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man\OneDrive\Desktop\SSC Exam Center 2024\"/>
    </mc:Choice>
  </mc:AlternateContent>
  <xr:revisionPtr revIDLastSave="0" documentId="13_ncr:1_{09840198-A82B-4C0A-80D5-99B3A4B17ECA}" xr6:coauthVersionLast="47" xr6:coauthVersionMax="47" xr10:uidLastSave="{00000000-0000-0000-0000-000000000000}"/>
  <workbookProtection workbookAlgorithmName="SHA-512" workbookHashValue="knt148DCZ09+eFjPvPEgHt7PmR/jOI6DtIUwVImvqS6LYGhFT2Urw6k8MrmEhTE26vYsiZj9UvWGqQRDEiSu3w==" workbookSaltValue="j/bcrBo0o/kDbXdwOqXS4A==" workbookSpinCount="100000" lockStructure="1"/>
  <bookViews>
    <workbookView xWindow="-108" yWindow="-108" windowWidth="23256" windowHeight="12456" tabRatio="921" xr2:uid="{00000000-000D-0000-FFFF-FFFF00000000}"/>
  </bookViews>
  <sheets>
    <sheet name="DATA" sheetId="1" r:id="rId1"/>
    <sheet name="DO Dairy" sheetId="2" r:id="rId2"/>
    <sheet name="Medium" sheetId="28" r:id="rId3"/>
    <sheet name="Code Wise Q.P" sheetId="31" r:id="rId4"/>
    <sheet name="Stickers" sheetId="3" r:id="rId5"/>
    <sheet name="Seating" sheetId="4" state="hidden" r:id="rId6"/>
    <sheet name="Q P A (AP)" sheetId="5" r:id="rId7"/>
    <sheet name="Q P A (TS)" sheetId="34" r:id="rId8"/>
    <sheet name="Room Allot" sheetId="33" r:id="rId9"/>
    <sheet name="Room Plan" sheetId="35" r:id="rId10"/>
    <sheet name="Exams Staff" sheetId="6" r:id="rId11"/>
    <sheet name="Attendance" sheetId="8" r:id="rId12"/>
    <sheet name="Room Allotment" sheetId="29" r:id="rId13"/>
    <sheet name="Speed Post" sheetId="30" r:id="rId14"/>
    <sheet name="Bundle Slips" sheetId="9" r:id="rId15"/>
    <sheet name="Pad Slips" sheetId="10" r:id="rId16"/>
    <sheet name="Room" sheetId="11" r:id="rId17"/>
    <sheet name="Proforma -II (AP)" sheetId="32" r:id="rId18"/>
    <sheet name="Proforma-II (TS)" sheetId="12" r:id="rId19"/>
    <sheet name="Proforma -III  (AP)" sheetId="27" r:id="rId20"/>
    <sheet name="Proforma-III  (TS)" sheetId="13" r:id="rId21"/>
    <sheet name="Proforma-IV" sheetId="14" r:id="rId22"/>
    <sheet name="Proforma-V" sheetId="15" r:id="rId23"/>
    <sheet name="Proforma-VI" sheetId="16" r:id="rId24"/>
    <sheet name="Absentees" sheetId="17" r:id="rId25"/>
    <sheet name="Consolidated Absentees" sheetId="18" r:id="rId26"/>
    <sheet name="Remuneration" sheetId="19" r:id="rId27"/>
    <sheet name="Speed Post Account" sheetId="20" state="hidden" r:id="rId28"/>
    <sheet name="Chief Letter" sheetId="21" r:id="rId29"/>
    <sheet name="TA&amp; DA" sheetId="22" r:id="rId30"/>
    <sheet name="Relieving certificate" sheetId="23" r:id="rId31"/>
    <sheet name="Balance TA &amp; DA" sheetId="24" r:id="rId32"/>
    <sheet name="Receipt" sheetId="25" r:id="rId33"/>
    <sheet name="Visitors Dairy" sheetId="26" r:id="rId34"/>
  </sheets>
  <externalReferences>
    <externalReference r:id="rId35"/>
  </externalReferences>
  <definedNames>
    <definedName name="_xlnm._FilterDatabase" localSheetId="24" hidden="1">Absentees!$F$7:$F$8</definedName>
    <definedName name="_xlnm._FilterDatabase" localSheetId="11" hidden="1">Attendance!$K$11:$K$12</definedName>
    <definedName name="_xlnm._FilterDatabase" localSheetId="3" hidden="1">'Code Wise Q.P'!$T$3:$T$76</definedName>
    <definedName name="_xlnm._FilterDatabase" localSheetId="10" hidden="1">'Exams Staff'!$H$8:$H$36</definedName>
    <definedName name="_xlnm._FilterDatabase" localSheetId="17" hidden="1">'Proforma -II (AP)'!$M$10:$M$32</definedName>
    <definedName name="_xlnm._FilterDatabase" localSheetId="19" hidden="1">'Proforma -III  (AP)'!$I$10:$I$38</definedName>
    <definedName name="_xlnm._FilterDatabase" localSheetId="18" hidden="1">'Proforma-II (TS)'!$S$10:$S$31</definedName>
    <definedName name="_xlnm._FilterDatabase" localSheetId="20" hidden="1">'Proforma-III  (TS)'!$L$11:$L$39</definedName>
    <definedName name="_xlnm._FilterDatabase" localSheetId="21" hidden="1">'Proforma-IV'!$P$10:$P$30</definedName>
    <definedName name="_xlnm._FilterDatabase" localSheetId="6" hidden="1">'Q P A (AP)'!$J$8:$J$44</definedName>
    <definedName name="_xlnm._FilterDatabase" localSheetId="7" hidden="1">'Q P A (TS)'!$L$8:$L$44</definedName>
    <definedName name="_xlnm._FilterDatabase" localSheetId="26" hidden="1">Remuneration!$K$6:$K$7</definedName>
    <definedName name="_xlnm._FilterDatabase" localSheetId="8" hidden="1">'Room Allot'!$G$3:$G$19</definedName>
    <definedName name="_xlnm._FilterDatabase" localSheetId="12" hidden="1">'Room Allotment'!$Q$8:$Q$31</definedName>
    <definedName name="_xlnm._FilterDatabase" localSheetId="9" hidden="1">'Room Plan'!$M$7:$M$33</definedName>
    <definedName name="_xlnm._FilterDatabase" localSheetId="5" hidden="1">Seating!$F$11:$F$28</definedName>
    <definedName name="_xlnm._FilterDatabase" localSheetId="13" hidden="1">'Speed Post'!$K$6:$K$38</definedName>
    <definedName name="_xlnm._FilterDatabase" localSheetId="29" hidden="1">'TA&amp; DA'!$K$6:$K$36</definedName>
    <definedName name="_xlnm.Print_Area" localSheetId="24">Absentees!$B$2:$E$24</definedName>
    <definedName name="_xlnm.Print_Area" localSheetId="11">Attendance!$B$2:$J$38</definedName>
    <definedName name="_xlnm.Print_Area" localSheetId="31">'Balance TA &amp; DA'!$B$2:$G$42</definedName>
    <definedName name="_xlnm.Print_Area" localSheetId="14">'Bundle Slips'!$B$2:$K$37</definedName>
    <definedName name="_xlnm.Print_Area" localSheetId="28">'Chief Letter'!$B$2:$Q$35</definedName>
    <definedName name="_xlnm.Print_Area" localSheetId="3">'Code Wise Q.P'!$B$2:$S$102</definedName>
    <definedName name="_xlnm.Print_Area" localSheetId="25">'Consolidated Absentees'!$B$2:$L$25</definedName>
    <definedName name="_xlnm.Print_Area" localSheetId="1">'DO Dairy'!$B$2:$E$37</definedName>
    <definedName name="_xlnm.Print_Area" localSheetId="10">'Exams Staff'!$B$2:$G$36</definedName>
    <definedName name="_xlnm.Print_Area" localSheetId="15">'Pad Slips'!$B$2:$L$21,'Pad Slips'!$B$24:$L$43,'Pad Slips'!$B$46:$L$64</definedName>
    <definedName name="_xlnm.Print_Area" localSheetId="17">'Proforma -II (AP)'!$B$3:$L$32</definedName>
    <definedName name="_xlnm.Print_Area" localSheetId="19">'Proforma -III  (AP)'!$B$2:$H$47</definedName>
    <definedName name="_xlnm.Print_Area" localSheetId="18">'Proforma-II (TS)'!$B$3:$R$31</definedName>
    <definedName name="_xlnm.Print_Area" localSheetId="20">'Proforma-III  (TS)'!$C$2:$K$50</definedName>
    <definedName name="_xlnm.Print_Area" localSheetId="21">'Proforma-IV'!$B$2:$O$30</definedName>
    <definedName name="_xlnm.Print_Area" localSheetId="22">'Proforma-V'!$B$2:$G$48</definedName>
    <definedName name="_xlnm.Print_Area" localSheetId="23">'Proforma-VI'!$A$1:$F$49</definedName>
    <definedName name="_xlnm.Print_Area" localSheetId="6">'Q P A (AP)'!$B$2:$I$51</definedName>
    <definedName name="_xlnm.Print_Area" localSheetId="7">'Q P A (TS)'!$B$2:$K$51</definedName>
    <definedName name="_xlnm.Print_Area" localSheetId="32">Receipt!$B$2:$P$37</definedName>
    <definedName name="_xlnm.Print_Area" localSheetId="30">'Relieving certificate'!$B$2:$K$35</definedName>
    <definedName name="_xlnm.Print_Area" localSheetId="26">Remuneration!$B$2:$J$36</definedName>
    <definedName name="_xlnm.Print_Area" localSheetId="16">Room!$B$2:$N$35,Room!$B$38:$N$71,Room!$B$74:$N$107,Room!$B$110:$N$143,Room!$B$146:$N$179,Room!$B$182:$N$215,Room!$B$218:$N$251,Room!$B$254:$N$287,Room!$B$290:$N$323,Room!$B$326:$N$359,Room!$B$362:$N$395,Room!$B$398:$N$431,Room!$B$434:$N$467,Room!$B$470:$N$503,Room!$B$506:$N$539</definedName>
    <definedName name="_xlnm.Print_Area" localSheetId="8">'Room Allot'!$B$2:$F$19</definedName>
    <definedName name="_xlnm.Print_Area" localSheetId="12">'Room Allotment'!$B$2:$P$31,'Room Allotment'!$B$35:$N$63</definedName>
    <definedName name="_xlnm.Print_Area" localSheetId="9">'Room Plan'!$E$3:$L$28</definedName>
    <definedName name="_xlnm.Print_Area" localSheetId="5">Seating!$B$2:$E$29</definedName>
    <definedName name="_xlnm.Print_Area" localSheetId="13">'Speed Post'!$B$2:$J$38</definedName>
    <definedName name="_xlnm.Print_Area" localSheetId="27">'Speed Post Account'!$B$2:$H$36</definedName>
    <definedName name="_xlnm.Print_Area" localSheetId="4">Stickers!$B$2:$D$16,Stickers!$B$18:$D$32,Stickers!$B$34:$D$48,Stickers!$B$50:$D$64,Stickers!$B$66:$D$80,Stickers!$B$82:$D$96,Stickers!$B$98:$D$112,Stickers!$B$114:$D$128</definedName>
    <definedName name="_xlnm.Print_Area" localSheetId="29">'TA&amp; DA'!$B$2:$J$36</definedName>
    <definedName name="_xlnm.Print_Area" localSheetId="33">'Visitors Dairy'!$B$2:$G$31</definedName>
    <definedName name="Z_7619AA85_228C_4630_A71B_2CC5AF56A092_.wvu.Cols" localSheetId="0" hidden="1">DATA!$Z:$AA</definedName>
    <definedName name="Z_7619AA85_228C_4630_A71B_2CC5AF56A092_.wvu.Cols" localSheetId="5" hidden="1">Seating!$J:$L</definedName>
    <definedName name="Z_7619AA85_228C_4630_A71B_2CC5AF56A092_.wvu.PrintArea" localSheetId="11" hidden="1">Attendance!$B$2:$J$38</definedName>
    <definedName name="Z_7619AA85_228C_4630_A71B_2CC5AF56A092_.wvu.PrintArea" localSheetId="1" hidden="1">'DO Dairy'!$B$1:$E$39</definedName>
    <definedName name="Z_7619AA85_228C_4630_A71B_2CC5AF56A092_.wvu.PrintArea" localSheetId="10" hidden="1">'Exams Staff'!$B$2:$G$36</definedName>
    <definedName name="Z_7619AA85_228C_4630_A71B_2CC5AF56A092_.wvu.PrintArea" localSheetId="18" hidden="1">'Proforma-II (TS)'!$B$2:$R$29</definedName>
    <definedName name="Z_7619AA85_228C_4630_A71B_2CC5AF56A092_.wvu.PrintArea" localSheetId="21" hidden="1">'Proforma-IV'!$A$1:$O$31</definedName>
    <definedName name="Z_7619AA85_228C_4630_A71B_2CC5AF56A092_.wvu.PrintArea" localSheetId="22" hidden="1">'Proforma-V'!$A$1:$G$48</definedName>
    <definedName name="Z_7619AA85_228C_4630_A71B_2CC5AF56A092_.wvu.PrintArea" localSheetId="23" hidden="1">'Proforma-VI'!$A$1:$F$49</definedName>
    <definedName name="Z_7619AA85_228C_4630_A71B_2CC5AF56A092_.wvu.PrintArea" localSheetId="6" hidden="1">'Q P A (AP)'!$A$2:$I$50</definedName>
    <definedName name="Z_7619AA85_228C_4630_A71B_2CC5AF56A092_.wvu.PrintArea" localSheetId="5" hidden="1">Seating!$A$1:$F$48</definedName>
    <definedName name="Z_7EB9028C_C1C3_4BCC_8803_2457D6816300_.wvu.Cols" localSheetId="5" hidden="1">Seating!$J:$L</definedName>
    <definedName name="Z_7EB9028C_C1C3_4BCC_8803_2457D6816300_.wvu.PrintArea" localSheetId="24" hidden="1">Absentees!$B$2:$E$24</definedName>
    <definedName name="Z_7EB9028C_C1C3_4BCC_8803_2457D6816300_.wvu.PrintArea" localSheetId="11" hidden="1">Attendance!$B$2:$J$38</definedName>
    <definedName name="Z_7EB9028C_C1C3_4BCC_8803_2457D6816300_.wvu.PrintArea" localSheetId="31" hidden="1">'Balance TA &amp; DA'!$B$2:$G$42</definedName>
    <definedName name="Z_7EB9028C_C1C3_4BCC_8803_2457D6816300_.wvu.PrintArea" localSheetId="28" hidden="1">'Chief Letter'!$B$2:$Q$36</definedName>
    <definedName name="Z_7EB9028C_C1C3_4BCC_8803_2457D6816300_.wvu.PrintArea" localSheetId="25" hidden="1">'Consolidated Absentees'!$B$2:$K$21</definedName>
    <definedName name="Z_7EB9028C_C1C3_4BCC_8803_2457D6816300_.wvu.PrintArea" localSheetId="1" hidden="1">'DO Dairy'!$B$1:$E$39</definedName>
    <definedName name="Z_7EB9028C_C1C3_4BCC_8803_2457D6816300_.wvu.PrintArea" localSheetId="10" hidden="1">'Exams Staff'!$B$2:$G$36</definedName>
    <definedName name="Z_7EB9028C_C1C3_4BCC_8803_2457D6816300_.wvu.PrintArea" localSheetId="18" hidden="1">'Proforma-II (TS)'!$B$2:$R$29</definedName>
    <definedName name="Z_7EB9028C_C1C3_4BCC_8803_2457D6816300_.wvu.PrintArea" localSheetId="20" hidden="1">'Proforma-III  (TS)'!$B$2:$K$48</definedName>
    <definedName name="Z_7EB9028C_C1C3_4BCC_8803_2457D6816300_.wvu.PrintArea" localSheetId="21" hidden="1">'Proforma-IV'!$A$1:$O$31</definedName>
    <definedName name="Z_7EB9028C_C1C3_4BCC_8803_2457D6816300_.wvu.PrintArea" localSheetId="22" hidden="1">'Proforma-V'!$A$1:$G$48</definedName>
    <definedName name="Z_7EB9028C_C1C3_4BCC_8803_2457D6816300_.wvu.PrintArea" localSheetId="23" hidden="1">'Proforma-VI'!$A$1:$F$49</definedName>
    <definedName name="Z_7EB9028C_C1C3_4BCC_8803_2457D6816300_.wvu.PrintArea" localSheetId="6" hidden="1">'Q P A (AP)'!$A$2:$I$50</definedName>
    <definedName name="Z_7EB9028C_C1C3_4BCC_8803_2457D6816300_.wvu.PrintArea" localSheetId="32" hidden="1">Receipt!$B$2:$P$37</definedName>
    <definedName name="Z_7EB9028C_C1C3_4BCC_8803_2457D6816300_.wvu.PrintArea" localSheetId="30" hidden="1">'Relieving certificate'!$B$2:$K$35</definedName>
    <definedName name="Z_7EB9028C_C1C3_4BCC_8803_2457D6816300_.wvu.PrintArea" localSheetId="26" hidden="1">Remuneration!$B$2:$J$35</definedName>
    <definedName name="Z_7EB9028C_C1C3_4BCC_8803_2457D6816300_.wvu.PrintArea" localSheetId="5" hidden="1">Seating!$A$1:$F$48</definedName>
    <definedName name="Z_7EB9028C_C1C3_4BCC_8803_2457D6816300_.wvu.PrintArea" localSheetId="27" hidden="1">'Speed Post Account'!$B$2:$H$36</definedName>
    <definedName name="Z_7EB9028C_C1C3_4BCC_8803_2457D6816300_.wvu.PrintArea" localSheetId="29" hidden="1">'TA&amp; DA'!$B$2:$J$35</definedName>
    <definedName name="Z_7EB9028C_C1C3_4BCC_8803_2457D6816300_.wvu.PrintArea" localSheetId="33" hidden="1">'Visitors Dairy'!$B$2:$G$31</definedName>
    <definedName name="Z_91B66CC3_8FCC_42E0_960E_ACA6844C784B_.wvu.Cols" localSheetId="5" hidden="1">Seating!$J:$L</definedName>
    <definedName name="Z_91B66CC3_8FCC_42E0_960E_ACA6844C784B_.wvu.PrintArea" localSheetId="24" hidden="1">Absentees!$B$2:$E$24</definedName>
    <definedName name="Z_91B66CC3_8FCC_42E0_960E_ACA6844C784B_.wvu.PrintArea" localSheetId="11" hidden="1">Attendance!$B$2:$J$38</definedName>
    <definedName name="Z_91B66CC3_8FCC_42E0_960E_ACA6844C784B_.wvu.PrintArea" localSheetId="31" hidden="1">'Balance TA &amp; DA'!$B$2:$G$42</definedName>
    <definedName name="Z_91B66CC3_8FCC_42E0_960E_ACA6844C784B_.wvu.PrintArea" localSheetId="28" hidden="1">'Chief Letter'!$B$2:$Q$36</definedName>
    <definedName name="Z_91B66CC3_8FCC_42E0_960E_ACA6844C784B_.wvu.PrintArea" localSheetId="25" hidden="1">'Consolidated Absentees'!$B$2:$K$21</definedName>
    <definedName name="Z_91B66CC3_8FCC_42E0_960E_ACA6844C784B_.wvu.PrintArea" localSheetId="1" hidden="1">'DO Dairy'!$B$1:$E$39</definedName>
    <definedName name="Z_91B66CC3_8FCC_42E0_960E_ACA6844C784B_.wvu.PrintArea" localSheetId="10" hidden="1">'Exams Staff'!$B$2:$G$36</definedName>
    <definedName name="Z_91B66CC3_8FCC_42E0_960E_ACA6844C784B_.wvu.PrintArea" localSheetId="18" hidden="1">'Proforma-II (TS)'!$B$2:$R$29</definedName>
    <definedName name="Z_91B66CC3_8FCC_42E0_960E_ACA6844C784B_.wvu.PrintArea" localSheetId="20" hidden="1">'Proforma-III  (TS)'!$B$2:$K$48</definedName>
    <definedName name="Z_91B66CC3_8FCC_42E0_960E_ACA6844C784B_.wvu.PrintArea" localSheetId="21" hidden="1">'Proforma-IV'!$A$1:$O$31</definedName>
    <definedName name="Z_91B66CC3_8FCC_42E0_960E_ACA6844C784B_.wvu.PrintArea" localSheetId="22" hidden="1">'Proforma-V'!$A$1:$G$48</definedName>
    <definedName name="Z_91B66CC3_8FCC_42E0_960E_ACA6844C784B_.wvu.PrintArea" localSheetId="23" hidden="1">'Proforma-VI'!$A$1:$F$49</definedName>
    <definedName name="Z_91B66CC3_8FCC_42E0_960E_ACA6844C784B_.wvu.PrintArea" localSheetId="6" hidden="1">'Q P A (AP)'!$A$2:$I$50</definedName>
    <definedName name="Z_91B66CC3_8FCC_42E0_960E_ACA6844C784B_.wvu.PrintArea" localSheetId="32" hidden="1">Receipt!$B$2:$P$37</definedName>
    <definedName name="Z_91B66CC3_8FCC_42E0_960E_ACA6844C784B_.wvu.PrintArea" localSheetId="30" hidden="1">'Relieving certificate'!$B$2:$K$35</definedName>
    <definedName name="Z_91B66CC3_8FCC_42E0_960E_ACA6844C784B_.wvu.PrintArea" localSheetId="26" hidden="1">Remuneration!$B$2:$J$35</definedName>
    <definedName name="Z_91B66CC3_8FCC_42E0_960E_ACA6844C784B_.wvu.PrintArea" localSheetId="5" hidden="1">Seating!$A$1:$F$48</definedName>
    <definedName name="Z_91B66CC3_8FCC_42E0_960E_ACA6844C784B_.wvu.PrintArea" localSheetId="27" hidden="1">'Speed Post Account'!$B$2:$H$36</definedName>
    <definedName name="Z_91B66CC3_8FCC_42E0_960E_ACA6844C784B_.wvu.PrintArea" localSheetId="29" hidden="1">'TA&amp; DA'!$B$2:$J$35</definedName>
    <definedName name="Z_91B66CC3_8FCC_42E0_960E_ACA6844C784B_.wvu.PrintArea" localSheetId="33" hidden="1">'Visitors Dairy'!$B$2:$G$31</definedName>
    <definedName name="Z_C68C7D00_2884_4B0B_841E_6AB961699C1E_.wvu.Cols" localSheetId="0" hidden="1">DATA!$Z:$AB</definedName>
    <definedName name="Z_C68C7D00_2884_4B0B_841E_6AB961699C1E_.wvu.Cols" localSheetId="5" hidden="1">Seating!$J:$L</definedName>
    <definedName name="Z_C68C7D00_2884_4B0B_841E_6AB961699C1E_.wvu.Cols" localSheetId="4" hidden="1">Stickers!$I:$I</definedName>
    <definedName name="Z_C68C7D00_2884_4B0B_841E_6AB961699C1E_.wvu.PrintArea" localSheetId="24" hidden="1">Absentees!$B$2:$E$24</definedName>
    <definedName name="Z_C68C7D00_2884_4B0B_841E_6AB961699C1E_.wvu.PrintArea" localSheetId="11" hidden="1">Attendance!$B$2:$J$38</definedName>
    <definedName name="Z_C68C7D00_2884_4B0B_841E_6AB961699C1E_.wvu.PrintArea" localSheetId="31" hidden="1">'Balance TA &amp; DA'!$B$2:$G$42</definedName>
    <definedName name="Z_C68C7D00_2884_4B0B_841E_6AB961699C1E_.wvu.PrintArea" localSheetId="14" hidden="1">'Bundle Slips'!$B$2:$K$37</definedName>
    <definedName name="Z_C68C7D00_2884_4B0B_841E_6AB961699C1E_.wvu.PrintArea" localSheetId="28" hidden="1">'Chief Letter'!$B$2:$Q$36</definedName>
    <definedName name="Z_C68C7D00_2884_4B0B_841E_6AB961699C1E_.wvu.PrintArea" localSheetId="25" hidden="1">'Consolidated Absentees'!$B$2:$K$21</definedName>
    <definedName name="Z_C68C7D00_2884_4B0B_841E_6AB961699C1E_.wvu.PrintArea" localSheetId="1" hidden="1">'DO Dairy'!$B$1:$E$38</definedName>
    <definedName name="Z_C68C7D00_2884_4B0B_841E_6AB961699C1E_.wvu.PrintArea" localSheetId="10" hidden="1">'Exams Staff'!$B$2:$G$36</definedName>
    <definedName name="Z_C68C7D00_2884_4B0B_841E_6AB961699C1E_.wvu.PrintArea" localSheetId="15" hidden="1">'Pad Slips'!$B$2:$L$21,'Pad Slips'!$B$24:$L$43,'Pad Slips'!$B$46:$L$64</definedName>
    <definedName name="Z_C68C7D00_2884_4B0B_841E_6AB961699C1E_.wvu.PrintArea" localSheetId="18" hidden="1">'Proforma-II (TS)'!$B$2:$R$29</definedName>
    <definedName name="Z_C68C7D00_2884_4B0B_841E_6AB961699C1E_.wvu.PrintArea" localSheetId="20" hidden="1">'Proforma-III  (TS)'!$B$2:$K$48</definedName>
    <definedName name="Z_C68C7D00_2884_4B0B_841E_6AB961699C1E_.wvu.PrintArea" localSheetId="21" hidden="1">'Proforma-IV'!$A$1:$O$31</definedName>
    <definedName name="Z_C68C7D00_2884_4B0B_841E_6AB961699C1E_.wvu.PrintArea" localSheetId="22" hidden="1">'Proforma-V'!$A$1:$G$48</definedName>
    <definedName name="Z_C68C7D00_2884_4B0B_841E_6AB961699C1E_.wvu.PrintArea" localSheetId="23" hidden="1">'Proforma-VI'!$A$1:$F$49</definedName>
    <definedName name="Z_C68C7D00_2884_4B0B_841E_6AB961699C1E_.wvu.PrintArea" localSheetId="6" hidden="1">'Q P A (AP)'!$A$2:$I$50</definedName>
    <definedName name="Z_C68C7D00_2884_4B0B_841E_6AB961699C1E_.wvu.PrintArea" localSheetId="32" hidden="1">Receipt!$B$2:$P$37</definedName>
    <definedName name="Z_C68C7D00_2884_4B0B_841E_6AB961699C1E_.wvu.PrintArea" localSheetId="30" hidden="1">'Relieving certificate'!$B$2:$K$35</definedName>
    <definedName name="Z_C68C7D00_2884_4B0B_841E_6AB961699C1E_.wvu.PrintArea" localSheetId="26" hidden="1">Remuneration!$B$2:$J$35</definedName>
    <definedName name="Z_C68C7D00_2884_4B0B_841E_6AB961699C1E_.wvu.PrintArea" localSheetId="16" hidden="1">Room!$B$2:$N$35,Room!$B$38:$N$71,Room!$B$74:$N$107,Room!$B$110:$N$143,Room!$B$146:$N$179,Room!$B$182:$N$215,Room!$B$218:$N$251,Room!$B$254:$N$287,Room!$B$290:$N$323,Room!$B$326:$N$359,Room!$B$362:$N$395,Room!$B$398:$N$431,Room!$B$434:$N$467,Room!$B$470:$N$503,Room!$B$506:$N$539</definedName>
    <definedName name="Z_C68C7D00_2884_4B0B_841E_6AB961699C1E_.wvu.PrintArea" localSheetId="5" hidden="1">Seating!$A$1:$F$48</definedName>
    <definedName name="Z_C68C7D00_2884_4B0B_841E_6AB961699C1E_.wvu.PrintArea" localSheetId="27" hidden="1">'Speed Post Account'!$B$2:$H$36</definedName>
    <definedName name="Z_C68C7D00_2884_4B0B_841E_6AB961699C1E_.wvu.PrintArea" localSheetId="4" hidden="1">Stickers!$B$2:$F$16,Stickers!$B$18:$F$32,Stickers!$B$50:$F$64,Stickers!$B$66:$F$80,Stickers!$B$82:$F$96,Stickers!$B$98:$F$112</definedName>
    <definedName name="Z_C68C7D00_2884_4B0B_841E_6AB961699C1E_.wvu.PrintArea" localSheetId="29" hidden="1">'TA&amp; DA'!$B$2:$J$35</definedName>
    <definedName name="Z_C68C7D00_2884_4B0B_841E_6AB961699C1E_.wvu.PrintArea" localSheetId="33" hidden="1">'Visitors Dairy'!$B$2:$G$31</definedName>
    <definedName name="Z_E29035F5_F69F_4E6C_B271_4FA14E090C51_.wvu.Cols" localSheetId="5" hidden="1">Seating!$J:$L</definedName>
    <definedName name="Z_E29035F5_F69F_4E6C_B271_4FA14E090C51_.wvu.PrintArea" localSheetId="24" hidden="1">Absentees!$B$2:$E$24</definedName>
    <definedName name="Z_E29035F5_F69F_4E6C_B271_4FA14E090C51_.wvu.PrintArea" localSheetId="11" hidden="1">Attendance!$B$2:$J$38</definedName>
    <definedName name="Z_E29035F5_F69F_4E6C_B271_4FA14E090C51_.wvu.PrintArea" localSheetId="31" hidden="1">'Balance TA &amp; DA'!$B$2:$G$42</definedName>
    <definedName name="Z_E29035F5_F69F_4E6C_B271_4FA14E090C51_.wvu.PrintArea" localSheetId="28" hidden="1">'Chief Letter'!$B$2:$Q$36</definedName>
    <definedName name="Z_E29035F5_F69F_4E6C_B271_4FA14E090C51_.wvu.PrintArea" localSheetId="25" hidden="1">'Consolidated Absentees'!$B$2:$K$21</definedName>
    <definedName name="Z_E29035F5_F69F_4E6C_B271_4FA14E090C51_.wvu.PrintArea" localSheetId="1" hidden="1">'DO Dairy'!$B$1:$E$39</definedName>
    <definedName name="Z_E29035F5_F69F_4E6C_B271_4FA14E090C51_.wvu.PrintArea" localSheetId="10" hidden="1">'Exams Staff'!$B$2:$G$36</definedName>
    <definedName name="Z_E29035F5_F69F_4E6C_B271_4FA14E090C51_.wvu.PrintArea" localSheetId="18" hidden="1">'Proforma-II (TS)'!$B$2:$R$29</definedName>
    <definedName name="Z_E29035F5_F69F_4E6C_B271_4FA14E090C51_.wvu.PrintArea" localSheetId="20" hidden="1">'Proforma-III  (TS)'!$B$2:$K$48</definedName>
    <definedName name="Z_E29035F5_F69F_4E6C_B271_4FA14E090C51_.wvu.PrintArea" localSheetId="21" hidden="1">'Proforma-IV'!$A$1:$O$31</definedName>
    <definedName name="Z_E29035F5_F69F_4E6C_B271_4FA14E090C51_.wvu.PrintArea" localSheetId="22" hidden="1">'Proforma-V'!$A$1:$G$48</definedName>
    <definedName name="Z_E29035F5_F69F_4E6C_B271_4FA14E090C51_.wvu.PrintArea" localSheetId="23" hidden="1">'Proforma-VI'!$A$1:$F$49</definedName>
    <definedName name="Z_E29035F5_F69F_4E6C_B271_4FA14E090C51_.wvu.PrintArea" localSheetId="6" hidden="1">'Q P A (AP)'!$A$2:$I$50</definedName>
    <definedName name="Z_E29035F5_F69F_4E6C_B271_4FA14E090C51_.wvu.PrintArea" localSheetId="32" hidden="1">Receipt!$B$2:$P$37</definedName>
    <definedName name="Z_E29035F5_F69F_4E6C_B271_4FA14E090C51_.wvu.PrintArea" localSheetId="30" hidden="1">'Relieving certificate'!$B$2:$K$35</definedName>
    <definedName name="Z_E29035F5_F69F_4E6C_B271_4FA14E090C51_.wvu.PrintArea" localSheetId="26" hidden="1">Remuneration!$B$2:$J$35</definedName>
    <definedName name="Z_E29035F5_F69F_4E6C_B271_4FA14E090C51_.wvu.PrintArea" localSheetId="5" hidden="1">Seating!$A$1:$F$48</definedName>
    <definedName name="Z_E29035F5_F69F_4E6C_B271_4FA14E090C51_.wvu.PrintArea" localSheetId="27" hidden="1">'Speed Post Account'!$B$2:$H$36</definedName>
    <definedName name="Z_E29035F5_F69F_4E6C_B271_4FA14E090C51_.wvu.PrintArea" localSheetId="29" hidden="1">'TA&amp; DA'!$B$2:$J$35</definedName>
    <definedName name="Z_E29035F5_F69F_4E6C_B271_4FA14E090C51_.wvu.PrintArea" localSheetId="33" hidden="1">'Visitors Dairy'!$B$2:$G$31</definedName>
    <definedName name="Z_F97A65F8_EBCA_4E66_ADD8_B9510728BB77_.wvu.Cols" localSheetId="0" hidden="1">DATA!$Z:$AB</definedName>
    <definedName name="Z_F97A65F8_EBCA_4E66_ADD8_B9510728BB77_.wvu.Cols" localSheetId="5" hidden="1">Seating!$J:$L</definedName>
    <definedName name="Z_F97A65F8_EBCA_4E66_ADD8_B9510728BB77_.wvu.PrintArea" localSheetId="24" hidden="1">Absentees!$B$2:$E$24</definedName>
    <definedName name="Z_F97A65F8_EBCA_4E66_ADD8_B9510728BB77_.wvu.PrintArea" localSheetId="11" hidden="1">Attendance!$B$2:$J$38</definedName>
    <definedName name="Z_F97A65F8_EBCA_4E66_ADD8_B9510728BB77_.wvu.PrintArea" localSheetId="31" hidden="1">'Balance TA &amp; DA'!$B$2:$G$42</definedName>
    <definedName name="Z_F97A65F8_EBCA_4E66_ADD8_B9510728BB77_.wvu.PrintArea" localSheetId="28" hidden="1">'Chief Letter'!$B$2:$Q$36</definedName>
    <definedName name="Z_F97A65F8_EBCA_4E66_ADD8_B9510728BB77_.wvu.PrintArea" localSheetId="25" hidden="1">'Consolidated Absentees'!$B$2:$K$21</definedName>
    <definedName name="Z_F97A65F8_EBCA_4E66_ADD8_B9510728BB77_.wvu.PrintArea" localSheetId="1" hidden="1">'DO Dairy'!$B$1:$E$39</definedName>
    <definedName name="Z_F97A65F8_EBCA_4E66_ADD8_B9510728BB77_.wvu.PrintArea" localSheetId="10" hidden="1">'Exams Staff'!$B$2:$G$36</definedName>
    <definedName name="Z_F97A65F8_EBCA_4E66_ADD8_B9510728BB77_.wvu.PrintArea" localSheetId="18" hidden="1">'Proforma-II (TS)'!$B$2:$R$29</definedName>
    <definedName name="Z_F97A65F8_EBCA_4E66_ADD8_B9510728BB77_.wvu.PrintArea" localSheetId="20" hidden="1">'Proforma-III  (TS)'!$B$2:$K$48</definedName>
    <definedName name="Z_F97A65F8_EBCA_4E66_ADD8_B9510728BB77_.wvu.PrintArea" localSheetId="21" hidden="1">'Proforma-IV'!$A$1:$O$31</definedName>
    <definedName name="Z_F97A65F8_EBCA_4E66_ADD8_B9510728BB77_.wvu.PrintArea" localSheetId="22" hidden="1">'Proforma-V'!$A$1:$G$48</definedName>
    <definedName name="Z_F97A65F8_EBCA_4E66_ADD8_B9510728BB77_.wvu.PrintArea" localSheetId="23" hidden="1">'Proforma-VI'!$A$1:$F$49</definedName>
    <definedName name="Z_F97A65F8_EBCA_4E66_ADD8_B9510728BB77_.wvu.PrintArea" localSheetId="6" hidden="1">'Q P A (AP)'!$A$2:$I$50</definedName>
    <definedName name="Z_F97A65F8_EBCA_4E66_ADD8_B9510728BB77_.wvu.PrintArea" localSheetId="32" hidden="1">Receipt!$B$2:$P$37</definedName>
    <definedName name="Z_F97A65F8_EBCA_4E66_ADD8_B9510728BB77_.wvu.PrintArea" localSheetId="30" hidden="1">'Relieving certificate'!$B$2:$K$35</definedName>
    <definedName name="Z_F97A65F8_EBCA_4E66_ADD8_B9510728BB77_.wvu.PrintArea" localSheetId="26" hidden="1">Remuneration!$B$2:$J$35</definedName>
    <definedName name="Z_F97A65F8_EBCA_4E66_ADD8_B9510728BB77_.wvu.PrintArea" localSheetId="5" hidden="1">Seating!$A$1:$F$48</definedName>
    <definedName name="Z_F97A65F8_EBCA_4E66_ADD8_B9510728BB77_.wvu.PrintArea" localSheetId="27" hidden="1">'Speed Post Account'!$B$2:$H$36</definedName>
    <definedName name="Z_F97A65F8_EBCA_4E66_ADD8_B9510728BB77_.wvu.PrintArea" localSheetId="29" hidden="1">'TA&amp; DA'!$B$2:$J$35</definedName>
    <definedName name="Z_F97A65F8_EBCA_4E66_ADD8_B9510728BB77_.wvu.PrintArea" localSheetId="33" hidden="1">'Visitors Dairy'!$B$2:$G$31</definedName>
  </definedNames>
  <calcPr calcId="191029"/>
  <customWorkbookViews>
    <customWorkbookView name="Windows User - Personal View" guid="{C68C7D00-2884-4B0B-841E-6AB961699C1E}" mergeInterval="0" personalView="1" maximized="1" xWindow="1" yWindow="1" windowWidth="1366" windowHeight="538" tabRatio="859" activeSheetId="1"/>
    <customWorkbookView name="Ramanjaneyulu - Personal View" guid="{91B66CC3-8FCC-42E0-960E-ACA6844C784B}" mergeInterval="0" personalView="1" maximized="1" xWindow="1" yWindow="1" windowWidth="1366" windowHeight="496" tabRatio="910" activeSheetId="1"/>
    <customWorkbookView name="cr - Personal View" guid="{7619AA85-228C-4630-A71B-2CC5AF56A092}" mergeInterval="0" personalView="1" maximized="1" xWindow="1" yWindow="1" windowWidth="1366" windowHeight="547" tabRatio="747" activeSheetId="1"/>
    <customWorkbookView name="MY - Personal View" guid="{7EB9028C-C1C3-4BCC-8803-2457D6816300}" mergeInterval="0" personalView="1" maximized="1" xWindow="1" yWindow="1" windowWidth="1366" windowHeight="506" tabRatio="846" activeSheetId="1"/>
    <customWorkbookView name="DHANUNJAYA - Personal View" guid="{E29035F5-F69F-4E6C-B271-4FA14E090C51}" mergeInterval="0" personalView="1" maximized="1" xWindow="1" yWindow="1" windowWidth="1680" windowHeight="778" tabRatio="910" activeSheetId="1"/>
    <customWorkbookView name="LENOVO - Personal View" guid="{F97A65F8-EBCA-4E66-ADD8-B9510728BB77}" mergeInterval="0" personalView="1" maximized="1" xWindow="1" yWindow="1" windowWidth="1366" windowHeight="538" tabRatio="859" activeSheetId="1"/>
  </customWorkbookViews>
</workbook>
</file>

<file path=xl/calcChain.xml><?xml version="1.0" encoding="utf-8"?>
<calcChain xmlns="http://schemas.openxmlformats.org/spreadsheetml/2006/main">
  <c r="B5" i="25" l="1"/>
  <c r="B29" i="25"/>
  <c r="B4" i="23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F18" i="33"/>
  <c r="E26" i="4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4" i="33"/>
  <c r="E12" i="4"/>
  <c r="J11" i="5"/>
  <c r="J10" i="5"/>
  <c r="J9" i="5"/>
  <c r="B6" i="6"/>
  <c r="S12" i="14"/>
  <c r="T12" i="14"/>
  <c r="U12" i="14"/>
  <c r="V12" i="14"/>
  <c r="W12" i="14"/>
  <c r="S13" i="14"/>
  <c r="T13" i="14"/>
  <c r="U13" i="14"/>
  <c r="V13" i="14"/>
  <c r="W13" i="14"/>
  <c r="S14" i="14"/>
  <c r="T14" i="14"/>
  <c r="U14" i="14"/>
  <c r="V14" i="14"/>
  <c r="W14" i="14"/>
  <c r="S15" i="14"/>
  <c r="T15" i="14"/>
  <c r="U15" i="14"/>
  <c r="V15" i="14"/>
  <c r="W15" i="14"/>
  <c r="S16" i="14"/>
  <c r="T16" i="14"/>
  <c r="U16" i="14"/>
  <c r="V16" i="14"/>
  <c r="W16" i="14"/>
  <c r="S17" i="14"/>
  <c r="T17" i="14"/>
  <c r="U17" i="14"/>
  <c r="V17" i="14"/>
  <c r="W17" i="14"/>
  <c r="S18" i="14"/>
  <c r="T18" i="14"/>
  <c r="U18" i="14"/>
  <c r="V18" i="14"/>
  <c r="W18" i="14"/>
  <c r="S19" i="14"/>
  <c r="T19" i="14"/>
  <c r="U19" i="14"/>
  <c r="V19" i="14"/>
  <c r="W19" i="14"/>
  <c r="T11" i="14"/>
  <c r="U11" i="14"/>
  <c r="V11" i="14"/>
  <c r="W11" i="14"/>
  <c r="S11" i="14"/>
  <c r="D17" i="14"/>
  <c r="D18" i="14"/>
  <c r="D19" i="14"/>
  <c r="G26" i="35"/>
  <c r="G25" i="35"/>
  <c r="V365" i="28"/>
  <c r="V402" i="28"/>
  <c r="E15" i="14" l="1"/>
  <c r="E18" i="14"/>
  <c r="E16" i="14"/>
  <c r="E12" i="14"/>
  <c r="E19" i="14"/>
  <c r="E13" i="14"/>
  <c r="E14" i="14"/>
  <c r="E17" i="14"/>
  <c r="E11" i="14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E24" i="6"/>
  <c r="D22" i="19" s="1"/>
  <c r="D22" i="22" s="1"/>
  <c r="C24" i="6"/>
  <c r="B24" i="6" s="1"/>
  <c r="B22" i="19" s="1"/>
  <c r="B22" i="22" s="1"/>
  <c r="M27" i="35"/>
  <c r="M17" i="35"/>
  <c r="M9" i="35"/>
  <c r="G24" i="35"/>
  <c r="Q26" i="35"/>
  <c r="P26" i="35"/>
  <c r="Q24" i="35"/>
  <c r="P24" i="35"/>
  <c r="G6" i="35"/>
  <c r="AM27" i="35"/>
  <c r="AM28" i="35" s="1"/>
  <c r="AM29" i="35" s="1"/>
  <c r="AM30" i="35" s="1"/>
  <c r="AM31" i="35" s="1"/>
  <c r="AM32" i="35" s="1"/>
  <c r="AM33" i="35" s="1"/>
  <c r="C7" i="21"/>
  <c r="E8" i="2"/>
  <c r="E10" i="2"/>
  <c r="L32" i="34"/>
  <c r="D32" i="34"/>
  <c r="L31" i="34"/>
  <c r="D31" i="34"/>
  <c r="L30" i="34"/>
  <c r="D30" i="34"/>
  <c r="L29" i="34"/>
  <c r="D29" i="34"/>
  <c r="L28" i="34"/>
  <c r="D28" i="34"/>
  <c r="L27" i="34"/>
  <c r="D27" i="34"/>
  <c r="L26" i="34"/>
  <c r="D26" i="34"/>
  <c r="L25" i="34"/>
  <c r="D25" i="34"/>
  <c r="L24" i="34"/>
  <c r="D24" i="34"/>
  <c r="L23" i="34"/>
  <c r="D23" i="34"/>
  <c r="L22" i="34"/>
  <c r="D22" i="34"/>
  <c r="L21" i="34"/>
  <c r="D21" i="34"/>
  <c r="L20" i="34"/>
  <c r="D20" i="34"/>
  <c r="L19" i="34"/>
  <c r="D19" i="34"/>
  <c r="L18" i="34"/>
  <c r="D18" i="34"/>
  <c r="L17" i="34"/>
  <c r="D17" i="34"/>
  <c r="L16" i="34"/>
  <c r="D16" i="34"/>
  <c r="L15" i="34"/>
  <c r="D15" i="34"/>
  <c r="L14" i="34"/>
  <c r="D14" i="34"/>
  <c r="L13" i="34"/>
  <c r="D13" i="34"/>
  <c r="L12" i="34"/>
  <c r="D12" i="34"/>
  <c r="L11" i="34"/>
  <c r="D11" i="34"/>
  <c r="L10" i="34"/>
  <c r="D10" i="34"/>
  <c r="L9" i="34"/>
  <c r="D9" i="34"/>
  <c r="B2" i="34"/>
  <c r="K29" i="22"/>
  <c r="K30" i="22"/>
  <c r="K31" i="22"/>
  <c r="K32" i="22"/>
  <c r="K33" i="22"/>
  <c r="K34" i="22"/>
  <c r="K35" i="22"/>
  <c r="K36" i="22"/>
  <c r="K28" i="22"/>
  <c r="K29" i="19"/>
  <c r="K30" i="19"/>
  <c r="K31" i="19"/>
  <c r="K32" i="19"/>
  <c r="K33" i="19"/>
  <c r="K34" i="19"/>
  <c r="K35" i="19"/>
  <c r="K36" i="19"/>
  <c r="K28" i="19"/>
  <c r="B22" i="14"/>
  <c r="P22" i="14"/>
  <c r="P24" i="14"/>
  <c r="P25" i="14"/>
  <c r="P26" i="14"/>
  <c r="P27" i="14"/>
  <c r="P28" i="14"/>
  <c r="P29" i="14"/>
  <c r="P30" i="14"/>
  <c r="P23" i="14"/>
  <c r="P20" i="14"/>
  <c r="P21" i="14"/>
  <c r="K33" i="30"/>
  <c r="K34" i="30"/>
  <c r="K35" i="30"/>
  <c r="K36" i="30"/>
  <c r="K37" i="30"/>
  <c r="K38" i="30"/>
  <c r="K32" i="30"/>
  <c r="E29" i="30"/>
  <c r="E30" i="30"/>
  <c r="E31" i="30"/>
  <c r="E28" i="30"/>
  <c r="D31" i="30"/>
  <c r="D30" i="30"/>
  <c r="D29" i="30"/>
  <c r="D28" i="30"/>
  <c r="K28" i="8"/>
  <c r="K29" i="8"/>
  <c r="K30" i="8"/>
  <c r="K31" i="8"/>
  <c r="K32" i="8"/>
  <c r="K33" i="8"/>
  <c r="K34" i="8"/>
  <c r="K35" i="8"/>
  <c r="K36" i="8"/>
  <c r="K37" i="8"/>
  <c r="K27" i="8"/>
  <c r="E13" i="6"/>
  <c r="E14" i="6"/>
  <c r="E15" i="6"/>
  <c r="E16" i="6"/>
  <c r="E17" i="6"/>
  <c r="E18" i="6"/>
  <c r="D16" i="19" s="1"/>
  <c r="D16" i="22" s="1"/>
  <c r="E19" i="6"/>
  <c r="D17" i="19" s="1"/>
  <c r="D17" i="22" s="1"/>
  <c r="E20" i="6"/>
  <c r="D18" i="19" s="1"/>
  <c r="D18" i="22" s="1"/>
  <c r="E21" i="6"/>
  <c r="E22" i="6"/>
  <c r="D20" i="19" s="1"/>
  <c r="D20" i="22" s="1"/>
  <c r="E23" i="6"/>
  <c r="E25" i="6"/>
  <c r="E26" i="6"/>
  <c r="E27" i="6"/>
  <c r="D25" i="19" s="1"/>
  <c r="D25" i="22" s="1"/>
  <c r="E28" i="6"/>
  <c r="D26" i="19" s="1"/>
  <c r="D26" i="22" s="1"/>
  <c r="E29" i="6"/>
  <c r="D27" i="19" s="1"/>
  <c r="D27" i="22" s="1"/>
  <c r="E12" i="6"/>
  <c r="C11" i="6"/>
  <c r="B11" i="6" s="1"/>
  <c r="B9" i="19" s="1"/>
  <c r="B9" i="22" s="1"/>
  <c r="C12" i="6"/>
  <c r="B12" i="6" s="1"/>
  <c r="B10" i="19" s="1"/>
  <c r="B10" i="22" s="1"/>
  <c r="C13" i="6"/>
  <c r="B13" i="6" s="1"/>
  <c r="B11" i="19" s="1"/>
  <c r="B11" i="22" s="1"/>
  <c r="C14" i="6"/>
  <c r="B14" i="6" s="1"/>
  <c r="B12" i="19" s="1"/>
  <c r="B12" i="22" s="1"/>
  <c r="C15" i="6"/>
  <c r="B15" i="6" s="1"/>
  <c r="B13" i="19" s="1"/>
  <c r="B13" i="22" s="1"/>
  <c r="C16" i="6"/>
  <c r="H16" i="6" s="1"/>
  <c r="C17" i="6"/>
  <c r="B17" i="6" s="1"/>
  <c r="B15" i="19" s="1"/>
  <c r="B15" i="22" s="1"/>
  <c r="C18" i="6"/>
  <c r="H18" i="6" s="1"/>
  <c r="C19" i="6"/>
  <c r="B19" i="6" s="1"/>
  <c r="B17" i="19" s="1"/>
  <c r="B17" i="22" s="1"/>
  <c r="C20" i="6"/>
  <c r="B20" i="6" s="1"/>
  <c r="B18" i="19" s="1"/>
  <c r="B18" i="22" s="1"/>
  <c r="C21" i="6"/>
  <c r="B21" i="6" s="1"/>
  <c r="B19" i="19" s="1"/>
  <c r="B19" i="22" s="1"/>
  <c r="C22" i="6"/>
  <c r="B22" i="6" s="1"/>
  <c r="B20" i="19" s="1"/>
  <c r="B20" i="22" s="1"/>
  <c r="C23" i="6"/>
  <c r="H23" i="6" s="1"/>
  <c r="C25" i="6"/>
  <c r="C23" i="19" s="1"/>
  <c r="C23" i="22" s="1"/>
  <c r="K23" i="22" s="1"/>
  <c r="C26" i="6"/>
  <c r="H26" i="6" s="1"/>
  <c r="C27" i="6"/>
  <c r="H27" i="6" s="1"/>
  <c r="C28" i="6"/>
  <c r="B28" i="6" s="1"/>
  <c r="B26" i="19" s="1"/>
  <c r="B26" i="22" s="1"/>
  <c r="C29" i="6"/>
  <c r="B29" i="6" s="1"/>
  <c r="B27" i="19" s="1"/>
  <c r="B27" i="22" s="1"/>
  <c r="B3" i="33"/>
  <c r="J30" i="5"/>
  <c r="J31" i="5"/>
  <c r="J32" i="5"/>
  <c r="J29" i="5"/>
  <c r="J26" i="5"/>
  <c r="J27" i="5"/>
  <c r="J28" i="5"/>
  <c r="J25" i="5"/>
  <c r="J22" i="5"/>
  <c r="J23" i="5"/>
  <c r="J24" i="5"/>
  <c r="J21" i="5"/>
  <c r="J15" i="5"/>
  <c r="J12" i="5"/>
  <c r="J13" i="5"/>
  <c r="J14" i="5"/>
  <c r="J16" i="5"/>
  <c r="J17" i="5"/>
  <c r="J18" i="5"/>
  <c r="J19" i="5"/>
  <c r="J20" i="5"/>
  <c r="B26" i="12"/>
  <c r="B26" i="32"/>
  <c r="Q31" i="29"/>
  <c r="Q9" i="29"/>
  <c r="I38" i="29"/>
  <c r="G38" i="29"/>
  <c r="E38" i="29"/>
  <c r="B23" i="23"/>
  <c r="E7" i="30"/>
  <c r="E12" i="8"/>
  <c r="B2" i="30"/>
  <c r="D23" i="30"/>
  <c r="D22" i="30"/>
  <c r="D21" i="30"/>
  <c r="D20" i="30"/>
  <c r="D19" i="30"/>
  <c r="D18" i="30"/>
  <c r="D17" i="30"/>
  <c r="D16" i="30"/>
  <c r="E19" i="30"/>
  <c r="E18" i="30"/>
  <c r="E17" i="30"/>
  <c r="E16" i="30"/>
  <c r="E15" i="30"/>
  <c r="D15" i="30"/>
  <c r="E13" i="30"/>
  <c r="E14" i="30"/>
  <c r="D13" i="30"/>
  <c r="D14" i="30"/>
  <c r="D11" i="30"/>
  <c r="D10" i="30"/>
  <c r="D9" i="30"/>
  <c r="D8" i="30"/>
  <c r="D7" i="30"/>
  <c r="AB365" i="28"/>
  <c r="CX364" i="28" s="1"/>
  <c r="AC365" i="28"/>
  <c r="CY364" i="28" s="1"/>
  <c r="AB366" i="28"/>
  <c r="CX365" i="28" s="1"/>
  <c r="AC366" i="28"/>
  <c r="CY365" i="28" s="1"/>
  <c r="AB367" i="28"/>
  <c r="CX366" i="28" s="1"/>
  <c r="AC367" i="28"/>
  <c r="CY366" i="28" s="1"/>
  <c r="AB368" i="28"/>
  <c r="CX367" i="28" s="1"/>
  <c r="AC368" i="28"/>
  <c r="CY367" i="28" s="1"/>
  <c r="AB369" i="28"/>
  <c r="AC369" i="28"/>
  <c r="CY368" i="28" s="1"/>
  <c r="AB370" i="28"/>
  <c r="CX369" i="28" s="1"/>
  <c r="AC370" i="28"/>
  <c r="CY369" i="28" s="1"/>
  <c r="AB371" i="28"/>
  <c r="CX370" i="28" s="1"/>
  <c r="AC371" i="28"/>
  <c r="CY370" i="28" s="1"/>
  <c r="AB372" i="28"/>
  <c r="CX371" i="28" s="1"/>
  <c r="AC372" i="28"/>
  <c r="CY371" i="28" s="1"/>
  <c r="AB373" i="28"/>
  <c r="CX372" i="28" s="1"/>
  <c r="AC373" i="28"/>
  <c r="CY372" i="28" s="1"/>
  <c r="AB374" i="28"/>
  <c r="CX373" i="28" s="1"/>
  <c r="AC374" i="28"/>
  <c r="CY373" i="28" s="1"/>
  <c r="AB375" i="28"/>
  <c r="CX374" i="28" s="1"/>
  <c r="AC375" i="28"/>
  <c r="CY374" i="28" s="1"/>
  <c r="AB376" i="28"/>
  <c r="CX375" i="28" s="1"/>
  <c r="AC376" i="28"/>
  <c r="CY375" i="28" s="1"/>
  <c r="AB377" i="28"/>
  <c r="AC377" i="28"/>
  <c r="CY376" i="28" s="1"/>
  <c r="AB378" i="28"/>
  <c r="CX377" i="28" s="1"/>
  <c r="AC378" i="28"/>
  <c r="CY377" i="28" s="1"/>
  <c r="AB379" i="28"/>
  <c r="CX378" i="28" s="1"/>
  <c r="AC379" i="28"/>
  <c r="CY378" i="28" s="1"/>
  <c r="AB380" i="28"/>
  <c r="AC380" i="28"/>
  <c r="CY379" i="28" s="1"/>
  <c r="AB381" i="28"/>
  <c r="CX380" i="28" s="1"/>
  <c r="AC381" i="28"/>
  <c r="CY380" i="28" s="1"/>
  <c r="AB382" i="28"/>
  <c r="CX381" i="28" s="1"/>
  <c r="AC382" i="28"/>
  <c r="CY381" i="28" s="1"/>
  <c r="AB383" i="28"/>
  <c r="CX382" i="28" s="1"/>
  <c r="AC383" i="28"/>
  <c r="CY382" i="28" s="1"/>
  <c r="AB384" i="28"/>
  <c r="CX383" i="28" s="1"/>
  <c r="AC384" i="28"/>
  <c r="CY383" i="28" s="1"/>
  <c r="AB385" i="28"/>
  <c r="CX384" i="28" s="1"/>
  <c r="AC385" i="28"/>
  <c r="CY384" i="28" s="1"/>
  <c r="AB386" i="28"/>
  <c r="CX385" i="28" s="1"/>
  <c r="AC386" i="28"/>
  <c r="CY385" i="28" s="1"/>
  <c r="AB387" i="28"/>
  <c r="CX386" i="28" s="1"/>
  <c r="AC387" i="28"/>
  <c r="CY386" i="28" s="1"/>
  <c r="AB388" i="28"/>
  <c r="AC388" i="28"/>
  <c r="CY387" i="28" s="1"/>
  <c r="AB389" i="28"/>
  <c r="CX388" i="28" s="1"/>
  <c r="AC389" i="28"/>
  <c r="CY388" i="28" s="1"/>
  <c r="AB390" i="28"/>
  <c r="CX389" i="28" s="1"/>
  <c r="AC390" i="28"/>
  <c r="CY389" i="28" s="1"/>
  <c r="AB391" i="28"/>
  <c r="CX390" i="28" s="1"/>
  <c r="AC391" i="28"/>
  <c r="CY390" i="28" s="1"/>
  <c r="AB392" i="28"/>
  <c r="CX391" i="28" s="1"/>
  <c r="AC392" i="28"/>
  <c r="CY391" i="28" s="1"/>
  <c r="AB393" i="28"/>
  <c r="CX392" i="28" s="1"/>
  <c r="AC393" i="28"/>
  <c r="CY392" i="28" s="1"/>
  <c r="AB394" i="28"/>
  <c r="CX393" i="28" s="1"/>
  <c r="AC394" i="28"/>
  <c r="CY393" i="28" s="1"/>
  <c r="AB395" i="28"/>
  <c r="CX394" i="28" s="1"/>
  <c r="AC395" i="28"/>
  <c r="CY394" i="28" s="1"/>
  <c r="AB396" i="28"/>
  <c r="CX395" i="28" s="1"/>
  <c r="AC396" i="28"/>
  <c r="CY395" i="28" s="1"/>
  <c r="AB397" i="28"/>
  <c r="CX396" i="28" s="1"/>
  <c r="AC397" i="28"/>
  <c r="CY396" i="28" s="1"/>
  <c r="AB398" i="28"/>
  <c r="CX397" i="28" s="1"/>
  <c r="AC398" i="28"/>
  <c r="CY397" i="28" s="1"/>
  <c r="AB399" i="28"/>
  <c r="CX398" i="28" s="1"/>
  <c r="AC399" i="28"/>
  <c r="CY398" i="28" s="1"/>
  <c r="AB400" i="28"/>
  <c r="CX399" i="28" s="1"/>
  <c r="AC400" i="28"/>
  <c r="CY399" i="28" s="1"/>
  <c r="AB401" i="28"/>
  <c r="CX400" i="28" s="1"/>
  <c r="AC401" i="28"/>
  <c r="CY400" i="28" s="1"/>
  <c r="AB402" i="28"/>
  <c r="CX401" i="28" s="1"/>
  <c r="AC402" i="28"/>
  <c r="CY401" i="28" s="1"/>
  <c r="AD365" i="28"/>
  <c r="CZ364" i="28" s="1"/>
  <c r="AD366" i="28"/>
  <c r="AD367" i="28"/>
  <c r="AD368" i="28"/>
  <c r="CZ367" i="28" s="1"/>
  <c r="AD369" i="28"/>
  <c r="CZ368" i="28" s="1"/>
  <c r="AD370" i="28"/>
  <c r="CZ369" i="28" s="1"/>
  <c r="AD371" i="28"/>
  <c r="AD372" i="28"/>
  <c r="CZ371" i="28" s="1"/>
  <c r="AD373" i="28"/>
  <c r="AD374" i="28"/>
  <c r="CZ373" i="28" s="1"/>
  <c r="AD375" i="28"/>
  <c r="CZ374" i="28" s="1"/>
  <c r="AD376" i="28"/>
  <c r="CZ375" i="28" s="1"/>
  <c r="AD377" i="28"/>
  <c r="CZ376" i="28" s="1"/>
  <c r="AD378" i="28"/>
  <c r="CZ377" i="28" s="1"/>
  <c r="AD379" i="28"/>
  <c r="CZ378" i="28" s="1"/>
  <c r="AD380" i="28"/>
  <c r="CZ379" i="28" s="1"/>
  <c r="AD381" i="28"/>
  <c r="AD382" i="28"/>
  <c r="CZ381" i="28" s="1"/>
  <c r="AD383" i="28"/>
  <c r="AD384" i="28"/>
  <c r="CZ383" i="28" s="1"/>
  <c r="AD385" i="28"/>
  <c r="CZ384" i="28" s="1"/>
  <c r="AD386" i="28"/>
  <c r="CZ385" i="28" s="1"/>
  <c r="AD387" i="28"/>
  <c r="CZ386" i="28" s="1"/>
  <c r="AD388" i="28"/>
  <c r="CZ387" i="28" s="1"/>
  <c r="AD389" i="28"/>
  <c r="CZ388" i="28" s="1"/>
  <c r="AD390" i="28"/>
  <c r="AD391" i="28"/>
  <c r="AD392" i="28"/>
  <c r="CZ391" i="28" s="1"/>
  <c r="AD393" i="28"/>
  <c r="AD394" i="28"/>
  <c r="CZ393" i="28" s="1"/>
  <c r="AD395" i="28"/>
  <c r="CZ394" i="28" s="1"/>
  <c r="AD396" i="28"/>
  <c r="CZ395" i="28" s="1"/>
  <c r="AD397" i="28"/>
  <c r="CZ396" i="28" s="1"/>
  <c r="AD398" i="28"/>
  <c r="AD399" i="28"/>
  <c r="AD400" i="28"/>
  <c r="CZ399" i="28" s="1"/>
  <c r="AD401" i="28"/>
  <c r="CZ400" i="28" s="1"/>
  <c r="AD402" i="28"/>
  <c r="CZ401" i="28" s="1"/>
  <c r="Z365" i="28"/>
  <c r="CV364" i="28" s="1"/>
  <c r="AA365" i="28"/>
  <c r="CW364" i="28" s="1"/>
  <c r="Z366" i="28"/>
  <c r="CV365" i="28" s="1"/>
  <c r="AA366" i="28"/>
  <c r="CW365" i="28" s="1"/>
  <c r="Z367" i="28"/>
  <c r="AA367" i="28"/>
  <c r="CW366" i="28" s="1"/>
  <c r="Z368" i="28"/>
  <c r="CV367" i="28" s="1"/>
  <c r="AA368" i="28"/>
  <c r="CW367" i="28" s="1"/>
  <c r="Z369" i="28"/>
  <c r="CV368" i="28" s="1"/>
  <c r="AA369" i="28"/>
  <c r="Z370" i="28"/>
  <c r="CV369" i="28" s="1"/>
  <c r="AA370" i="28"/>
  <c r="CW369" i="28" s="1"/>
  <c r="Z371" i="28"/>
  <c r="AA371" i="28"/>
  <c r="Z372" i="28"/>
  <c r="CV371" i="28" s="1"/>
  <c r="AA372" i="28"/>
  <c r="CW371" i="28" s="1"/>
  <c r="Z373" i="28"/>
  <c r="CV372" i="28" s="1"/>
  <c r="AA373" i="28"/>
  <c r="CW372" i="28" s="1"/>
  <c r="Z374" i="28"/>
  <c r="CV373" i="28" s="1"/>
  <c r="AA374" i="28"/>
  <c r="CW373" i="28" s="1"/>
  <c r="Z375" i="28"/>
  <c r="AA375" i="28"/>
  <c r="CW374" i="28" s="1"/>
  <c r="Z376" i="28"/>
  <c r="CV375" i="28" s="1"/>
  <c r="AA376" i="28"/>
  <c r="CW375" i="28" s="1"/>
  <c r="Z377" i="28"/>
  <c r="CV376" i="28" s="1"/>
  <c r="AA377" i="28"/>
  <c r="CW376" i="28" s="1"/>
  <c r="Z378" i="28"/>
  <c r="CV377" i="28" s="1"/>
  <c r="AA378" i="28"/>
  <c r="CW377" i="28" s="1"/>
  <c r="Z379" i="28"/>
  <c r="CV378" i="28" s="1"/>
  <c r="AA379" i="28"/>
  <c r="CW378" i="28" s="1"/>
  <c r="Z380" i="28"/>
  <c r="CV379" i="28" s="1"/>
  <c r="AA380" i="28"/>
  <c r="CW379" i="28" s="1"/>
  <c r="Z381" i="28"/>
  <c r="CV380" i="28" s="1"/>
  <c r="AA381" i="28"/>
  <c r="CW380" i="28" s="1"/>
  <c r="Z382" i="28"/>
  <c r="AA382" i="28"/>
  <c r="CW381" i="28" s="1"/>
  <c r="Z383" i="28"/>
  <c r="AA383" i="28"/>
  <c r="CW382" i="28" s="1"/>
  <c r="Z384" i="28"/>
  <c r="CV383" i="28" s="1"/>
  <c r="AA384" i="28"/>
  <c r="CW383" i="28" s="1"/>
  <c r="Z385" i="28"/>
  <c r="CV384" i="28" s="1"/>
  <c r="AA385" i="28"/>
  <c r="CW384" i="28" s="1"/>
  <c r="Z386" i="28"/>
  <c r="CV385" i="28" s="1"/>
  <c r="AA386" i="28"/>
  <c r="Z387" i="28"/>
  <c r="AA387" i="28"/>
  <c r="CW386" i="28" s="1"/>
  <c r="Z388" i="28"/>
  <c r="CV387" i="28" s="1"/>
  <c r="AA388" i="28"/>
  <c r="CW387" i="28" s="1"/>
  <c r="Z389" i="28"/>
  <c r="CV388" i="28" s="1"/>
  <c r="AA389" i="28"/>
  <c r="CW388" i="28" s="1"/>
  <c r="Z390" i="28"/>
  <c r="CV389" i="28" s="1"/>
  <c r="AA390" i="28"/>
  <c r="CW389" i="28" s="1"/>
  <c r="Z391" i="28"/>
  <c r="AA391" i="28"/>
  <c r="CW390" i="28" s="1"/>
  <c r="Z392" i="28"/>
  <c r="CV391" i="28" s="1"/>
  <c r="AA392" i="28"/>
  <c r="Z393" i="28"/>
  <c r="CV392" i="28" s="1"/>
  <c r="AA393" i="28"/>
  <c r="CW392" i="28" s="1"/>
  <c r="Z394" i="28"/>
  <c r="CV393" i="28" s="1"/>
  <c r="AA394" i="28"/>
  <c r="CW393" i="28" s="1"/>
  <c r="Z395" i="28"/>
  <c r="AA395" i="28"/>
  <c r="Z396" i="28"/>
  <c r="CV395" i="28" s="1"/>
  <c r="AA396" i="28"/>
  <c r="CW395" i="28" s="1"/>
  <c r="Z397" i="28"/>
  <c r="CV396" i="28" s="1"/>
  <c r="AA397" i="28"/>
  <c r="Z398" i="28"/>
  <c r="AA398" i="28"/>
  <c r="CW397" i="28" s="1"/>
  <c r="Z399" i="28"/>
  <c r="AA399" i="28"/>
  <c r="CW398" i="28" s="1"/>
  <c r="Z400" i="28"/>
  <c r="CV399" i="28" s="1"/>
  <c r="AA400" i="28"/>
  <c r="Z401" i="28"/>
  <c r="CV400" i="28" s="1"/>
  <c r="AA401" i="28"/>
  <c r="CW400" i="28" s="1"/>
  <c r="Z402" i="28"/>
  <c r="AA402" i="28"/>
  <c r="CW401" i="28" s="1"/>
  <c r="C27" i="31"/>
  <c r="C26" i="31"/>
  <c r="C25" i="31"/>
  <c r="CN19" i="28"/>
  <c r="CO16" i="28"/>
  <c r="D28" i="5"/>
  <c r="D21" i="20" s="1"/>
  <c r="D27" i="5"/>
  <c r="D26" i="5"/>
  <c r="D24" i="5"/>
  <c r="D23" i="5"/>
  <c r="D22" i="5"/>
  <c r="D21" i="5"/>
  <c r="D18" i="20" s="1"/>
  <c r="AR5" i="31"/>
  <c r="AS4" i="31" s="1"/>
  <c r="Y365" i="28"/>
  <c r="CU364" i="28" s="1"/>
  <c r="Y366" i="28"/>
  <c r="CU365" i="28" s="1"/>
  <c r="Y367" i="28"/>
  <c r="Y368" i="28"/>
  <c r="Y369" i="28"/>
  <c r="CU368" i="28" s="1"/>
  <c r="Y370" i="28"/>
  <c r="CU369" i="28" s="1"/>
  <c r="Y371" i="28"/>
  <c r="CU370" i="28" s="1"/>
  <c r="Y372" i="28"/>
  <c r="CU371" i="28" s="1"/>
  <c r="Y373" i="28"/>
  <c r="CU372" i="28" s="1"/>
  <c r="Y374" i="28"/>
  <c r="Y375" i="28"/>
  <c r="Y376" i="28"/>
  <c r="Y377" i="28"/>
  <c r="CU376" i="28" s="1"/>
  <c r="Y378" i="28"/>
  <c r="CU377" i="28" s="1"/>
  <c r="Y379" i="28"/>
  <c r="CU378" i="28" s="1"/>
  <c r="Y380" i="28"/>
  <c r="CU379" i="28" s="1"/>
  <c r="Y381" i="28"/>
  <c r="Y382" i="28"/>
  <c r="CU381" i="28" s="1"/>
  <c r="Y383" i="28"/>
  <c r="CU382" i="28" s="1"/>
  <c r="Y384" i="28"/>
  <c r="CU383" i="28" s="1"/>
  <c r="Y385" i="28"/>
  <c r="CU384" i="28" s="1"/>
  <c r="Y386" i="28"/>
  <c r="CU385" i="28" s="1"/>
  <c r="Y387" i="28"/>
  <c r="CU386" i="28" s="1"/>
  <c r="Y388" i="28"/>
  <c r="CU387" i="28" s="1"/>
  <c r="Y389" i="28"/>
  <c r="CU388" i="28" s="1"/>
  <c r="Y390" i="28"/>
  <c r="CU389" i="28" s="1"/>
  <c r="Y391" i="28"/>
  <c r="CU390" i="28" s="1"/>
  <c r="Y392" i="28"/>
  <c r="Y393" i="28"/>
  <c r="CU392" i="28" s="1"/>
  <c r="Y394" i="28"/>
  <c r="CU393" i="28" s="1"/>
  <c r="Y395" i="28"/>
  <c r="CU394" i="28" s="1"/>
  <c r="Y396" i="28"/>
  <c r="CU395" i="28" s="1"/>
  <c r="Y397" i="28"/>
  <c r="CU396" i="28" s="1"/>
  <c r="Y398" i="28"/>
  <c r="CU397" i="28" s="1"/>
  <c r="Y399" i="28"/>
  <c r="CU398" i="28" s="1"/>
  <c r="Y400" i="28"/>
  <c r="CU399" i="28" s="1"/>
  <c r="Y401" i="28"/>
  <c r="Y402" i="28"/>
  <c r="B94" i="31"/>
  <c r="R96" i="31"/>
  <c r="R100" i="31" s="1"/>
  <c r="Q96" i="31"/>
  <c r="Q100" i="31" s="1"/>
  <c r="P96" i="31"/>
  <c r="P100" i="31" s="1"/>
  <c r="O96" i="31"/>
  <c r="O100" i="31" s="1"/>
  <c r="N96" i="31"/>
  <c r="M96" i="31"/>
  <c r="M100" i="31" s="1"/>
  <c r="L96" i="31"/>
  <c r="L100" i="31" s="1"/>
  <c r="K96" i="31"/>
  <c r="K100" i="31" s="1"/>
  <c r="J96" i="31"/>
  <c r="J100" i="31" s="1"/>
  <c r="I96" i="31"/>
  <c r="I100" i="31" s="1"/>
  <c r="H96" i="31"/>
  <c r="G96" i="31"/>
  <c r="F96" i="31"/>
  <c r="F100" i="31" s="1"/>
  <c r="E96" i="31"/>
  <c r="E100" i="31" s="1"/>
  <c r="D96" i="31"/>
  <c r="D100" i="31" s="1"/>
  <c r="C96" i="31"/>
  <c r="B2" i="17"/>
  <c r="C12" i="12"/>
  <c r="C12" i="32" s="1"/>
  <c r="B12" i="32" s="1"/>
  <c r="C13" i="12"/>
  <c r="C14" i="12"/>
  <c r="C14" i="32" s="1"/>
  <c r="B14" i="32" s="1"/>
  <c r="C15" i="12"/>
  <c r="B15" i="12" s="1"/>
  <c r="C16" i="12"/>
  <c r="S16" i="12" s="1"/>
  <c r="C17" i="12"/>
  <c r="B17" i="12" s="1"/>
  <c r="C18" i="12"/>
  <c r="B18" i="12" s="1"/>
  <c r="C19" i="12"/>
  <c r="B19" i="12" s="1"/>
  <c r="C20" i="12"/>
  <c r="C20" i="32" s="1"/>
  <c r="B20" i="32" s="1"/>
  <c r="C21" i="12"/>
  <c r="B21" i="12" s="1"/>
  <c r="C22" i="12"/>
  <c r="S22" i="12" s="1"/>
  <c r="C23" i="12"/>
  <c r="S23" i="12" s="1"/>
  <c r="C24" i="12"/>
  <c r="S24" i="12" s="1"/>
  <c r="C25" i="12"/>
  <c r="B25" i="12" s="1"/>
  <c r="C11" i="12"/>
  <c r="C11" i="32" s="1"/>
  <c r="M29" i="32" s="1"/>
  <c r="D33" i="20"/>
  <c r="D18" i="5"/>
  <c r="D13" i="5"/>
  <c r="C91" i="31"/>
  <c r="C90" i="31"/>
  <c r="C89" i="31"/>
  <c r="C88" i="31"/>
  <c r="C83" i="31"/>
  <c r="C82" i="31"/>
  <c r="C81" i="31"/>
  <c r="C80" i="31"/>
  <c r="C75" i="31"/>
  <c r="C74" i="31"/>
  <c r="C73" i="31"/>
  <c r="C72" i="31"/>
  <c r="C67" i="31"/>
  <c r="C66" i="31"/>
  <c r="C65" i="31"/>
  <c r="C64" i="31"/>
  <c r="C43" i="31"/>
  <c r="C42" i="31"/>
  <c r="C41" i="31"/>
  <c r="C40" i="31"/>
  <c r="C35" i="31"/>
  <c r="C34" i="31"/>
  <c r="C33" i="31"/>
  <c r="C32" i="31"/>
  <c r="C24" i="31"/>
  <c r="C23" i="31"/>
  <c r="C18" i="31"/>
  <c r="C17" i="31"/>
  <c r="C16" i="31"/>
  <c r="C15" i="31"/>
  <c r="C14" i="31"/>
  <c r="C9" i="31"/>
  <c r="C8" i="31"/>
  <c r="C7" i="31"/>
  <c r="C6" i="31"/>
  <c r="C5" i="31"/>
  <c r="AQ65" i="31"/>
  <c r="AQ64" i="31" s="1"/>
  <c r="AQ71" i="31"/>
  <c r="BL4" i="31"/>
  <c r="AS7" i="31" s="1"/>
  <c r="AS73" i="31" s="1"/>
  <c r="BL5" i="31"/>
  <c r="AT7" i="31" s="1"/>
  <c r="BL6" i="31"/>
  <c r="AU7" i="31" s="1"/>
  <c r="AU80" i="31" s="1"/>
  <c r="BL7" i="31"/>
  <c r="AV7" i="31" s="1"/>
  <c r="AV79" i="31" s="1"/>
  <c r="BL8" i="31"/>
  <c r="AW7" i="31" s="1"/>
  <c r="BL9" i="31"/>
  <c r="AX7" i="31" s="1"/>
  <c r="BL10" i="31"/>
  <c r="AY7" i="31" s="1"/>
  <c r="AY72" i="31" s="1"/>
  <c r="BL11" i="31"/>
  <c r="AZ7" i="31" s="1"/>
  <c r="AZ77" i="31" s="1"/>
  <c r="BL12" i="31"/>
  <c r="BA7" i="31" s="1"/>
  <c r="BL13" i="31"/>
  <c r="BB7" i="31" s="1"/>
  <c r="BB72" i="31" s="1"/>
  <c r="BL14" i="31"/>
  <c r="BC7" i="31" s="1"/>
  <c r="BC80" i="31" s="1"/>
  <c r="BL15" i="31"/>
  <c r="BD7" i="31" s="1"/>
  <c r="BD77" i="31" s="1"/>
  <c r="BL16" i="31"/>
  <c r="BE7" i="31" s="1"/>
  <c r="BL17" i="31"/>
  <c r="BF7" i="31" s="1"/>
  <c r="BF76" i="31" s="1"/>
  <c r="BL3" i="31"/>
  <c r="AR7" i="31" s="1"/>
  <c r="AR79" i="31" s="1"/>
  <c r="CS402" i="28"/>
  <c r="CT402" i="28"/>
  <c r="CU402" i="28"/>
  <c r="CV402" i="28"/>
  <c r="CW402" i="28"/>
  <c r="CX402" i="28"/>
  <c r="CY402" i="28"/>
  <c r="CZ402" i="28"/>
  <c r="DA402" i="28"/>
  <c r="DB402" i="28"/>
  <c r="DC402" i="28"/>
  <c r="BO365" i="28"/>
  <c r="BQ365" i="28"/>
  <c r="BO366" i="28"/>
  <c r="BQ366" i="28"/>
  <c r="BO367" i="28"/>
  <c r="BQ367" i="28"/>
  <c r="BO368" i="28"/>
  <c r="BQ368" i="28"/>
  <c r="BO369" i="28"/>
  <c r="BQ369" i="28"/>
  <c r="BO370" i="28"/>
  <c r="BQ370" i="28"/>
  <c r="BO371" i="28"/>
  <c r="BQ371" i="28"/>
  <c r="BO372" i="28"/>
  <c r="BQ372" i="28"/>
  <c r="BO373" i="28"/>
  <c r="BQ373" i="28"/>
  <c r="BO374" i="28"/>
  <c r="BQ374" i="28"/>
  <c r="BO375" i="28"/>
  <c r="BQ375" i="28"/>
  <c r="BO376" i="28"/>
  <c r="BQ376" i="28"/>
  <c r="BO377" i="28"/>
  <c r="BQ377" i="28"/>
  <c r="BO378" i="28"/>
  <c r="BQ378" i="28"/>
  <c r="BO379" i="28"/>
  <c r="BQ379" i="28"/>
  <c r="BO380" i="28"/>
  <c r="BQ380" i="28"/>
  <c r="BO381" i="28"/>
  <c r="BQ381" i="28"/>
  <c r="BO382" i="28"/>
  <c r="BQ382" i="28"/>
  <c r="BO383" i="28"/>
  <c r="BQ383" i="28"/>
  <c r="BO384" i="28"/>
  <c r="BQ384" i="28"/>
  <c r="BO385" i="28"/>
  <c r="BQ385" i="28"/>
  <c r="BO386" i="28"/>
  <c r="BQ386" i="28"/>
  <c r="BO387" i="28"/>
  <c r="BQ387" i="28"/>
  <c r="BO388" i="28"/>
  <c r="BQ388" i="28"/>
  <c r="BO389" i="28"/>
  <c r="BQ389" i="28"/>
  <c r="BO390" i="28"/>
  <c r="BQ390" i="28"/>
  <c r="BO391" i="28"/>
  <c r="BQ391" i="28"/>
  <c r="BO392" i="28"/>
  <c r="BQ392" i="28"/>
  <c r="BO393" i="28"/>
  <c r="BQ393" i="28"/>
  <c r="BO394" i="28"/>
  <c r="BQ394" i="28"/>
  <c r="BO395" i="28"/>
  <c r="BQ395" i="28"/>
  <c r="BO396" i="28"/>
  <c r="BQ396" i="28"/>
  <c r="BO397" i="28"/>
  <c r="BQ397" i="28"/>
  <c r="BO398" i="28"/>
  <c r="BQ398" i="28"/>
  <c r="BO399" i="28"/>
  <c r="BQ399" i="28"/>
  <c r="BO400" i="28"/>
  <c r="BQ400" i="28"/>
  <c r="BO401" i="28"/>
  <c r="BQ401" i="28"/>
  <c r="BO402" i="28"/>
  <c r="BQ402" i="28"/>
  <c r="BQ15" i="28"/>
  <c r="BP14" i="28"/>
  <c r="BQ14" i="28"/>
  <c r="CN18" i="28"/>
  <c r="CP12" i="28" s="1"/>
  <c r="BO14" i="28" s="1"/>
  <c r="BO15" i="28" s="1"/>
  <c r="BG365" i="28"/>
  <c r="BG366" i="28"/>
  <c r="BG367" i="28"/>
  <c r="BG368" i="28"/>
  <c r="BG369" i="28"/>
  <c r="BG370" i="28"/>
  <c r="BG371" i="28"/>
  <c r="BG372" i="28"/>
  <c r="BG373" i="28"/>
  <c r="BG374" i="28"/>
  <c r="BG375" i="28"/>
  <c r="BG376" i="28"/>
  <c r="BG377" i="28"/>
  <c r="BG378" i="28"/>
  <c r="BG379" i="28"/>
  <c r="BG380" i="28"/>
  <c r="BG381" i="28"/>
  <c r="BG382" i="28"/>
  <c r="BG383" i="28"/>
  <c r="BG384" i="28"/>
  <c r="BG385" i="28"/>
  <c r="BG386" i="28"/>
  <c r="BG387" i="28"/>
  <c r="BG388" i="28"/>
  <c r="BG389" i="28"/>
  <c r="BG390" i="28"/>
  <c r="BG391" i="28"/>
  <c r="BG392" i="28"/>
  <c r="BG393" i="28"/>
  <c r="BG394" i="28"/>
  <c r="BG395" i="28"/>
  <c r="BG396" i="28"/>
  <c r="BG397" i="28"/>
  <c r="BG398" i="28"/>
  <c r="BG399" i="28"/>
  <c r="BG400" i="28"/>
  <c r="BG401" i="28"/>
  <c r="BG402" i="28"/>
  <c r="BG15" i="28"/>
  <c r="BD365" i="28"/>
  <c r="BE365" i="28"/>
  <c r="BF365" i="28"/>
  <c r="BD366" i="28"/>
  <c r="BE366" i="28"/>
  <c r="BF366" i="28"/>
  <c r="BD367" i="28"/>
  <c r="BE367" i="28"/>
  <c r="BF367" i="28"/>
  <c r="BD368" i="28"/>
  <c r="BE368" i="28"/>
  <c r="BF368" i="28"/>
  <c r="BD369" i="28"/>
  <c r="BE369" i="28"/>
  <c r="BF369" i="28"/>
  <c r="BD370" i="28"/>
  <c r="BE370" i="28"/>
  <c r="BF370" i="28"/>
  <c r="BD371" i="28"/>
  <c r="BE371" i="28"/>
  <c r="BF371" i="28"/>
  <c r="BD372" i="28"/>
  <c r="BE372" i="28"/>
  <c r="BF372" i="28"/>
  <c r="BD373" i="28"/>
  <c r="BE373" i="28"/>
  <c r="BF373" i="28"/>
  <c r="BD374" i="28"/>
  <c r="BE374" i="28"/>
  <c r="BF374" i="28"/>
  <c r="BD375" i="28"/>
  <c r="BE375" i="28"/>
  <c r="BF375" i="28"/>
  <c r="BD376" i="28"/>
  <c r="BE376" i="28"/>
  <c r="BF376" i="28"/>
  <c r="BD377" i="28"/>
  <c r="BE377" i="28"/>
  <c r="BF377" i="28"/>
  <c r="BD378" i="28"/>
  <c r="BE378" i="28"/>
  <c r="BF378" i="28"/>
  <c r="BD379" i="28"/>
  <c r="BE379" i="28"/>
  <c r="BF379" i="28"/>
  <c r="BD380" i="28"/>
  <c r="BE380" i="28"/>
  <c r="BF380" i="28"/>
  <c r="BD381" i="28"/>
  <c r="BE381" i="28"/>
  <c r="BF381" i="28"/>
  <c r="BD382" i="28"/>
  <c r="BE382" i="28"/>
  <c r="BF382" i="28"/>
  <c r="BD383" i="28"/>
  <c r="BE383" i="28"/>
  <c r="BF383" i="28"/>
  <c r="BD384" i="28"/>
  <c r="BE384" i="28"/>
  <c r="BF384" i="28"/>
  <c r="BD385" i="28"/>
  <c r="BE385" i="28"/>
  <c r="BF385" i="28"/>
  <c r="BD386" i="28"/>
  <c r="BE386" i="28"/>
  <c r="BF386" i="28"/>
  <c r="BD387" i="28"/>
  <c r="BE387" i="28"/>
  <c r="BF387" i="28"/>
  <c r="BD388" i="28"/>
  <c r="BE388" i="28"/>
  <c r="BF388" i="28"/>
  <c r="BD389" i="28"/>
  <c r="BE389" i="28"/>
  <c r="BF389" i="28"/>
  <c r="BD390" i="28"/>
  <c r="BE390" i="28"/>
  <c r="BF390" i="28"/>
  <c r="BD391" i="28"/>
  <c r="BE391" i="28"/>
  <c r="BF391" i="28"/>
  <c r="BD392" i="28"/>
  <c r="BE392" i="28"/>
  <c r="BF392" i="28"/>
  <c r="BD393" i="28"/>
  <c r="BE393" i="28"/>
  <c r="BF393" i="28"/>
  <c r="BD394" i="28"/>
  <c r="BE394" i="28"/>
  <c r="BF394" i="28"/>
  <c r="BD395" i="28"/>
  <c r="BE395" i="28"/>
  <c r="BF395" i="28"/>
  <c r="BD396" i="28"/>
  <c r="BE396" i="28"/>
  <c r="BF396" i="28"/>
  <c r="BD397" i="28"/>
  <c r="BE397" i="28"/>
  <c r="BF397" i="28"/>
  <c r="BD398" i="28"/>
  <c r="BE398" i="28"/>
  <c r="BF398" i="28"/>
  <c r="BD399" i="28"/>
  <c r="BE399" i="28"/>
  <c r="BF399" i="28"/>
  <c r="BD400" i="28"/>
  <c r="BE400" i="28"/>
  <c r="BF400" i="28"/>
  <c r="BD401" i="28"/>
  <c r="BE401" i="28"/>
  <c r="BF401" i="28"/>
  <c r="BD402" i="28"/>
  <c r="BE402" i="28"/>
  <c r="BF402" i="28"/>
  <c r="BC365" i="28"/>
  <c r="BC366" i="28"/>
  <c r="BC367" i="28"/>
  <c r="BC368" i="28"/>
  <c r="BC369" i="28"/>
  <c r="BC370" i="28"/>
  <c r="BC371" i="28"/>
  <c r="BC372" i="28"/>
  <c r="BC373" i="28"/>
  <c r="BC374" i="28"/>
  <c r="BC375" i="28"/>
  <c r="BC376" i="28"/>
  <c r="BC377" i="28"/>
  <c r="BC378" i="28"/>
  <c r="BC379" i="28"/>
  <c r="BC380" i="28"/>
  <c r="BC381" i="28"/>
  <c r="BC382" i="28"/>
  <c r="BC383" i="28"/>
  <c r="BC384" i="28"/>
  <c r="BC385" i="28"/>
  <c r="BC386" i="28"/>
  <c r="BC387" i="28"/>
  <c r="BC388" i="28"/>
  <c r="BC389" i="28"/>
  <c r="BC390" i="28"/>
  <c r="BC391" i="28"/>
  <c r="BC392" i="28"/>
  <c r="BC393" i="28"/>
  <c r="BC394" i="28"/>
  <c r="BC395" i="28"/>
  <c r="BC396" i="28"/>
  <c r="BC397" i="28"/>
  <c r="BC398" i="28"/>
  <c r="BC399" i="28"/>
  <c r="BC400" i="28"/>
  <c r="BC401" i="28"/>
  <c r="BC402" i="28"/>
  <c r="BB365" i="28"/>
  <c r="BB366" i="28"/>
  <c r="BB367" i="28"/>
  <c r="BB368" i="28"/>
  <c r="BB369" i="28"/>
  <c r="BB370" i="28"/>
  <c r="BB371" i="28"/>
  <c r="BB372" i="28"/>
  <c r="BB373" i="28"/>
  <c r="BB374" i="28"/>
  <c r="BB375" i="28"/>
  <c r="BB376" i="28"/>
  <c r="BB377" i="28"/>
  <c r="BB378" i="28"/>
  <c r="BB379" i="28"/>
  <c r="BB380" i="28"/>
  <c r="BB381" i="28"/>
  <c r="BB382" i="28"/>
  <c r="BB383" i="28"/>
  <c r="BB384" i="28"/>
  <c r="BB385" i="28"/>
  <c r="BB386" i="28"/>
  <c r="BB387" i="28"/>
  <c r="BB388" i="28"/>
  <c r="BB389" i="28"/>
  <c r="BB390" i="28"/>
  <c r="BB391" i="28"/>
  <c r="BB392" i="28"/>
  <c r="BB393" i="28"/>
  <c r="BB394" i="28"/>
  <c r="BB395" i="28"/>
  <c r="BB396" i="28"/>
  <c r="BB397" i="28"/>
  <c r="BB398" i="28"/>
  <c r="BB399" i="28"/>
  <c r="BB400" i="28"/>
  <c r="BB401" i="28"/>
  <c r="BB402" i="28"/>
  <c r="AY14" i="28"/>
  <c r="EE13" i="28" s="1"/>
  <c r="AQ14" i="28"/>
  <c r="DW13" i="28"/>
  <c r="AR14" i="28"/>
  <c r="DX13" i="28"/>
  <c r="AS14" i="28"/>
  <c r="DY13" i="28"/>
  <c r="AT14" i="28"/>
  <c r="DZ13" i="28" s="1"/>
  <c r="AU14" i="28"/>
  <c r="EA13" i="28"/>
  <c r="AV14" i="28"/>
  <c r="EB13" i="28"/>
  <c r="AW14" i="28"/>
  <c r="EC13" i="28"/>
  <c r="AX14" i="28"/>
  <c r="ED13" i="28" s="1"/>
  <c r="AP14" i="28"/>
  <c r="DV13" i="28"/>
  <c r="AO14" i="28"/>
  <c r="DU13" i="28"/>
  <c r="AG365" i="28"/>
  <c r="DC364" i="28" s="1"/>
  <c r="AG366" i="28"/>
  <c r="DC365" i="28" s="1"/>
  <c r="AG367" i="28"/>
  <c r="DC366" i="28" s="1"/>
  <c r="AG368" i="28"/>
  <c r="DC367" i="28" s="1"/>
  <c r="AG369" i="28"/>
  <c r="DC368" i="28" s="1"/>
  <c r="AG370" i="28"/>
  <c r="DC369" i="28" s="1"/>
  <c r="AG371" i="28"/>
  <c r="DC370" i="28" s="1"/>
  <c r="AG372" i="28"/>
  <c r="DC371" i="28" s="1"/>
  <c r="AG373" i="28"/>
  <c r="DC372" i="28" s="1"/>
  <c r="AG374" i="28"/>
  <c r="DC373" i="28" s="1"/>
  <c r="AG375" i="28"/>
  <c r="DC374" i="28" s="1"/>
  <c r="AG376" i="28"/>
  <c r="DC375" i="28" s="1"/>
  <c r="AG377" i="28"/>
  <c r="DC376" i="28" s="1"/>
  <c r="AG378" i="28"/>
  <c r="DC377" i="28" s="1"/>
  <c r="AG379" i="28"/>
  <c r="DC378" i="28" s="1"/>
  <c r="AG380" i="28"/>
  <c r="DC379" i="28" s="1"/>
  <c r="AG381" i="28"/>
  <c r="DC380" i="28" s="1"/>
  <c r="AG382" i="28"/>
  <c r="DC381" i="28" s="1"/>
  <c r="AG383" i="28"/>
  <c r="DC382" i="28" s="1"/>
  <c r="AG384" i="28"/>
  <c r="DC383" i="28" s="1"/>
  <c r="AG385" i="28"/>
  <c r="DC384" i="28" s="1"/>
  <c r="AG386" i="28"/>
  <c r="DC385" i="28" s="1"/>
  <c r="AG387" i="28"/>
  <c r="DC386" i="28" s="1"/>
  <c r="AG388" i="28"/>
  <c r="DC387" i="28" s="1"/>
  <c r="AG389" i="28"/>
  <c r="DC388" i="28" s="1"/>
  <c r="AG390" i="28"/>
  <c r="DC389" i="28" s="1"/>
  <c r="AG391" i="28"/>
  <c r="DC390" i="28" s="1"/>
  <c r="AG392" i="28"/>
  <c r="DC391" i="28" s="1"/>
  <c r="AG393" i="28"/>
  <c r="DC392" i="28" s="1"/>
  <c r="AG394" i="28"/>
  <c r="DC393" i="28" s="1"/>
  <c r="AG395" i="28"/>
  <c r="AG396" i="28"/>
  <c r="DC395" i="28" s="1"/>
  <c r="AG397" i="28"/>
  <c r="DC396" i="28" s="1"/>
  <c r="AG398" i="28"/>
  <c r="DC397" i="28" s="1"/>
  <c r="AG399" i="28"/>
  <c r="DC398" i="28" s="1"/>
  <c r="AG400" i="28"/>
  <c r="DC399" i="28" s="1"/>
  <c r="AG401" i="28"/>
  <c r="DC400" i="28" s="1"/>
  <c r="AG402" i="28"/>
  <c r="DC401" i="28" s="1"/>
  <c r="AF365" i="28"/>
  <c r="DB364" i="28" s="1"/>
  <c r="AF366" i="28"/>
  <c r="DB365" i="28" s="1"/>
  <c r="AF367" i="28"/>
  <c r="DB366" i="28" s="1"/>
  <c r="AF368" i="28"/>
  <c r="DB367" i="28" s="1"/>
  <c r="AF369" i="28"/>
  <c r="DB368" i="28" s="1"/>
  <c r="AF370" i="28"/>
  <c r="DB369" i="28" s="1"/>
  <c r="AF371" i="28"/>
  <c r="DB370" i="28" s="1"/>
  <c r="AF372" i="28"/>
  <c r="DB371" i="28" s="1"/>
  <c r="AF373" i="28"/>
  <c r="DB372" i="28" s="1"/>
  <c r="AF374" i="28"/>
  <c r="DB373" i="28" s="1"/>
  <c r="AF375" i="28"/>
  <c r="DB374" i="28" s="1"/>
  <c r="AF376" i="28"/>
  <c r="DB375" i="28" s="1"/>
  <c r="AF377" i="28"/>
  <c r="DB376" i="28" s="1"/>
  <c r="AF378" i="28"/>
  <c r="DB377" i="28" s="1"/>
  <c r="AF379" i="28"/>
  <c r="DB378" i="28" s="1"/>
  <c r="AF380" i="28"/>
  <c r="DB379" i="28" s="1"/>
  <c r="AF381" i="28"/>
  <c r="DB380" i="28" s="1"/>
  <c r="AF382" i="28"/>
  <c r="DB381" i="28" s="1"/>
  <c r="AF383" i="28"/>
  <c r="DB382" i="28" s="1"/>
  <c r="AF384" i="28"/>
  <c r="DB383" i="28" s="1"/>
  <c r="AF385" i="28"/>
  <c r="DB384" i="28" s="1"/>
  <c r="AF386" i="28"/>
  <c r="DB385" i="28" s="1"/>
  <c r="AF387" i="28"/>
  <c r="DB386" i="28" s="1"/>
  <c r="AF388" i="28"/>
  <c r="DB387" i="28" s="1"/>
  <c r="AF389" i="28"/>
  <c r="DB388" i="28" s="1"/>
  <c r="AF390" i="28"/>
  <c r="DB389" i="28" s="1"/>
  <c r="AF391" i="28"/>
  <c r="DB390" i="28" s="1"/>
  <c r="AF392" i="28"/>
  <c r="DB391" i="28" s="1"/>
  <c r="AF393" i="28"/>
  <c r="DB392" i="28" s="1"/>
  <c r="AF394" i="28"/>
  <c r="DB393" i="28" s="1"/>
  <c r="AF395" i="28"/>
  <c r="DB394" i="28" s="1"/>
  <c r="AF396" i="28"/>
  <c r="DB395" i="28" s="1"/>
  <c r="AF397" i="28"/>
  <c r="AF398" i="28"/>
  <c r="DB397" i="28" s="1"/>
  <c r="AF399" i="28"/>
  <c r="DB398" i="28" s="1"/>
  <c r="AF400" i="28"/>
  <c r="DB399" i="28" s="1"/>
  <c r="AF401" i="28"/>
  <c r="DB400" i="28" s="1"/>
  <c r="AF402" i="28"/>
  <c r="DB401" i="28" s="1"/>
  <c r="AE365" i="28"/>
  <c r="DA364" i="28" s="1"/>
  <c r="AE366" i="28"/>
  <c r="DA365" i="28" s="1"/>
  <c r="AE367" i="28"/>
  <c r="DA366" i="28" s="1"/>
  <c r="AE368" i="28"/>
  <c r="DA367" i="28" s="1"/>
  <c r="AE369" i="28"/>
  <c r="DA368" i="28" s="1"/>
  <c r="AE370" i="28"/>
  <c r="DA369" i="28" s="1"/>
  <c r="AE371" i="28"/>
  <c r="DA370" i="28" s="1"/>
  <c r="AE372" i="28"/>
  <c r="DA371" i="28" s="1"/>
  <c r="AE373" i="28"/>
  <c r="DA372" i="28" s="1"/>
  <c r="AE374" i="28"/>
  <c r="DA373" i="28" s="1"/>
  <c r="AE375" i="28"/>
  <c r="DA374" i="28" s="1"/>
  <c r="AE376" i="28"/>
  <c r="DA375" i="28" s="1"/>
  <c r="AE377" i="28"/>
  <c r="DA376" i="28" s="1"/>
  <c r="AE378" i="28"/>
  <c r="DA377" i="28" s="1"/>
  <c r="AE379" i="28"/>
  <c r="DA378" i="28" s="1"/>
  <c r="AE380" i="28"/>
  <c r="DA379" i="28" s="1"/>
  <c r="AE381" i="28"/>
  <c r="DA380" i="28" s="1"/>
  <c r="AE382" i="28"/>
  <c r="DA381" i="28" s="1"/>
  <c r="AE383" i="28"/>
  <c r="DA382" i="28" s="1"/>
  <c r="AE384" i="28"/>
  <c r="DA383" i="28" s="1"/>
  <c r="AE385" i="28"/>
  <c r="DA384" i="28" s="1"/>
  <c r="AE386" i="28"/>
  <c r="DA385" i="28" s="1"/>
  <c r="AE387" i="28"/>
  <c r="DA386" i="28" s="1"/>
  <c r="AE388" i="28"/>
  <c r="DA387" i="28" s="1"/>
  <c r="AE389" i="28"/>
  <c r="DA388" i="28" s="1"/>
  <c r="AE390" i="28"/>
  <c r="DA389" i="28" s="1"/>
  <c r="AE391" i="28"/>
  <c r="DA390" i="28" s="1"/>
  <c r="AE392" i="28"/>
  <c r="DA391" i="28" s="1"/>
  <c r="AE393" i="28"/>
  <c r="DA392" i="28" s="1"/>
  <c r="AE394" i="28"/>
  <c r="DA393" i="28" s="1"/>
  <c r="AE395" i="28"/>
  <c r="DA394" i="28" s="1"/>
  <c r="AE396" i="28"/>
  <c r="DA395" i="28" s="1"/>
  <c r="AE397" i="28"/>
  <c r="DA396" i="28" s="1"/>
  <c r="AE398" i="28"/>
  <c r="DA397" i="28" s="1"/>
  <c r="AE399" i="28"/>
  <c r="DA398" i="28" s="1"/>
  <c r="AE400" i="28"/>
  <c r="DA399" i="28" s="1"/>
  <c r="AE401" i="28"/>
  <c r="DA400" i="28" s="1"/>
  <c r="AE402" i="28"/>
  <c r="DA401" i="28" s="1"/>
  <c r="CZ365" i="28"/>
  <c r="CZ366" i="28"/>
  <c r="CZ370" i="28"/>
  <c r="CZ372" i="28"/>
  <c r="CZ380" i="28"/>
  <c r="CZ389" i="28"/>
  <c r="CZ390" i="28"/>
  <c r="CZ392" i="28"/>
  <c r="CZ397" i="28"/>
  <c r="CZ398" i="28"/>
  <c r="CX368" i="28"/>
  <c r="CX376" i="28"/>
  <c r="CX379" i="28"/>
  <c r="CX387" i="28"/>
  <c r="CW368" i="28"/>
  <c r="CW370" i="28"/>
  <c r="CW385" i="28"/>
  <c r="CW396" i="28"/>
  <c r="CV366" i="28"/>
  <c r="CV370" i="28"/>
  <c r="CV374" i="28"/>
  <c r="CV382" i="28"/>
  <c r="CV386" i="28"/>
  <c r="CV390" i="28"/>
  <c r="CV394" i="28"/>
  <c r="CV398" i="28"/>
  <c r="CV401" i="28"/>
  <c r="CU367" i="28"/>
  <c r="CU375" i="28"/>
  <c r="CU391" i="28"/>
  <c r="CU401" i="28"/>
  <c r="X365" i="28"/>
  <c r="CT364" i="28" s="1"/>
  <c r="X366" i="28"/>
  <c r="CT365" i="28" s="1"/>
  <c r="X367" i="28"/>
  <c r="CT366" i="28" s="1"/>
  <c r="X368" i="28"/>
  <c r="CT367" i="28" s="1"/>
  <c r="X369" i="28"/>
  <c r="CT368" i="28" s="1"/>
  <c r="X370" i="28"/>
  <c r="CT369" i="28" s="1"/>
  <c r="X371" i="28"/>
  <c r="CT370" i="28" s="1"/>
  <c r="X372" i="28"/>
  <c r="CT371" i="28" s="1"/>
  <c r="X373" i="28"/>
  <c r="CT372" i="28" s="1"/>
  <c r="X374" i="28"/>
  <c r="CT373" i="28" s="1"/>
  <c r="X375" i="28"/>
  <c r="CT374" i="28" s="1"/>
  <c r="X376" i="28"/>
  <c r="CT375" i="28" s="1"/>
  <c r="X377" i="28"/>
  <c r="CT376" i="28" s="1"/>
  <c r="X378" i="28"/>
  <c r="X379" i="28"/>
  <c r="CT378" i="28" s="1"/>
  <c r="X380" i="28"/>
  <c r="CT379" i="28" s="1"/>
  <c r="X381" i="28"/>
  <c r="CT380" i="28" s="1"/>
  <c r="X382" i="28"/>
  <c r="CT381" i="28" s="1"/>
  <c r="X383" i="28"/>
  <c r="CT382" i="28" s="1"/>
  <c r="X384" i="28"/>
  <c r="CT383" i="28" s="1"/>
  <c r="X385" i="28"/>
  <c r="CT384" i="28" s="1"/>
  <c r="X386" i="28"/>
  <c r="CT385" i="28" s="1"/>
  <c r="X387" i="28"/>
  <c r="CT386" i="28" s="1"/>
  <c r="X388" i="28"/>
  <c r="X389" i="28"/>
  <c r="CT388" i="28" s="1"/>
  <c r="X390" i="28"/>
  <c r="CT389" i="28" s="1"/>
  <c r="X391" i="28"/>
  <c r="CT390" i="28" s="1"/>
  <c r="X392" i="28"/>
  <c r="CT391" i="28" s="1"/>
  <c r="X393" i="28"/>
  <c r="CT392" i="28" s="1"/>
  <c r="X394" i="28"/>
  <c r="CT393" i="28" s="1"/>
  <c r="X395" i="28"/>
  <c r="CT394" i="28" s="1"/>
  <c r="X396" i="28"/>
  <c r="CT395" i="28" s="1"/>
  <c r="X397" i="28"/>
  <c r="X398" i="28"/>
  <c r="CT397" i="28" s="1"/>
  <c r="X399" i="28"/>
  <c r="CT398" i="28" s="1"/>
  <c r="X400" i="28"/>
  <c r="CT399" i="28" s="1"/>
  <c r="X401" i="28"/>
  <c r="CT400" i="28" s="1"/>
  <c r="X402" i="28"/>
  <c r="CT401" i="28" s="1"/>
  <c r="W372" i="28"/>
  <c r="W365" i="28"/>
  <c r="V366" i="28"/>
  <c r="W366" i="28" s="1"/>
  <c r="V367" i="28"/>
  <c r="W367" i="28" s="1"/>
  <c r="V368" i="28"/>
  <c r="W368" i="28"/>
  <c r="V369" i="28"/>
  <c r="W369" i="28" s="1"/>
  <c r="V370" i="28"/>
  <c r="W370" i="28" s="1"/>
  <c r="V371" i="28"/>
  <c r="W371" i="28" s="1"/>
  <c r="BK371" i="28" s="1"/>
  <c r="V372" i="28"/>
  <c r="V373" i="28"/>
  <c r="W373" i="28" s="1"/>
  <c r="V374" i="28"/>
  <c r="W374" i="28" s="1"/>
  <c r="V375" i="28"/>
  <c r="W375" i="28" s="1"/>
  <c r="V376" i="28"/>
  <c r="W376" i="28"/>
  <c r="BP376" i="28"/>
  <c r="V377" i="28"/>
  <c r="W377" i="28"/>
  <c r="V378" i="28"/>
  <c r="W378" i="28"/>
  <c r="V379" i="28"/>
  <c r="W379" i="28"/>
  <c r="V380" i="28"/>
  <c r="W380" i="28" s="1"/>
  <c r="V381" i="28"/>
  <c r="W381" i="28" s="1"/>
  <c r="V382" i="28"/>
  <c r="W382" i="28" s="1"/>
  <c r="V383" i="28"/>
  <c r="W383" i="28" s="1"/>
  <c r="BM383" i="28" s="1"/>
  <c r="V384" i="28"/>
  <c r="W384" i="28"/>
  <c r="V385" i="28"/>
  <c r="W385" i="28" s="1"/>
  <c r="BP385" i="28"/>
  <c r="V386" i="28"/>
  <c r="W386" i="28"/>
  <c r="V387" i="28"/>
  <c r="W387" i="28"/>
  <c r="V388" i="28"/>
  <c r="W388" i="28" s="1"/>
  <c r="V389" i="28"/>
  <c r="W389" i="28" s="1"/>
  <c r="V390" i="28"/>
  <c r="W390" i="28" s="1"/>
  <c r="V391" i="28"/>
  <c r="W391" i="28" s="1"/>
  <c r="V392" i="28"/>
  <c r="W392" i="28"/>
  <c r="V393" i="28"/>
  <c r="W393" i="28" s="1"/>
  <c r="BP393" i="28" s="1"/>
  <c r="V394" i="28"/>
  <c r="W394" i="28" s="1"/>
  <c r="V395" i="28"/>
  <c r="W395" i="28" s="1"/>
  <c r="V396" i="28"/>
  <c r="W396" i="28" s="1"/>
  <c r="V397" i="28"/>
  <c r="W397" i="28"/>
  <c r="V398" i="28"/>
  <c r="W398" i="28"/>
  <c r="V399" i="28"/>
  <c r="W399" i="28"/>
  <c r="V400" i="28"/>
  <c r="W400" i="28" s="1"/>
  <c r="V401" i="28"/>
  <c r="W401" i="28"/>
  <c r="W402" i="28"/>
  <c r="CN17" i="28"/>
  <c r="CO12" i="28" s="1"/>
  <c r="BN14" i="28" s="1"/>
  <c r="CN16" i="28"/>
  <c r="CN12" i="28" s="1"/>
  <c r="BM14" i="28" s="1"/>
  <c r="CN15" i="28"/>
  <c r="CM12" i="28" s="1"/>
  <c r="BL14" i="28" s="1"/>
  <c r="CO15" i="28"/>
  <c r="CO14" i="28"/>
  <c r="CN14" i="28"/>
  <c r="CL12" i="28" s="1"/>
  <c r="BK14" i="28" s="1"/>
  <c r="CK12" i="28"/>
  <c r="BF14" i="28"/>
  <c r="BF15" i="28" s="1"/>
  <c r="CJ12" i="28"/>
  <c r="BE14" i="28" s="1"/>
  <c r="CI12" i="28"/>
  <c r="BD14" i="28"/>
  <c r="BD15" i="28"/>
  <c r="CH12" i="28"/>
  <c r="BC14" i="28" s="1"/>
  <c r="BC15" i="28" s="1"/>
  <c r="CG12" i="28"/>
  <c r="BB14" i="28" s="1"/>
  <c r="BB15" i="28" s="1"/>
  <c r="B37" i="29"/>
  <c r="B35" i="29"/>
  <c r="C30" i="29"/>
  <c r="B30" i="29" s="1"/>
  <c r="Q30" i="29" s="1"/>
  <c r="C12" i="29"/>
  <c r="C44" i="29" s="1"/>
  <c r="B44" i="29" s="1"/>
  <c r="C13" i="29"/>
  <c r="B13" i="29" s="1"/>
  <c r="Q13" i="29" s="1"/>
  <c r="C14" i="29"/>
  <c r="C46" i="29" s="1"/>
  <c r="B46" i="29" s="1"/>
  <c r="C15" i="29"/>
  <c r="C47" i="29" s="1"/>
  <c r="B47" i="29" s="1"/>
  <c r="C16" i="29"/>
  <c r="C48" i="29" s="1"/>
  <c r="B48" i="29" s="1"/>
  <c r="C17" i="29"/>
  <c r="C49" i="29" s="1"/>
  <c r="B49" i="29" s="1"/>
  <c r="C18" i="29"/>
  <c r="C50" i="29" s="1"/>
  <c r="B50" i="29" s="1"/>
  <c r="C19" i="29"/>
  <c r="C51" i="29" s="1"/>
  <c r="B51" i="29" s="1"/>
  <c r="C20" i="29"/>
  <c r="C52" i="29" s="1"/>
  <c r="B52" i="29" s="1"/>
  <c r="C21" i="29"/>
  <c r="B21" i="29" s="1"/>
  <c r="Q21" i="29" s="1"/>
  <c r="C22" i="29"/>
  <c r="C54" i="29" s="1"/>
  <c r="B54" i="29" s="1"/>
  <c r="C23" i="29"/>
  <c r="B23" i="29" s="1"/>
  <c r="Q23" i="29" s="1"/>
  <c r="C24" i="29"/>
  <c r="C56" i="29" s="1"/>
  <c r="B56" i="29" s="1"/>
  <c r="C25" i="29"/>
  <c r="B25" i="29" s="1"/>
  <c r="Q25" i="29" s="1"/>
  <c r="C26" i="29"/>
  <c r="C58" i="29" s="1"/>
  <c r="B58" i="29" s="1"/>
  <c r="C27" i="29"/>
  <c r="B27" i="29" s="1"/>
  <c r="Q27" i="29" s="1"/>
  <c r="C28" i="29"/>
  <c r="C60" i="29" s="1"/>
  <c r="B60" i="29" s="1"/>
  <c r="C29" i="29"/>
  <c r="B29" i="29" s="1"/>
  <c r="Q29" i="29" s="1"/>
  <c r="C11" i="29"/>
  <c r="C43" i="29" s="1"/>
  <c r="I37" i="29"/>
  <c r="K4" i="29"/>
  <c r="B4" i="29"/>
  <c r="B2" i="29"/>
  <c r="K6" i="29"/>
  <c r="I6" i="29"/>
  <c r="G6" i="29"/>
  <c r="E6" i="29"/>
  <c r="T8" i="28"/>
  <c r="C14" i="28"/>
  <c r="V15" i="28" s="1"/>
  <c r="B3" i="27"/>
  <c r="C4" i="13"/>
  <c r="S87" i="9"/>
  <c r="S88" i="9" s="1"/>
  <c r="D32" i="20"/>
  <c r="D31" i="20"/>
  <c r="D30" i="20"/>
  <c r="D25" i="5"/>
  <c r="D20" i="20" s="1"/>
  <c r="D20" i="5"/>
  <c r="D19" i="5"/>
  <c r="D17" i="5"/>
  <c r="D16" i="5"/>
  <c r="D15" i="5"/>
  <c r="D14" i="5"/>
  <c r="D12" i="5"/>
  <c r="D11" i="5"/>
  <c r="D10" i="5"/>
  <c r="D9" i="5"/>
  <c r="B2" i="26"/>
  <c r="B3" i="26"/>
  <c r="B4" i="24"/>
  <c r="C28" i="24"/>
  <c r="B5" i="24"/>
  <c r="C29" i="24" s="1"/>
  <c r="C4" i="22"/>
  <c r="C5" i="22"/>
  <c r="G7" i="22"/>
  <c r="I7" i="22" s="1"/>
  <c r="G8" i="22"/>
  <c r="G9" i="22"/>
  <c r="I9" i="22" s="1"/>
  <c r="G10" i="22"/>
  <c r="I10" i="22" s="1"/>
  <c r="G11" i="22"/>
  <c r="I11" i="22" s="1"/>
  <c r="G12" i="22"/>
  <c r="I12" i="22" s="1"/>
  <c r="G13" i="22"/>
  <c r="I13" i="22" s="1"/>
  <c r="G14" i="22"/>
  <c r="I14" i="22" s="1"/>
  <c r="G15" i="22"/>
  <c r="I15" i="22" s="1"/>
  <c r="G16" i="22"/>
  <c r="I16" i="22" s="1"/>
  <c r="G17" i="22"/>
  <c r="I17" i="22" s="1"/>
  <c r="G18" i="22"/>
  <c r="I18" i="22"/>
  <c r="G19" i="22"/>
  <c r="I19" i="22" s="1"/>
  <c r="G20" i="22"/>
  <c r="I20" i="22" s="1"/>
  <c r="G21" i="22"/>
  <c r="I21" i="22" s="1"/>
  <c r="G22" i="22"/>
  <c r="I22" i="22" s="1"/>
  <c r="G23" i="22"/>
  <c r="I23" i="22" s="1"/>
  <c r="G24" i="22"/>
  <c r="I24" i="22" s="1"/>
  <c r="G25" i="22"/>
  <c r="I25" i="22" s="1"/>
  <c r="G26" i="22"/>
  <c r="I26" i="22" s="1"/>
  <c r="H28" i="22"/>
  <c r="C30" i="22" s="1"/>
  <c r="C5" i="21"/>
  <c r="B2" i="20"/>
  <c r="B2" i="24" s="1"/>
  <c r="B26" i="24" s="1"/>
  <c r="B4" i="20"/>
  <c r="E4" i="20"/>
  <c r="D4" i="22" s="1"/>
  <c r="C5" i="20"/>
  <c r="H35" i="20"/>
  <c r="F15" i="24" s="1"/>
  <c r="F39" i="24" s="1"/>
  <c r="B2" i="19"/>
  <c r="E7" i="19"/>
  <c r="F7" i="19" s="1"/>
  <c r="G8" i="19"/>
  <c r="G9" i="19"/>
  <c r="I9" i="19" s="1"/>
  <c r="G11" i="19"/>
  <c r="G27" i="19"/>
  <c r="I27" i="19" s="1"/>
  <c r="H28" i="19"/>
  <c r="C30" i="19"/>
  <c r="D33" i="19"/>
  <c r="B35" i="20" s="1"/>
  <c r="D33" i="22" s="1"/>
  <c r="J33" i="19"/>
  <c r="B2" i="18"/>
  <c r="B3" i="16"/>
  <c r="B3" i="15"/>
  <c r="B3" i="14"/>
  <c r="D6" i="14"/>
  <c r="M6" i="14"/>
  <c r="D7" i="14"/>
  <c r="M7" i="14"/>
  <c r="B4" i="12"/>
  <c r="B4" i="32" s="1"/>
  <c r="B2" i="10"/>
  <c r="B9" i="10" s="1"/>
  <c r="B3" i="10"/>
  <c r="B17" i="10" s="1"/>
  <c r="B2" i="8"/>
  <c r="B2" i="6"/>
  <c r="C9" i="19"/>
  <c r="C9" i="22" s="1"/>
  <c r="K9" i="22" s="1"/>
  <c r="D10" i="19"/>
  <c r="D10" i="22" s="1"/>
  <c r="D11" i="19"/>
  <c r="D11" i="22" s="1"/>
  <c r="C12" i="19"/>
  <c r="C12" i="22" s="1"/>
  <c r="K12" i="22" s="1"/>
  <c r="D12" i="19"/>
  <c r="D12" i="22" s="1"/>
  <c r="D13" i="19"/>
  <c r="D13" i="22" s="1"/>
  <c r="D14" i="19"/>
  <c r="D14" i="22" s="1"/>
  <c r="D15" i="19"/>
  <c r="D15" i="22" s="1"/>
  <c r="C16" i="19"/>
  <c r="C16" i="22" s="1"/>
  <c r="K16" i="22" s="1"/>
  <c r="C17" i="19"/>
  <c r="C17" i="22" s="1"/>
  <c r="K17" i="22" s="1"/>
  <c r="C18" i="19"/>
  <c r="C18" i="22" s="1"/>
  <c r="K18" i="22" s="1"/>
  <c r="D19" i="19"/>
  <c r="D19" i="22" s="1"/>
  <c r="C20" i="19"/>
  <c r="C20" i="22" s="1"/>
  <c r="K20" i="22" s="1"/>
  <c r="D21" i="19"/>
  <c r="D21" i="22" s="1"/>
  <c r="D23" i="19"/>
  <c r="D23" i="22" s="1"/>
  <c r="D24" i="19"/>
  <c r="D24" i="22" s="1"/>
  <c r="C25" i="19"/>
  <c r="C25" i="22" s="1"/>
  <c r="K25" i="22" s="1"/>
  <c r="C26" i="19"/>
  <c r="C26" i="22" s="1"/>
  <c r="K26" i="22" s="1"/>
  <c r="C27" i="19"/>
  <c r="C27" i="22" s="1"/>
  <c r="K27" i="22" s="1"/>
  <c r="B2" i="5"/>
  <c r="B2" i="4"/>
  <c r="B8" i="4"/>
  <c r="C12" i="4"/>
  <c r="L11" i="27" s="1"/>
  <c r="L12" i="4"/>
  <c r="K12" i="4" s="1"/>
  <c r="J12" i="4" s="1"/>
  <c r="E13" i="4"/>
  <c r="F13" i="4" s="1"/>
  <c r="L13" i="4"/>
  <c r="K13" i="4" s="1"/>
  <c r="J13" i="4" s="1"/>
  <c r="E14" i="4"/>
  <c r="F14" i="4" s="1"/>
  <c r="L14" i="4"/>
  <c r="K14" i="4" s="1"/>
  <c r="J14" i="4" s="1"/>
  <c r="E15" i="4"/>
  <c r="E15" i="8" s="1"/>
  <c r="L15" i="4"/>
  <c r="K15" i="4" s="1"/>
  <c r="J15" i="4" s="1"/>
  <c r="E16" i="4"/>
  <c r="F16" i="4" s="1"/>
  <c r="L16" i="4"/>
  <c r="K16" i="4" s="1"/>
  <c r="J16" i="4" s="1"/>
  <c r="E17" i="4"/>
  <c r="E17" i="8" s="1"/>
  <c r="L17" i="4"/>
  <c r="K17" i="4" s="1"/>
  <c r="J17" i="4" s="1"/>
  <c r="E18" i="4"/>
  <c r="F18" i="4" s="1"/>
  <c r="L18" i="4"/>
  <c r="K18" i="4" s="1"/>
  <c r="J18" i="4" s="1"/>
  <c r="E19" i="4"/>
  <c r="F19" i="4" s="1"/>
  <c r="L19" i="4"/>
  <c r="K19" i="4" s="1"/>
  <c r="J19" i="4" s="1"/>
  <c r="E20" i="4"/>
  <c r="F20" i="4" s="1"/>
  <c r="L20" i="4"/>
  <c r="K20" i="4" s="1"/>
  <c r="J20" i="4" s="1"/>
  <c r="E21" i="4"/>
  <c r="F21" i="4" s="1"/>
  <c r="L21" i="4"/>
  <c r="K21" i="4" s="1"/>
  <c r="J21" i="4" s="1"/>
  <c r="E22" i="4"/>
  <c r="F42" i="10" s="1"/>
  <c r="L22" i="4"/>
  <c r="K22" i="4" s="1"/>
  <c r="J22" i="4" s="1"/>
  <c r="E23" i="4"/>
  <c r="F23" i="4" s="1"/>
  <c r="L23" i="4"/>
  <c r="K23" i="4" s="1"/>
  <c r="J23" i="4" s="1"/>
  <c r="E24" i="4"/>
  <c r="F24" i="4" s="1"/>
  <c r="L24" i="4"/>
  <c r="K24" i="4" s="1"/>
  <c r="J24" i="4" s="1"/>
  <c r="E25" i="4"/>
  <c r="F25" i="4" s="1"/>
  <c r="L25" i="4"/>
  <c r="K25" i="4" s="1"/>
  <c r="J25" i="4" s="1"/>
  <c r="F26" i="4"/>
  <c r="L26" i="4"/>
  <c r="K26" i="4" s="1"/>
  <c r="J26" i="4" s="1"/>
  <c r="B2" i="3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I2" i="3"/>
  <c r="B2" i="2"/>
  <c r="B3" i="2"/>
  <c r="E5" i="2"/>
  <c r="F5" i="34" s="1"/>
  <c r="E7" i="2"/>
  <c r="B2" i="31" s="1"/>
  <c r="H22" i="1"/>
  <c r="D15" i="14" s="1"/>
  <c r="K23" i="1"/>
  <c r="C9" i="6" s="1"/>
  <c r="H32" i="6" s="1"/>
  <c r="C3" i="21"/>
  <c r="K24" i="1"/>
  <c r="B36" i="30" s="1"/>
  <c r="P39" i="1"/>
  <c r="AP34" i="31" s="1"/>
  <c r="AA61" i="1"/>
  <c r="AA58" i="1" s="1"/>
  <c r="AB61" i="1"/>
  <c r="AB58" i="1" s="1"/>
  <c r="K5" i="21" s="1"/>
  <c r="D19" i="20"/>
  <c r="CU373" i="28"/>
  <c r="CU374" i="28"/>
  <c r="CU366" i="28"/>
  <c r="BE15" i="28"/>
  <c r="AC54" i="1"/>
  <c r="G100" i="31"/>
  <c r="C30" i="20"/>
  <c r="BL373" i="28"/>
  <c r="BK373" i="28"/>
  <c r="CS388" i="28"/>
  <c r="BM389" i="28"/>
  <c r="BM388" i="28"/>
  <c r="BN388" i="28"/>
  <c r="CS387" i="28"/>
  <c r="BP388" i="28"/>
  <c r="BL388" i="28"/>
  <c r="BK388" i="28"/>
  <c r="CS397" i="28"/>
  <c r="BP398" i="28"/>
  <c r="BK398" i="28"/>
  <c r="BM398" i="28"/>
  <c r="BN398" i="28"/>
  <c r="CS389" i="28"/>
  <c r="BP390" i="28"/>
  <c r="BK390" i="28"/>
  <c r="BL390" i="28"/>
  <c r="BM390" i="28"/>
  <c r="BN390" i="28"/>
  <c r="CS381" i="28"/>
  <c r="BP382" i="28"/>
  <c r="BK382" i="28"/>
  <c r="BL382" i="28"/>
  <c r="BM382" i="28"/>
  <c r="BN382" i="28"/>
  <c r="BP374" i="28"/>
  <c r="CS373" i="28"/>
  <c r="BK374" i="28"/>
  <c r="BL374" i="28"/>
  <c r="BM374" i="28"/>
  <c r="BN374" i="28"/>
  <c r="BP366" i="28"/>
  <c r="CS365" i="28"/>
  <c r="BK366" i="28"/>
  <c r="BL366" i="28"/>
  <c r="BM366" i="28"/>
  <c r="BN366" i="28"/>
  <c r="BL398" i="28"/>
  <c r="BN397" i="28"/>
  <c r="BP397" i="28"/>
  <c r="BK397" i="28"/>
  <c r="BL397" i="28"/>
  <c r="BM397" i="28"/>
  <c r="CS396" i="28"/>
  <c r="BN365" i="28"/>
  <c r="CS364" i="28"/>
  <c r="BP365" i="28"/>
  <c r="BM365" i="28"/>
  <c r="BK365" i="28"/>
  <c r="BL365" i="28"/>
  <c r="BP399" i="28"/>
  <c r="BK399" i="28"/>
  <c r="CS398" i="28"/>
  <c r="BL399" i="28"/>
  <c r="BM399" i="28"/>
  <c r="BN399" i="28"/>
  <c r="BP391" i="28"/>
  <c r="BK391" i="28"/>
  <c r="CS390" i="28"/>
  <c r="BL391" i="28"/>
  <c r="BM391" i="28"/>
  <c r="BN391" i="28"/>
  <c r="BP383" i="28"/>
  <c r="BK383" i="28"/>
  <c r="CS382" i="28"/>
  <c r="BL383" i="28"/>
  <c r="BN383" i="28"/>
  <c r="BP375" i="28"/>
  <c r="BK375" i="28"/>
  <c r="BL375" i="28"/>
  <c r="BN375" i="28"/>
  <c r="CS374" i="28"/>
  <c r="BM375" i="28"/>
  <c r="BP367" i="28"/>
  <c r="BK367" i="28"/>
  <c r="BL367" i="28"/>
  <c r="BM367" i="28"/>
  <c r="BN367" i="28"/>
  <c r="CS366" i="28"/>
  <c r="CS370" i="28"/>
  <c r="CS394" i="28"/>
  <c r="BL395" i="28"/>
  <c r="BM395" i="28"/>
  <c r="BN395" i="28"/>
  <c r="BP395" i="28"/>
  <c r="BK395" i="28"/>
  <c r="CS386" i="28"/>
  <c r="BL387" i="28"/>
  <c r="BM387" i="28"/>
  <c r="BN387" i="28"/>
  <c r="BP387" i="28"/>
  <c r="BK387" i="28"/>
  <c r="CS378" i="28"/>
  <c r="BL379" i="28"/>
  <c r="BM379" i="28"/>
  <c r="BN379" i="28"/>
  <c r="BP379" i="28"/>
  <c r="BK379" i="28"/>
  <c r="BL371" i="28"/>
  <c r="BM371" i="28"/>
  <c r="BN371" i="28"/>
  <c r="BP371" i="28"/>
  <c r="G36" i="30"/>
  <c r="C9" i="29"/>
  <c r="C41" i="29" s="1"/>
  <c r="F36" i="20"/>
  <c r="BN381" i="28"/>
  <c r="BP381" i="28"/>
  <c r="CS380" i="28"/>
  <c r="BK381" i="28"/>
  <c r="BM373" i="28"/>
  <c r="I8" i="22"/>
  <c r="BM380" i="28"/>
  <c r="BN380" i="28"/>
  <c r="CS379" i="28"/>
  <c r="BP380" i="28"/>
  <c r="BK380" i="28"/>
  <c r="BL380" i="28"/>
  <c r="BK402" i="28"/>
  <c r="BL402" i="28"/>
  <c r="BM402" i="28"/>
  <c r="BN402" i="28"/>
  <c r="BP402" i="28"/>
  <c r="CS401" i="28"/>
  <c r="BK394" i="28"/>
  <c r="BL394" i="28"/>
  <c r="BM394" i="28"/>
  <c r="BN394" i="28"/>
  <c r="CS393" i="28"/>
  <c r="BP394" i="28"/>
  <c r="BK386" i="28"/>
  <c r="BL386" i="28"/>
  <c r="BM386" i="28"/>
  <c r="BN386" i="28"/>
  <c r="CS385" i="28"/>
  <c r="BP386" i="28"/>
  <c r="BK378" i="28"/>
  <c r="BL378" i="28"/>
  <c r="BM378" i="28"/>
  <c r="BN378" i="28"/>
  <c r="BP378" i="28"/>
  <c r="BK370" i="28"/>
  <c r="BL370" i="28"/>
  <c r="BM370" i="28"/>
  <c r="BN370" i="28"/>
  <c r="CS369" i="28"/>
  <c r="BP370" i="28"/>
  <c r="BM396" i="28"/>
  <c r="BN396" i="28"/>
  <c r="CS395" i="28"/>
  <c r="BP396" i="28"/>
  <c r="BN373" i="28"/>
  <c r="CS372" i="28"/>
  <c r="BP373" i="28"/>
  <c r="BL396" i="28"/>
  <c r="BM381" i="28"/>
  <c r="CS377" i="28"/>
  <c r="BK401" i="28"/>
  <c r="CS400" i="28"/>
  <c r="BL401" i="28"/>
  <c r="BM401" i="28"/>
  <c r="BN401" i="28"/>
  <c r="BK393" i="28"/>
  <c r="CS392" i="28"/>
  <c r="BL393" i="28"/>
  <c r="BM393" i="28"/>
  <c r="BN393" i="28"/>
  <c r="BK385" i="28"/>
  <c r="CS384" i="28"/>
  <c r="BL385" i="28"/>
  <c r="BM385" i="28"/>
  <c r="BN385" i="28"/>
  <c r="BK377" i="28"/>
  <c r="CS376" i="28"/>
  <c r="BL377" i="28"/>
  <c r="BM377" i="28"/>
  <c r="BN377" i="28"/>
  <c r="BP377" i="28"/>
  <c r="BK369" i="28"/>
  <c r="CS368" i="28"/>
  <c r="BL369" i="28"/>
  <c r="BM369" i="28"/>
  <c r="BN369" i="28"/>
  <c r="BP369" i="28"/>
  <c r="CS371" i="28"/>
  <c r="BM372" i="28"/>
  <c r="BN372" i="28"/>
  <c r="BP372" i="28"/>
  <c r="BK372" i="28"/>
  <c r="BL372" i="28"/>
  <c r="BK396" i="28"/>
  <c r="BL381" i="28"/>
  <c r="H34" i="19"/>
  <c r="H34" i="22" s="1"/>
  <c r="BK400" i="28"/>
  <c r="BL400" i="28"/>
  <c r="BM400" i="28"/>
  <c r="BN400" i="28"/>
  <c r="BP400" i="28"/>
  <c r="CS399" i="28"/>
  <c r="BK392" i="28"/>
  <c r="BL392" i="28"/>
  <c r="BM392" i="28"/>
  <c r="BN392" i="28"/>
  <c r="CS391" i="28"/>
  <c r="BP392" i="28"/>
  <c r="BK384" i="28"/>
  <c r="BL384" i="28"/>
  <c r="BM384" i="28"/>
  <c r="CS383" i="28"/>
  <c r="BN384" i="28"/>
  <c r="BP384" i="28"/>
  <c r="CS375" i="28"/>
  <c r="BK376" i="28"/>
  <c r="BL376" i="28"/>
  <c r="BM376" i="28"/>
  <c r="BN376" i="28"/>
  <c r="CS367" i="28"/>
  <c r="BK368" i="28"/>
  <c r="BL368" i="28"/>
  <c r="BM368" i="28"/>
  <c r="BN368" i="28"/>
  <c r="BN389" i="28"/>
  <c r="BP389" i="28"/>
  <c r="BK389" i="28"/>
  <c r="BL389" i="28"/>
  <c r="BP401" i="28"/>
  <c r="BP368" i="28"/>
  <c r="C32" i="20"/>
  <c r="CV381" i="28"/>
  <c r="CV397" i="28"/>
  <c r="DB396" i="28"/>
  <c r="CZ382" i="28"/>
  <c r="CU400" i="28"/>
  <c r="DC394" i="28"/>
  <c r="C59" i="29"/>
  <c r="B59" i="29" s="1"/>
  <c r="H100" i="31"/>
  <c r="D29" i="5"/>
  <c r="D22" i="20" s="1"/>
  <c r="D24" i="30"/>
  <c r="C48" i="31"/>
  <c r="D27" i="30"/>
  <c r="C51" i="31"/>
  <c r="D32" i="5"/>
  <c r="C56" i="31"/>
  <c r="O6" i="29"/>
  <c r="E27" i="30"/>
  <c r="E26" i="30"/>
  <c r="E25" i="30"/>
  <c r="E24" i="30"/>
  <c r="D26" i="30"/>
  <c r="C50" i="31"/>
  <c r="D31" i="5"/>
  <c r="D25" i="30"/>
  <c r="C49" i="31"/>
  <c r="D30" i="5"/>
  <c r="E22" i="30"/>
  <c r="M6" i="29"/>
  <c r="E21" i="30"/>
  <c r="E20" i="30"/>
  <c r="E23" i="30"/>
  <c r="N100" i="31"/>
  <c r="C58" i="31"/>
  <c r="C59" i="31"/>
  <c r="C57" i="31"/>
  <c r="BC77" i="31"/>
  <c r="AR64" i="31"/>
  <c r="B14" i="12"/>
  <c r="C17" i="32"/>
  <c r="M17" i="32" s="1"/>
  <c r="B11" i="12"/>
  <c r="C23" i="32"/>
  <c r="M23" i="32" s="1"/>
  <c r="C15" i="32"/>
  <c r="M15" i="32" s="1"/>
  <c r="C22" i="32"/>
  <c r="M22" i="32" s="1"/>
  <c r="C10" i="19" l="1"/>
  <c r="C10" i="22" s="1"/>
  <c r="K10" i="22" s="1"/>
  <c r="I7" i="19"/>
  <c r="G7" i="19"/>
  <c r="BC75" i="31"/>
  <c r="C15" i="19"/>
  <c r="C15" i="22" s="1"/>
  <c r="K15" i="22" s="1"/>
  <c r="C25" i="32"/>
  <c r="B25" i="32" s="1"/>
  <c r="C14" i="19"/>
  <c r="C14" i="22" s="1"/>
  <c r="K14" i="22" s="1"/>
  <c r="AS5" i="31"/>
  <c r="AT5" i="31" s="1"/>
  <c r="AU4" i="31" s="1"/>
  <c r="C55" i="29"/>
  <c r="B55" i="29" s="1"/>
  <c r="C24" i="19"/>
  <c r="C24" i="22" s="1"/>
  <c r="K24" i="22" s="1"/>
  <c r="L50" i="10"/>
  <c r="B26" i="29"/>
  <c r="Q26" i="29" s="1"/>
  <c r="B18" i="29"/>
  <c r="Q18" i="29" s="1"/>
  <c r="L6" i="10"/>
  <c r="F20" i="10"/>
  <c r="G23" i="19"/>
  <c r="I23" i="19" s="1"/>
  <c r="G24" i="19"/>
  <c r="I24" i="19" s="1"/>
  <c r="G15" i="19"/>
  <c r="I15" i="19" s="1"/>
  <c r="I11" i="19"/>
  <c r="E18" i="8"/>
  <c r="G16" i="19"/>
  <c r="I16" i="19" s="1"/>
  <c r="E24" i="8"/>
  <c r="B14" i="29"/>
  <c r="Q14" i="29" s="1"/>
  <c r="L13" i="10"/>
  <c r="E25" i="8"/>
  <c r="L20" i="10"/>
  <c r="B13" i="12"/>
  <c r="C13" i="32"/>
  <c r="AE15" i="28"/>
  <c r="DA14" i="28" s="1"/>
  <c r="AD15" i="28"/>
  <c r="CZ14" i="28" s="1"/>
  <c r="D2" i="3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AV73" i="31"/>
  <c r="AV75" i="31"/>
  <c r="AV81" i="31"/>
  <c r="AV71" i="31"/>
  <c r="AV80" i="31"/>
  <c r="AV76" i="31"/>
  <c r="BD80" i="31"/>
  <c r="AV72" i="31"/>
  <c r="AV77" i="31"/>
  <c r="AV78" i="31"/>
  <c r="AV74" i="31"/>
  <c r="AZ79" i="31"/>
  <c r="AZ80" i="31"/>
  <c r="AJ395" i="28"/>
  <c r="AJ399" i="28"/>
  <c r="H9" i="10"/>
  <c r="AJ375" i="28"/>
  <c r="B16" i="29"/>
  <c r="Q16" i="29" s="1"/>
  <c r="G17" i="19"/>
  <c r="I17" i="19" s="1"/>
  <c r="H15" i="6"/>
  <c r="CW394" i="28"/>
  <c r="B24" i="12"/>
  <c r="L42" i="10"/>
  <c r="AJ369" i="28"/>
  <c r="F6" i="10"/>
  <c r="B16" i="10"/>
  <c r="G25" i="19"/>
  <c r="I25" i="19" s="1"/>
  <c r="B24" i="10"/>
  <c r="H24" i="10" s="1"/>
  <c r="B16" i="12"/>
  <c r="B24" i="29"/>
  <c r="Q24" i="29" s="1"/>
  <c r="B17" i="29"/>
  <c r="Q17" i="29" s="1"/>
  <c r="H22" i="6"/>
  <c r="G10" i="19"/>
  <c r="I10" i="19" s="1"/>
  <c r="H14" i="6"/>
  <c r="G18" i="19"/>
  <c r="I18" i="19" s="1"/>
  <c r="C57" i="29"/>
  <c r="B57" i="29" s="1"/>
  <c r="BE74" i="31"/>
  <c r="BE78" i="31"/>
  <c r="AJ381" i="28"/>
  <c r="AJ398" i="28"/>
  <c r="AJ365" i="28"/>
  <c r="B19" i="29"/>
  <c r="Q19" i="29" s="1"/>
  <c r="C13" i="19"/>
  <c r="C13" i="22" s="1"/>
  <c r="K13" i="22" s="1"/>
  <c r="CU380" i="28"/>
  <c r="AJ367" i="28"/>
  <c r="B36" i="20"/>
  <c r="G12" i="19"/>
  <c r="I12" i="19" s="1"/>
  <c r="AJ387" i="28"/>
  <c r="AJ400" i="28"/>
  <c r="AJ392" i="28"/>
  <c r="AJ390" i="28"/>
  <c r="AJ385" i="28"/>
  <c r="D34" i="19"/>
  <c r="D34" i="22" s="1"/>
  <c r="AJ373" i="28"/>
  <c r="AJ377" i="28"/>
  <c r="C21" i="19"/>
  <c r="C21" i="22" s="1"/>
  <c r="K21" i="22" s="1"/>
  <c r="C10" i="29"/>
  <c r="AJ388" i="28"/>
  <c r="B20" i="12"/>
  <c r="B12" i="12"/>
  <c r="G20" i="19"/>
  <c r="I20" i="19" s="1"/>
  <c r="AB59" i="1"/>
  <c r="AA59" i="1"/>
  <c r="E11" i="6" s="1"/>
  <c r="D9" i="19" s="1"/>
  <c r="D9" i="22" s="1"/>
  <c r="AY74" i="31"/>
  <c r="E26" i="8"/>
  <c r="AJ401" i="28"/>
  <c r="AJ396" i="28"/>
  <c r="AJ371" i="28"/>
  <c r="AJ376" i="28"/>
  <c r="CW391" i="28"/>
  <c r="C22" i="19"/>
  <c r="C22" i="22" s="1"/>
  <c r="K22" i="22" s="1"/>
  <c r="AY76" i="31"/>
  <c r="D11" i="14"/>
  <c r="AJ370" i="28"/>
  <c r="C61" i="29"/>
  <c r="B61" i="29" s="1"/>
  <c r="CT387" i="28"/>
  <c r="BB13" i="28"/>
  <c r="AJ372" i="28"/>
  <c r="AJ379" i="28"/>
  <c r="G22" i="19"/>
  <c r="I22" i="19" s="1"/>
  <c r="CW399" i="28"/>
  <c r="C10" i="6"/>
  <c r="B10" i="6" s="1"/>
  <c r="B8" i="19" s="1"/>
  <c r="B8" i="22" s="1"/>
  <c r="C18" i="32"/>
  <c r="B18" i="32" s="1"/>
  <c r="AJ394" i="28"/>
  <c r="F13" i="10"/>
  <c r="D14" i="14"/>
  <c r="E14" i="8"/>
  <c r="T9" i="28"/>
  <c r="B15" i="28" s="1"/>
  <c r="BF16" i="28" s="1"/>
  <c r="AJ366" i="28"/>
  <c r="AJ384" i="28"/>
  <c r="AJ380" i="28"/>
  <c r="AJ389" i="28"/>
  <c r="AJ382" i="28"/>
  <c r="C45" i="29"/>
  <c r="B45" i="29" s="1"/>
  <c r="C11" i="19"/>
  <c r="C11" i="22" s="1"/>
  <c r="K11" i="22" s="1"/>
  <c r="AJ402" i="28"/>
  <c r="C19" i="19"/>
  <c r="C19" i="22" s="1"/>
  <c r="K19" i="22" s="1"/>
  <c r="B22" i="29"/>
  <c r="Q22" i="29" s="1"/>
  <c r="H28" i="6"/>
  <c r="C15" i="28"/>
  <c r="C16" i="28" s="1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C73" i="28" s="1"/>
  <c r="C74" i="28" s="1"/>
  <c r="C75" i="28" s="1"/>
  <c r="C76" i="28" s="1"/>
  <c r="C77" i="28" s="1"/>
  <c r="C78" i="28" s="1"/>
  <c r="C79" i="28" s="1"/>
  <c r="C80" i="28" s="1"/>
  <c r="C81" i="28" s="1"/>
  <c r="C82" i="28" s="1"/>
  <c r="C83" i="28" s="1"/>
  <c r="C84" i="28" s="1"/>
  <c r="C85" i="28" s="1"/>
  <c r="C86" i="28" s="1"/>
  <c r="C87" i="28" s="1"/>
  <c r="C88" i="28" s="1"/>
  <c r="C89" i="28" s="1"/>
  <c r="C90" i="28" s="1"/>
  <c r="C91" i="28" s="1"/>
  <c r="C92" i="28" s="1"/>
  <c r="C93" i="28" s="1"/>
  <c r="C94" i="28" s="1"/>
  <c r="C95" i="28" s="1"/>
  <c r="C96" i="28" s="1"/>
  <c r="C97" i="28" s="1"/>
  <c r="C98" i="28" s="1"/>
  <c r="C99" i="28" s="1"/>
  <c r="C100" i="28" s="1"/>
  <c r="C101" i="28" s="1"/>
  <c r="C102" i="28" s="1"/>
  <c r="C103" i="28" s="1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 s="1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C155" i="28" s="1"/>
  <c r="C156" i="28" s="1"/>
  <c r="C157" i="28" s="1"/>
  <c r="C158" i="28" s="1"/>
  <c r="C159" i="28" s="1"/>
  <c r="C160" i="28" s="1"/>
  <c r="C161" i="28" s="1"/>
  <c r="C162" i="28" s="1"/>
  <c r="C163" i="28" s="1"/>
  <c r="C164" i="28" s="1"/>
  <c r="C165" i="28" s="1"/>
  <c r="C166" i="28" s="1"/>
  <c r="C167" i="28" s="1"/>
  <c r="C168" i="28" s="1"/>
  <c r="C169" i="28" s="1"/>
  <c r="C170" i="28" s="1"/>
  <c r="C171" i="28" s="1"/>
  <c r="C172" i="28" s="1"/>
  <c r="C173" i="28" s="1"/>
  <c r="C174" i="28" s="1"/>
  <c r="C175" i="28" s="1"/>
  <c r="C176" i="28" s="1"/>
  <c r="C177" i="28" s="1"/>
  <c r="C178" i="28" s="1"/>
  <c r="C179" i="28" s="1"/>
  <c r="C180" i="28" s="1"/>
  <c r="C181" i="28" s="1"/>
  <c r="C182" i="28" s="1"/>
  <c r="C183" i="28" s="1"/>
  <c r="C184" i="28" s="1"/>
  <c r="C185" i="28" s="1"/>
  <c r="C186" i="28" s="1"/>
  <c r="C187" i="28" s="1"/>
  <c r="C188" i="28" s="1"/>
  <c r="C189" i="28" s="1"/>
  <c r="C190" i="28" s="1"/>
  <c r="C191" i="28" s="1"/>
  <c r="C192" i="28" s="1"/>
  <c r="C193" i="28" s="1"/>
  <c r="C194" i="28" s="1"/>
  <c r="C195" i="28" s="1"/>
  <c r="C196" i="28" s="1"/>
  <c r="C197" i="28" s="1"/>
  <c r="C198" i="28" s="1"/>
  <c r="C199" i="28" s="1"/>
  <c r="C200" i="28" s="1"/>
  <c r="C201" i="28" s="1"/>
  <c r="C202" i="28" s="1"/>
  <c r="C203" i="28" s="1"/>
  <c r="C204" i="28" s="1"/>
  <c r="C205" i="28" s="1"/>
  <c r="C206" i="28" s="1"/>
  <c r="C207" i="28" s="1"/>
  <c r="C208" i="28" s="1"/>
  <c r="C209" i="28" s="1"/>
  <c r="C210" i="28" s="1"/>
  <c r="C211" i="28" s="1"/>
  <c r="C212" i="28" s="1"/>
  <c r="C213" i="28" s="1"/>
  <c r="C214" i="28" s="1"/>
  <c r="C215" i="28" s="1"/>
  <c r="C216" i="28" s="1"/>
  <c r="C217" i="28" s="1"/>
  <c r="C218" i="28" s="1"/>
  <c r="C219" i="28" s="1"/>
  <c r="C220" i="28" s="1"/>
  <c r="C221" i="28" s="1"/>
  <c r="C222" i="28" s="1"/>
  <c r="C223" i="28" s="1"/>
  <c r="C224" i="28" s="1"/>
  <c r="C225" i="28" s="1"/>
  <c r="C226" i="28" s="1"/>
  <c r="C227" i="28" s="1"/>
  <c r="C228" i="28" s="1"/>
  <c r="C229" i="28" s="1"/>
  <c r="C230" i="28" s="1"/>
  <c r="C231" i="28" s="1"/>
  <c r="C232" i="28" s="1"/>
  <c r="C233" i="28" s="1"/>
  <c r="C234" i="28" s="1"/>
  <c r="C235" i="28" s="1"/>
  <c r="C236" i="28" s="1"/>
  <c r="C237" i="28" s="1"/>
  <c r="C238" i="28" s="1"/>
  <c r="C239" i="28" s="1"/>
  <c r="C240" i="28" s="1"/>
  <c r="C241" i="28" s="1"/>
  <c r="C242" i="28" s="1"/>
  <c r="C243" i="28" s="1"/>
  <c r="C244" i="28" s="1"/>
  <c r="C245" i="28" s="1"/>
  <c r="C246" i="28" s="1"/>
  <c r="C247" i="28" s="1"/>
  <c r="C248" i="28" s="1"/>
  <c r="C249" i="28" s="1"/>
  <c r="C250" i="28" s="1"/>
  <c r="C251" i="28" s="1"/>
  <c r="C252" i="28" s="1"/>
  <c r="C253" i="28" s="1"/>
  <c r="C254" i="28" s="1"/>
  <c r="C255" i="28" s="1"/>
  <c r="C256" i="28" s="1"/>
  <c r="C257" i="28" s="1"/>
  <c r="C258" i="28" s="1"/>
  <c r="C259" i="28" s="1"/>
  <c r="C260" i="28" s="1"/>
  <c r="C261" i="28" s="1"/>
  <c r="C262" i="28" s="1"/>
  <c r="C263" i="28" s="1"/>
  <c r="C264" i="28" s="1"/>
  <c r="C265" i="28" s="1"/>
  <c r="C266" i="28" s="1"/>
  <c r="C267" i="28" s="1"/>
  <c r="C268" i="28" s="1"/>
  <c r="C269" i="28" s="1"/>
  <c r="C270" i="28" s="1"/>
  <c r="C271" i="28" s="1"/>
  <c r="C272" i="28" s="1"/>
  <c r="C273" i="28" s="1"/>
  <c r="C274" i="28" s="1"/>
  <c r="C275" i="28" s="1"/>
  <c r="C276" i="28" s="1"/>
  <c r="C277" i="28" s="1"/>
  <c r="C278" i="28" s="1"/>
  <c r="C279" i="28" s="1"/>
  <c r="C280" i="28" s="1"/>
  <c r="C281" i="28" s="1"/>
  <c r="C282" i="28" s="1"/>
  <c r="C283" i="28" s="1"/>
  <c r="C284" i="28" s="1"/>
  <c r="C285" i="28" s="1"/>
  <c r="C286" i="28" s="1"/>
  <c r="C287" i="28" s="1"/>
  <c r="C288" i="28" s="1"/>
  <c r="C289" i="28" s="1"/>
  <c r="C290" i="28" s="1"/>
  <c r="C291" i="28" s="1"/>
  <c r="C292" i="28" s="1"/>
  <c r="C293" i="28" s="1"/>
  <c r="C294" i="28" s="1"/>
  <c r="C295" i="28" s="1"/>
  <c r="C296" i="28" s="1"/>
  <c r="C297" i="28" s="1"/>
  <c r="C298" i="28" s="1"/>
  <c r="C299" i="28" s="1"/>
  <c r="C300" i="28" s="1"/>
  <c r="C301" i="28" s="1"/>
  <c r="C302" i="28" s="1"/>
  <c r="C303" i="28" s="1"/>
  <c r="C304" i="28" s="1"/>
  <c r="C305" i="28" s="1"/>
  <c r="C306" i="28" s="1"/>
  <c r="C307" i="28" s="1"/>
  <c r="C308" i="28" s="1"/>
  <c r="C309" i="28" s="1"/>
  <c r="C310" i="28" s="1"/>
  <c r="C311" i="28" s="1"/>
  <c r="C312" i="28" s="1"/>
  <c r="C313" i="28" s="1"/>
  <c r="C314" i="28" s="1"/>
  <c r="C315" i="28" s="1"/>
  <c r="C316" i="28" s="1"/>
  <c r="C317" i="28" s="1"/>
  <c r="C318" i="28" s="1"/>
  <c r="C319" i="28" s="1"/>
  <c r="C320" i="28" s="1"/>
  <c r="C321" i="28" s="1"/>
  <c r="C322" i="28" s="1"/>
  <c r="C323" i="28" s="1"/>
  <c r="C324" i="28" s="1"/>
  <c r="C325" i="28" s="1"/>
  <c r="C326" i="28" s="1"/>
  <c r="C327" i="28" s="1"/>
  <c r="C328" i="28" s="1"/>
  <c r="C329" i="28" s="1"/>
  <c r="C330" i="28" s="1"/>
  <c r="C331" i="28" s="1"/>
  <c r="C332" i="28" s="1"/>
  <c r="C333" i="28" s="1"/>
  <c r="C334" i="28" s="1"/>
  <c r="C335" i="28" s="1"/>
  <c r="C336" i="28" s="1"/>
  <c r="C337" i="28" s="1"/>
  <c r="C338" i="28" s="1"/>
  <c r="C339" i="28" s="1"/>
  <c r="C340" i="28" s="1"/>
  <c r="C341" i="28" s="1"/>
  <c r="C342" i="28" s="1"/>
  <c r="C343" i="28" s="1"/>
  <c r="C344" i="28" s="1"/>
  <c r="C345" i="28" s="1"/>
  <c r="C346" i="28" s="1"/>
  <c r="C347" i="28" s="1"/>
  <c r="C348" i="28" s="1"/>
  <c r="C349" i="28" s="1"/>
  <c r="C350" i="28" s="1"/>
  <c r="C351" i="28" s="1"/>
  <c r="C352" i="28" s="1"/>
  <c r="C353" i="28" s="1"/>
  <c r="C354" i="28" s="1"/>
  <c r="C355" i="28" s="1"/>
  <c r="C356" i="28" s="1"/>
  <c r="C357" i="28" s="1"/>
  <c r="C358" i="28" s="1"/>
  <c r="C359" i="28" s="1"/>
  <c r="C360" i="28" s="1"/>
  <c r="C361" i="28" s="1"/>
  <c r="C362" i="28" s="1"/>
  <c r="C363" i="28" s="1"/>
  <c r="BC72" i="31"/>
  <c r="BC78" i="31"/>
  <c r="BC76" i="31"/>
  <c r="BC74" i="31"/>
  <c r="BC73" i="31"/>
  <c r="BC79" i="31"/>
  <c r="BC81" i="31"/>
  <c r="BC71" i="31"/>
  <c r="AR81" i="31"/>
  <c r="AR72" i="31"/>
  <c r="AR80" i="31"/>
  <c r="AR75" i="31"/>
  <c r="AR76" i="31"/>
  <c r="AR73" i="31"/>
  <c r="AR78" i="31"/>
  <c r="AR77" i="31"/>
  <c r="AS34" i="31" s="1"/>
  <c r="AR74" i="31"/>
  <c r="AR71" i="31"/>
  <c r="H20" i="6"/>
  <c r="B16" i="6"/>
  <c r="B14" i="19" s="1"/>
  <c r="B14" i="22" s="1"/>
  <c r="B23" i="6"/>
  <c r="B21" i="19" s="1"/>
  <c r="B21" i="22" s="1"/>
  <c r="F12" i="4"/>
  <c r="D13" i="14"/>
  <c r="D16" i="14"/>
  <c r="D12" i="14"/>
  <c r="E21" i="8"/>
  <c r="B2" i="22"/>
  <c r="J10" i="1"/>
  <c r="E19" i="35" s="1"/>
  <c r="M19" i="35" s="1"/>
  <c r="J15" i="1"/>
  <c r="J16" i="1"/>
  <c r="J17" i="1"/>
  <c r="AJ393" i="28"/>
  <c r="AJ383" i="28"/>
  <c r="AJ386" i="28"/>
  <c r="AJ397" i="28"/>
  <c r="AJ368" i="28"/>
  <c r="AJ374" i="28"/>
  <c r="J9" i="1"/>
  <c r="C9" i="5" s="1"/>
  <c r="H6" i="27" s="1"/>
  <c r="J11" i="1"/>
  <c r="C13" i="14" s="1"/>
  <c r="J12" i="1"/>
  <c r="J13" i="1"/>
  <c r="C23" i="30" s="1"/>
  <c r="J14" i="1"/>
  <c r="C25" i="30" s="1"/>
  <c r="K25" i="30" s="1"/>
  <c r="J10" i="9"/>
  <c r="J29" i="9" s="1"/>
  <c r="B4" i="9"/>
  <c r="J9" i="9" s="1"/>
  <c r="E8" i="9"/>
  <c r="E27" i="9" s="1"/>
  <c r="G4" i="9"/>
  <c r="G23" i="9" s="1"/>
  <c r="E5" i="9"/>
  <c r="E24" i="9" s="1"/>
  <c r="E6" i="9"/>
  <c r="E25" i="9" s="1"/>
  <c r="K4" i="9"/>
  <c r="E7" i="9"/>
  <c r="E26" i="9" s="1"/>
  <c r="V13" i="12"/>
  <c r="AC58" i="1"/>
  <c r="G21" i="19"/>
  <c r="I21" i="19" s="1"/>
  <c r="B20" i="29"/>
  <c r="Q20" i="29" s="1"/>
  <c r="E22" i="8"/>
  <c r="B46" i="10"/>
  <c r="H2" i="10"/>
  <c r="C24" i="32"/>
  <c r="B24" i="32" s="1"/>
  <c r="H17" i="6"/>
  <c r="B25" i="6"/>
  <c r="B23" i="19" s="1"/>
  <c r="B23" i="22" s="1"/>
  <c r="K23" i="19"/>
  <c r="B26" i="6"/>
  <c r="B24" i="19" s="1"/>
  <c r="B24" i="22" s="1"/>
  <c r="D5" i="19"/>
  <c r="E23" i="8"/>
  <c r="H16" i="10"/>
  <c r="E16" i="8"/>
  <c r="AJ378" i="28"/>
  <c r="H24" i="6"/>
  <c r="H13" i="6"/>
  <c r="B9" i="6"/>
  <c r="B7" i="19" s="1"/>
  <c r="B7" i="22" s="1"/>
  <c r="H12" i="6"/>
  <c r="C7" i="19"/>
  <c r="F50" i="10"/>
  <c r="F28" i="10"/>
  <c r="H21" i="6"/>
  <c r="AT73" i="31"/>
  <c r="AT80" i="31"/>
  <c r="AT72" i="31"/>
  <c r="AT77" i="31"/>
  <c r="AX79" i="31"/>
  <c r="AX80" i="31"/>
  <c r="AX72" i="31"/>
  <c r="AX73" i="31"/>
  <c r="AX71" i="31"/>
  <c r="AX74" i="31"/>
  <c r="AX78" i="31"/>
  <c r="AX75" i="31"/>
  <c r="AX77" i="31"/>
  <c r="AX76" i="31"/>
  <c r="AX81" i="31"/>
  <c r="AC15" i="28"/>
  <c r="CY14" i="28" s="1"/>
  <c r="AF15" i="28"/>
  <c r="DB14" i="28" s="1"/>
  <c r="F35" i="10"/>
  <c r="D12" i="4"/>
  <c r="C13" i="4" s="1"/>
  <c r="C4" i="33"/>
  <c r="B4" i="33" s="1"/>
  <c r="G4" i="33" s="1"/>
  <c r="K25" i="19"/>
  <c r="K16" i="19"/>
  <c r="L35" i="10"/>
  <c r="Y15" i="28"/>
  <c r="CU14" i="28" s="1"/>
  <c r="AJ391" i="28"/>
  <c r="E5" i="20"/>
  <c r="C12" i="8"/>
  <c r="G14" i="19"/>
  <c r="I14" i="19" s="1"/>
  <c r="I8" i="19"/>
  <c r="C62" i="29"/>
  <c r="B62" i="29" s="1"/>
  <c r="CT396" i="28"/>
  <c r="CT377" i="28"/>
  <c r="B22" i="12"/>
  <c r="K15" i="19"/>
  <c r="B18" i="6"/>
  <c r="B16" i="19" s="1"/>
  <c r="B16" i="22" s="1"/>
  <c r="B27" i="6"/>
  <c r="B25" i="19" s="1"/>
  <c r="B25" i="22" s="1"/>
  <c r="X4" i="35"/>
  <c r="Z15" i="28"/>
  <c r="CV14" i="28" s="1"/>
  <c r="B15" i="29"/>
  <c r="Q15" i="29" s="1"/>
  <c r="D7" i="15"/>
  <c r="B28" i="29"/>
  <c r="Q28" i="29" s="1"/>
  <c r="C53" i="29"/>
  <c r="B53" i="29" s="1"/>
  <c r="G19" i="19"/>
  <c r="I19" i="19" s="1"/>
  <c r="F57" i="10"/>
  <c r="G13" i="19"/>
  <c r="I13" i="19" s="1"/>
  <c r="H19" i="6"/>
  <c r="H11" i="6"/>
  <c r="H29" i="6"/>
  <c r="S26" i="12"/>
  <c r="B4" i="30"/>
  <c r="C6" i="10"/>
  <c r="AG15" i="28"/>
  <c r="DC14" i="28" s="1"/>
  <c r="F5" i="5"/>
  <c r="B12" i="4"/>
  <c r="B6" i="27"/>
  <c r="C7" i="13" s="1"/>
  <c r="K20" i="19"/>
  <c r="K12" i="19"/>
  <c r="H11" i="11"/>
  <c r="AA15" i="28"/>
  <c r="CW14" i="28" s="1"/>
  <c r="B12" i="29"/>
  <c r="Q12" i="29" s="1"/>
  <c r="H25" i="6"/>
  <c r="H30" i="6"/>
  <c r="E9" i="6"/>
  <c r="D7" i="19" s="1"/>
  <c r="D7" i="22" s="1"/>
  <c r="AB15" i="28"/>
  <c r="CX14" i="28" s="1"/>
  <c r="W15" i="28"/>
  <c r="G26" i="19"/>
  <c r="I26" i="19" s="1"/>
  <c r="H31" i="6"/>
  <c r="K27" i="19"/>
  <c r="K18" i="19"/>
  <c r="K10" i="19"/>
  <c r="F4" i="34"/>
  <c r="D5" i="18"/>
  <c r="B23" i="12"/>
  <c r="F22" i="4"/>
  <c r="K26" i="19"/>
  <c r="K17" i="19"/>
  <c r="K9" i="19"/>
  <c r="K6" i="21"/>
  <c r="AT75" i="31"/>
  <c r="AT71" i="31"/>
  <c r="S96" i="31"/>
  <c r="S100" i="31" s="1"/>
  <c r="AT79" i="31"/>
  <c r="AT74" i="31"/>
  <c r="BF74" i="31"/>
  <c r="AT76" i="31"/>
  <c r="BF71" i="31"/>
  <c r="AT78" i="31"/>
  <c r="AT81" i="31"/>
  <c r="E19" i="8"/>
  <c r="E27" i="4"/>
  <c r="E27" i="8" s="1"/>
  <c r="L28" i="10"/>
  <c r="AB54" i="1"/>
  <c r="K7" i="21"/>
  <c r="AU77" i="31"/>
  <c r="AU71" i="31"/>
  <c r="E20" i="8"/>
  <c r="AU81" i="31"/>
  <c r="AU74" i="31"/>
  <c r="BA72" i="31"/>
  <c r="BA73" i="31"/>
  <c r="BA78" i="31"/>
  <c r="BA71" i="31"/>
  <c r="BA76" i="31"/>
  <c r="BA80" i="31"/>
  <c r="BA79" i="31"/>
  <c r="BA81" i="31"/>
  <c r="BA77" i="31"/>
  <c r="BA75" i="31"/>
  <c r="BA74" i="31"/>
  <c r="AY81" i="31"/>
  <c r="AY78" i="31"/>
  <c r="AY71" i="31"/>
  <c r="AY75" i="31"/>
  <c r="AY80" i="31"/>
  <c r="AY79" i="31"/>
  <c r="AY77" i="31"/>
  <c r="AY73" i="31"/>
  <c r="AS72" i="31"/>
  <c r="AP22" i="31"/>
  <c r="AW80" i="31"/>
  <c r="AW74" i="31"/>
  <c r="AW71" i="31"/>
  <c r="AW76" i="31"/>
  <c r="AP30" i="31"/>
  <c r="BE81" i="31"/>
  <c r="BE75" i="31"/>
  <c r="AU75" i="31"/>
  <c r="AP26" i="31"/>
  <c r="F17" i="4"/>
  <c r="BE79" i="31"/>
  <c r="AZ81" i="31"/>
  <c r="AZ73" i="31"/>
  <c r="AP18" i="31"/>
  <c r="BE80" i="31"/>
  <c r="AU76" i="31"/>
  <c r="AU73" i="31"/>
  <c r="BE72" i="31"/>
  <c r="BE71" i="31"/>
  <c r="AZ78" i="31"/>
  <c r="AU78" i="31"/>
  <c r="AZ74" i="31"/>
  <c r="AZ76" i="31"/>
  <c r="BE77" i="31"/>
  <c r="AU72" i="31"/>
  <c r="AZ72" i="31"/>
  <c r="AP44" i="31"/>
  <c r="AR45" i="31" s="1"/>
  <c r="BE73" i="31"/>
  <c r="BE76" i="31"/>
  <c r="AU79" i="31"/>
  <c r="AZ75" i="31"/>
  <c r="AZ71" i="31"/>
  <c r="AP14" i="31"/>
  <c r="F15" i="4"/>
  <c r="BD81" i="31"/>
  <c r="BD74" i="31"/>
  <c r="BD76" i="31"/>
  <c r="BD75" i="31"/>
  <c r="BD72" i="31"/>
  <c r="AP56" i="31"/>
  <c r="BD73" i="31"/>
  <c r="E13" i="8"/>
  <c r="AP50" i="31"/>
  <c r="AP10" i="31"/>
  <c r="BD78" i="31"/>
  <c r="BD71" i="31"/>
  <c r="BD79" i="31"/>
  <c r="AP39" i="31"/>
  <c r="G28" i="22"/>
  <c r="D4" i="24"/>
  <c r="D28" i="24" s="1"/>
  <c r="D4" i="18"/>
  <c r="H3" i="10"/>
  <c r="B25" i="10"/>
  <c r="H39" i="10" s="1"/>
  <c r="B4" i="17"/>
  <c r="F4" i="5"/>
  <c r="B47" i="10"/>
  <c r="B10" i="10"/>
  <c r="B5" i="6"/>
  <c r="D4" i="8"/>
  <c r="D7" i="16"/>
  <c r="D4" i="19"/>
  <c r="E7" i="12"/>
  <c r="E7" i="32" s="1"/>
  <c r="H10" i="10"/>
  <c r="H17" i="10"/>
  <c r="D6" i="15"/>
  <c r="J33" i="22"/>
  <c r="S21" i="12"/>
  <c r="S13" i="12"/>
  <c r="B22" i="32"/>
  <c r="S20" i="12"/>
  <c r="S12" i="12"/>
  <c r="S11" i="12"/>
  <c r="S18" i="12"/>
  <c r="S31" i="12"/>
  <c r="S25" i="12"/>
  <c r="S17" i="12"/>
  <c r="S30" i="12"/>
  <c r="C19" i="32"/>
  <c r="M19" i="32" s="1"/>
  <c r="C16" i="32"/>
  <c r="B16" i="32" s="1"/>
  <c r="S29" i="12"/>
  <c r="S19" i="12"/>
  <c r="C21" i="32"/>
  <c r="B21" i="32" s="1"/>
  <c r="S15" i="12"/>
  <c r="S28" i="12"/>
  <c r="S14" i="12"/>
  <c r="S27" i="12"/>
  <c r="M28" i="32"/>
  <c r="B11" i="32"/>
  <c r="M14" i="32"/>
  <c r="B15" i="32"/>
  <c r="B17" i="32"/>
  <c r="M27" i="32"/>
  <c r="M20" i="32"/>
  <c r="M12" i="32"/>
  <c r="M26" i="32"/>
  <c r="M11" i="32"/>
  <c r="M32" i="32"/>
  <c r="B23" i="32"/>
  <c r="M25" i="32"/>
  <c r="M31" i="32"/>
  <c r="M30" i="32"/>
  <c r="H36" i="6"/>
  <c r="H35" i="6"/>
  <c r="H9" i="6"/>
  <c r="H34" i="6"/>
  <c r="H33" i="6"/>
  <c r="BF75" i="31"/>
  <c r="AS78" i="31"/>
  <c r="AS81" i="31"/>
  <c r="BB74" i="31"/>
  <c r="BF80" i="31"/>
  <c r="AW81" i="31"/>
  <c r="AW72" i="31"/>
  <c r="AS74" i="31"/>
  <c r="AS80" i="31"/>
  <c r="BB75" i="31"/>
  <c r="BF77" i="31"/>
  <c r="AS71" i="31"/>
  <c r="BF79" i="31"/>
  <c r="BB80" i="31"/>
  <c r="AW78" i="31"/>
  <c r="AS76" i="31"/>
  <c r="BB77" i="31"/>
  <c r="BF78" i="31"/>
  <c r="BB73" i="31"/>
  <c r="AS75" i="31"/>
  <c r="AU5" i="31"/>
  <c r="BF81" i="31"/>
  <c r="AW73" i="31"/>
  <c r="BF72" i="31"/>
  <c r="AT4" i="31"/>
  <c r="AS79" i="31"/>
  <c r="BB81" i="31"/>
  <c r="BF73" i="31"/>
  <c r="AW79" i="31"/>
  <c r="AW77" i="31"/>
  <c r="BB79" i="31"/>
  <c r="AS77" i="31"/>
  <c r="BB71" i="31"/>
  <c r="BB76" i="31"/>
  <c r="BB78" i="31"/>
  <c r="AW75" i="31"/>
  <c r="D23" i="20"/>
  <c r="I28" i="22"/>
  <c r="Q12" i="13"/>
  <c r="K14" i="19" l="1"/>
  <c r="K24" i="19"/>
  <c r="B16" i="28"/>
  <c r="V17" i="28" s="1"/>
  <c r="W17" i="28" s="1"/>
  <c r="X17" i="28" s="1"/>
  <c r="K19" i="19"/>
  <c r="M7" i="29"/>
  <c r="I39" i="29"/>
  <c r="E26" i="35"/>
  <c r="C19" i="14"/>
  <c r="G39" i="29"/>
  <c r="C18" i="14"/>
  <c r="E25" i="35"/>
  <c r="C33" i="5"/>
  <c r="D34" i="5" s="1"/>
  <c r="D25" i="20" s="1"/>
  <c r="C17" i="14"/>
  <c r="X5" i="35"/>
  <c r="X6" i="35" s="1"/>
  <c r="X7" i="35" s="1"/>
  <c r="E4" i="33"/>
  <c r="Q9" i="35" s="1"/>
  <c r="AS30" i="31"/>
  <c r="AS31" i="31" s="1"/>
  <c r="BD16" i="28"/>
  <c r="D6" i="10"/>
  <c r="H10" i="6"/>
  <c r="BG16" i="28"/>
  <c r="BB16" i="28"/>
  <c r="BO16" i="28"/>
  <c r="AS26" i="31"/>
  <c r="AS27" i="31" s="1"/>
  <c r="AT26" i="31" s="1"/>
  <c r="BE16" i="28"/>
  <c r="BQ16" i="28"/>
  <c r="BC16" i="28"/>
  <c r="B31" i="10"/>
  <c r="AS14" i="31"/>
  <c r="AS15" i="31" s="1"/>
  <c r="AT14" i="31" s="1"/>
  <c r="AT15" i="31" s="1"/>
  <c r="AU14" i="31" s="1"/>
  <c r="AS22" i="31"/>
  <c r="AS23" i="31" s="1"/>
  <c r="H31" i="10"/>
  <c r="B38" i="10"/>
  <c r="K22" i="19"/>
  <c r="K11" i="19"/>
  <c r="H38" i="10"/>
  <c r="B32" i="10"/>
  <c r="AS10" i="31"/>
  <c r="AS11" i="31" s="1"/>
  <c r="K13" i="19"/>
  <c r="K21" i="19"/>
  <c r="M24" i="32"/>
  <c r="E22" i="35"/>
  <c r="M22" i="35" s="1"/>
  <c r="M18" i="32"/>
  <c r="C25" i="34"/>
  <c r="C21" i="30"/>
  <c r="B21" i="30" s="1"/>
  <c r="B10" i="29"/>
  <c r="C42" i="29"/>
  <c r="B42" i="29" s="1"/>
  <c r="B43" i="29" s="1"/>
  <c r="C25" i="5"/>
  <c r="E10" i="6"/>
  <c r="D8" i="19" s="1"/>
  <c r="D8" i="22" s="1"/>
  <c r="C8" i="19"/>
  <c r="V16" i="28"/>
  <c r="Y16" i="28" s="1"/>
  <c r="CU15" i="28" s="1"/>
  <c r="C37" i="34"/>
  <c r="D40" i="34" s="1"/>
  <c r="AR23" i="31"/>
  <c r="AR24" i="31" s="1"/>
  <c r="AR35" i="31"/>
  <c r="AR36" i="31" s="1"/>
  <c r="AR46" i="31"/>
  <c r="AR57" i="31"/>
  <c r="AR58" i="31" s="1"/>
  <c r="AS18" i="31"/>
  <c r="AS19" i="31" s="1"/>
  <c r="AS50" i="31"/>
  <c r="AS51" i="31" s="1"/>
  <c r="AT50" i="31" s="1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F2" i="3"/>
  <c r="F3" i="3" s="1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I28" i="19"/>
  <c r="B25" i="25"/>
  <c r="C29" i="5"/>
  <c r="C13" i="30"/>
  <c r="K13" i="30" s="1"/>
  <c r="O7" i="29"/>
  <c r="C15" i="14"/>
  <c r="P15" i="14" s="1"/>
  <c r="C27" i="30"/>
  <c r="B27" i="30" s="1"/>
  <c r="E23" i="35"/>
  <c r="M23" i="35" s="1"/>
  <c r="C16" i="14"/>
  <c r="C22" i="20" s="1"/>
  <c r="C33" i="34"/>
  <c r="D33" i="34" s="1"/>
  <c r="C29" i="34"/>
  <c r="C22" i="30"/>
  <c r="K22" i="30" s="1"/>
  <c r="E24" i="35"/>
  <c r="C20" i="30"/>
  <c r="K20" i="30" s="1"/>
  <c r="C41" i="34"/>
  <c r="D42" i="34" s="1"/>
  <c r="C41" i="5"/>
  <c r="D44" i="5" s="1"/>
  <c r="C37" i="5"/>
  <c r="C30" i="30"/>
  <c r="C31" i="30"/>
  <c r="C26" i="30"/>
  <c r="K26" i="30" s="1"/>
  <c r="C24" i="30"/>
  <c r="B24" i="30" s="1"/>
  <c r="C28" i="30"/>
  <c r="E39" i="29"/>
  <c r="C29" i="30"/>
  <c r="E18" i="35"/>
  <c r="M18" i="35" s="1"/>
  <c r="B23" i="9"/>
  <c r="J28" i="9" s="1"/>
  <c r="K23" i="9"/>
  <c r="J27" i="9" s="1"/>
  <c r="J8" i="9"/>
  <c r="C14" i="30"/>
  <c r="K14" i="30" s="1"/>
  <c r="B25" i="30"/>
  <c r="C12" i="30"/>
  <c r="B12" i="30" s="1"/>
  <c r="C15" i="30"/>
  <c r="B15" i="30" s="1"/>
  <c r="C14" i="34"/>
  <c r="C7" i="30"/>
  <c r="K7" i="30" s="1"/>
  <c r="C8" i="30"/>
  <c r="K8" i="30" s="1"/>
  <c r="E7" i="29"/>
  <c r="C11" i="30"/>
  <c r="K11" i="30" s="1"/>
  <c r="C9" i="30"/>
  <c r="K9" i="30" s="1"/>
  <c r="I7" i="29"/>
  <c r="C19" i="34"/>
  <c r="B6" i="4"/>
  <c r="C9" i="34"/>
  <c r="C11" i="14"/>
  <c r="P11" i="14" s="1"/>
  <c r="H46" i="10"/>
  <c r="B53" i="10"/>
  <c r="G28" i="19"/>
  <c r="K7" i="19"/>
  <c r="C7" i="22"/>
  <c r="K7" i="22" s="1"/>
  <c r="R12" i="13"/>
  <c r="B13" i="4"/>
  <c r="B45" i="11" s="1"/>
  <c r="I6" i="10"/>
  <c r="C13" i="8"/>
  <c r="B13" i="8" s="1"/>
  <c r="B9" i="17" s="1"/>
  <c r="F9" i="17" s="1"/>
  <c r="M11" i="27"/>
  <c r="K11" i="27" s="1"/>
  <c r="B11" i="27" s="1"/>
  <c r="I11" i="27" s="1"/>
  <c r="C5" i="33"/>
  <c r="P10" i="35" s="1"/>
  <c r="H47" i="11"/>
  <c r="D13" i="4"/>
  <c r="J6" i="10" s="1"/>
  <c r="Y4" i="35"/>
  <c r="K12" i="8"/>
  <c r="B12" i="8"/>
  <c r="B8" i="17" s="1"/>
  <c r="F8" i="17" s="1"/>
  <c r="BP15" i="28"/>
  <c r="CS14" i="28"/>
  <c r="BK15" i="28"/>
  <c r="BN15" i="28"/>
  <c r="BM15" i="28"/>
  <c r="BL15" i="28"/>
  <c r="X15" i="28"/>
  <c r="D5" i="22"/>
  <c r="D5" i="24"/>
  <c r="D29" i="24" s="1"/>
  <c r="D4" i="33"/>
  <c r="P9" i="35"/>
  <c r="H24" i="11"/>
  <c r="D12" i="8"/>
  <c r="L12" i="27"/>
  <c r="C10" i="30"/>
  <c r="B10" i="30" s="1"/>
  <c r="C14" i="5"/>
  <c r="G7" i="29"/>
  <c r="C12" i="14"/>
  <c r="P12" i="14" s="1"/>
  <c r="E20" i="35"/>
  <c r="M20" i="35" s="1"/>
  <c r="C19" i="5"/>
  <c r="AR19" i="31"/>
  <c r="AR20" i="31" s="1"/>
  <c r="F28" i="4"/>
  <c r="F27" i="4"/>
  <c r="C18" i="30"/>
  <c r="C21" i="5"/>
  <c r="K7" i="29"/>
  <c r="C19" i="30"/>
  <c r="E21" i="35"/>
  <c r="M21" i="35" s="1"/>
  <c r="C14" i="14"/>
  <c r="C21" i="34"/>
  <c r="C17" i="30"/>
  <c r="C16" i="30"/>
  <c r="B23" i="30"/>
  <c r="K23" i="30"/>
  <c r="P13" i="14"/>
  <c r="C16" i="20"/>
  <c r="AR15" i="31"/>
  <c r="AR16" i="31" s="1"/>
  <c r="AS56" i="31"/>
  <c r="AS44" i="31"/>
  <c r="AS35" i="31"/>
  <c r="AT34" i="31" s="1"/>
  <c r="AT35" i="31" s="1"/>
  <c r="AU34" i="31" s="1"/>
  <c r="AR27" i="31"/>
  <c r="AR28" i="31" s="1"/>
  <c r="AR31" i="31"/>
  <c r="AR32" i="31" s="1"/>
  <c r="AR11" i="31"/>
  <c r="AR12" i="31" s="1"/>
  <c r="AR66" i="31" s="1"/>
  <c r="AR40" i="31"/>
  <c r="AR41" i="31" s="1"/>
  <c r="AS39" i="31"/>
  <c r="AS40" i="31" s="1"/>
  <c r="AR51" i="31"/>
  <c r="AR52" i="31" s="1"/>
  <c r="H32" i="10"/>
  <c r="B39" i="10"/>
  <c r="B14" i="21"/>
  <c r="F10" i="21"/>
  <c r="H25" i="10"/>
  <c r="H47" i="10"/>
  <c r="B54" i="10"/>
  <c r="M16" i="32"/>
  <c r="B19" i="32"/>
  <c r="B13" i="32"/>
  <c r="M13" i="32"/>
  <c r="M21" i="32"/>
  <c r="AV5" i="31"/>
  <c r="AV4" i="31"/>
  <c r="Q13" i="13"/>
  <c r="P12" i="13"/>
  <c r="C12" i="13" s="1"/>
  <c r="L12" i="13" s="1"/>
  <c r="BF17" i="28" l="1"/>
  <c r="BO17" i="28"/>
  <c r="B17" i="28"/>
  <c r="BG18" i="28" s="1"/>
  <c r="BG17" i="28"/>
  <c r="BE17" i="28"/>
  <c r="BQ17" i="28"/>
  <c r="BB17" i="28"/>
  <c r="BC17" i="28"/>
  <c r="BD17" i="28"/>
  <c r="B37" i="5"/>
  <c r="J38" i="5" s="1"/>
  <c r="D35" i="5"/>
  <c r="C28" i="20"/>
  <c r="P19" i="14"/>
  <c r="D33" i="5"/>
  <c r="D24" i="20" s="1"/>
  <c r="H24" i="35"/>
  <c r="M24" i="35"/>
  <c r="M26" i="35"/>
  <c r="H26" i="35"/>
  <c r="B33" i="5"/>
  <c r="J35" i="5" s="1"/>
  <c r="C24" i="20"/>
  <c r="P17" i="14"/>
  <c r="D36" i="5"/>
  <c r="H25" i="35"/>
  <c r="M25" i="35"/>
  <c r="B41" i="5"/>
  <c r="J43" i="5" s="1"/>
  <c r="C26" i="20"/>
  <c r="P18" i="14"/>
  <c r="K21" i="30"/>
  <c r="AS41" i="31"/>
  <c r="AE16" i="28"/>
  <c r="DA15" i="28" s="1"/>
  <c r="Z16" i="28"/>
  <c r="CV15" i="28" s="1"/>
  <c r="AG16" i="28"/>
  <c r="DC15" i="28" s="1"/>
  <c r="C20" i="20"/>
  <c r="AB16" i="28"/>
  <c r="CX15" i="28" s="1"/>
  <c r="AD16" i="28"/>
  <c r="CZ15" i="28" s="1"/>
  <c r="AA16" i="28"/>
  <c r="CW15" i="28" s="1"/>
  <c r="AC16" i="28"/>
  <c r="CY15" i="28" s="1"/>
  <c r="AS43" i="31"/>
  <c r="AF16" i="28"/>
  <c r="DB15" i="28" s="1"/>
  <c r="W16" i="28"/>
  <c r="BL16" i="28" s="1"/>
  <c r="Q10" i="29"/>
  <c r="B11" i="29"/>
  <c r="Q11" i="29" s="1"/>
  <c r="C14" i="4"/>
  <c r="Z4" i="35" s="1"/>
  <c r="C8" i="22"/>
  <c r="K8" i="22" s="1"/>
  <c r="K8" i="19"/>
  <c r="Y5" i="35"/>
  <c r="Y6" i="35" s="1"/>
  <c r="Y7" i="35" s="1"/>
  <c r="Y8" i="35" s="1"/>
  <c r="Y9" i="35" s="1"/>
  <c r="Y10" i="35" s="1"/>
  <c r="Y11" i="35" s="1"/>
  <c r="Y12" i="35" s="1"/>
  <c r="Y13" i="35" s="1"/>
  <c r="Y14" i="35" s="1"/>
  <c r="Y15" i="35" s="1"/>
  <c r="Y16" i="35" s="1"/>
  <c r="Y17" i="35" s="1"/>
  <c r="Y18" i="35" s="1"/>
  <c r="Y19" i="35" s="1"/>
  <c r="Y20" i="35" s="1"/>
  <c r="Y21" i="35" s="1"/>
  <c r="Y22" i="35" s="1"/>
  <c r="Y23" i="35" s="1"/>
  <c r="Y24" i="35" s="1"/>
  <c r="Y26" i="35" s="1"/>
  <c r="Y27" i="35" s="1"/>
  <c r="Y28" i="35" s="1"/>
  <c r="Y29" i="35" s="1"/>
  <c r="Y30" i="35" s="1"/>
  <c r="Y31" i="35" s="1"/>
  <c r="Y32" i="35" s="1"/>
  <c r="R13" i="13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D13" i="8"/>
  <c r="M12" i="27"/>
  <c r="M13" i="27" s="1"/>
  <c r="M14" i="27" s="1"/>
  <c r="D38" i="34"/>
  <c r="D39" i="34"/>
  <c r="D37" i="34"/>
  <c r="AS24" i="31"/>
  <c r="AS21" i="31"/>
  <c r="AS33" i="31"/>
  <c r="AT33" i="31" s="1"/>
  <c r="AU33" i="31" s="1"/>
  <c r="AS55" i="31"/>
  <c r="E5" i="33"/>
  <c r="Q10" i="35" s="1"/>
  <c r="D5" i="33"/>
  <c r="B13" i="30"/>
  <c r="B22" i="30"/>
  <c r="K24" i="30"/>
  <c r="B9" i="30"/>
  <c r="K27" i="30"/>
  <c r="B26" i="30"/>
  <c r="D42" i="5"/>
  <c r="D29" i="20" s="1"/>
  <c r="D36" i="34"/>
  <c r="D34" i="34"/>
  <c r="D43" i="5"/>
  <c r="D35" i="34"/>
  <c r="B37" i="34"/>
  <c r="L37" i="34" s="1"/>
  <c r="B20" i="30"/>
  <c r="B41" i="34"/>
  <c r="L44" i="34" s="1"/>
  <c r="B33" i="34"/>
  <c r="AA17" i="28"/>
  <c r="CW16" i="28" s="1"/>
  <c r="AS17" i="31"/>
  <c r="AS13" i="31"/>
  <c r="AT13" i="31" s="1"/>
  <c r="AU13" i="31" s="1"/>
  <c r="D44" i="34"/>
  <c r="P16" i="14"/>
  <c r="K31" i="30"/>
  <c r="B31" i="30"/>
  <c r="K30" i="30"/>
  <c r="B30" i="30"/>
  <c r="D41" i="34"/>
  <c r="D40" i="5"/>
  <c r="D39" i="5"/>
  <c r="D37" i="5"/>
  <c r="D26" i="20" s="1"/>
  <c r="D38" i="5"/>
  <c r="D27" i="20" s="1"/>
  <c r="D43" i="34"/>
  <c r="D41" i="5"/>
  <c r="D28" i="20" s="1"/>
  <c r="B14" i="30"/>
  <c r="K29" i="30"/>
  <c r="B29" i="30"/>
  <c r="B28" i="30"/>
  <c r="K28" i="30"/>
  <c r="B11" i="30"/>
  <c r="B7" i="30"/>
  <c r="K12" i="30"/>
  <c r="B8" i="30"/>
  <c r="C7" i="20"/>
  <c r="K15" i="30"/>
  <c r="K13" i="8"/>
  <c r="AS20" i="31"/>
  <c r="H60" i="11"/>
  <c r="K10" i="30"/>
  <c r="B5" i="33"/>
  <c r="G5" i="33" s="1"/>
  <c r="AJ15" i="28"/>
  <c r="CT14" i="28"/>
  <c r="C11" i="20"/>
  <c r="AS32" i="31"/>
  <c r="B19" i="30"/>
  <c r="K19" i="30"/>
  <c r="K16" i="30"/>
  <c r="B16" i="30"/>
  <c r="K18" i="30"/>
  <c r="B18" i="30"/>
  <c r="K17" i="30"/>
  <c r="B17" i="30"/>
  <c r="C18" i="20"/>
  <c r="P14" i="14"/>
  <c r="AS9" i="31"/>
  <c r="AS64" i="31" s="1"/>
  <c r="AS36" i="31"/>
  <c r="AT36" i="31" s="1"/>
  <c r="AS57" i="31"/>
  <c r="AS58" i="31" s="1"/>
  <c r="AS45" i="31"/>
  <c r="AS46" i="31" s="1"/>
  <c r="AS25" i="31"/>
  <c r="AT25" i="31" s="1"/>
  <c r="AS28" i="31"/>
  <c r="AS29" i="31"/>
  <c r="AS52" i="31"/>
  <c r="AS16" i="31"/>
  <c r="AT16" i="31" s="1"/>
  <c r="AS12" i="31"/>
  <c r="AS66" i="31" s="1"/>
  <c r="AS49" i="31"/>
  <c r="AT49" i="31" s="1"/>
  <c r="AS38" i="31"/>
  <c r="AT39" i="31"/>
  <c r="X8" i="35"/>
  <c r="AT30" i="31"/>
  <c r="AT31" i="31" s="1"/>
  <c r="AT22" i="31"/>
  <c r="AU35" i="31"/>
  <c r="AV34" i="31" s="1"/>
  <c r="AW5" i="31"/>
  <c r="AW4" i="31"/>
  <c r="CT16" i="28"/>
  <c r="AD17" i="28"/>
  <c r="CZ16" i="28" s="1"/>
  <c r="B18" i="28"/>
  <c r="CS16" i="28"/>
  <c r="BP17" i="28"/>
  <c r="BM17" i="28"/>
  <c r="BN17" i="28"/>
  <c r="BK17" i="28"/>
  <c r="BL17" i="28"/>
  <c r="AE17" i="28"/>
  <c r="DA16" i="28" s="1"/>
  <c r="Y17" i="28"/>
  <c r="CU16" i="28" s="1"/>
  <c r="AC17" i="28"/>
  <c r="CY16" i="28" s="1"/>
  <c r="AB17" i="28"/>
  <c r="CX16" i="28" s="1"/>
  <c r="Z17" i="28"/>
  <c r="CV16" i="28" s="1"/>
  <c r="AF17" i="28"/>
  <c r="DB16" i="28" s="1"/>
  <c r="AG17" i="28"/>
  <c r="DC16" i="28" s="1"/>
  <c r="AT27" i="31"/>
  <c r="AT10" i="31"/>
  <c r="AT18" i="31"/>
  <c r="AT51" i="31"/>
  <c r="AU15" i="31"/>
  <c r="BQ18" i="28" l="1"/>
  <c r="BD18" i="28"/>
  <c r="BE18" i="28"/>
  <c r="BB18" i="28"/>
  <c r="BF18" i="28"/>
  <c r="V18" i="28"/>
  <c r="W18" i="28" s="1"/>
  <c r="BP18" i="28" s="1"/>
  <c r="BO18" i="28"/>
  <c r="BC18" i="28"/>
  <c r="J37" i="5"/>
  <c r="J39" i="5"/>
  <c r="J40" i="5"/>
  <c r="P13" i="13"/>
  <c r="C13" i="13" s="1"/>
  <c r="J36" i="5"/>
  <c r="K12" i="27"/>
  <c r="B12" i="27" s="1"/>
  <c r="J34" i="5"/>
  <c r="J42" i="5"/>
  <c r="J33" i="5"/>
  <c r="J44" i="5"/>
  <c r="J41" i="5"/>
  <c r="C14" i="8"/>
  <c r="B14" i="8" s="1"/>
  <c r="B10" i="17" s="1"/>
  <c r="F10" i="17" s="1"/>
  <c r="C13" i="10"/>
  <c r="BK16" i="28"/>
  <c r="BN16" i="28"/>
  <c r="B14" i="4"/>
  <c r="B81" i="11" s="1"/>
  <c r="N11" i="27"/>
  <c r="AT21" i="31"/>
  <c r="H83" i="11"/>
  <c r="C6" i="33"/>
  <c r="P11" i="35" s="1"/>
  <c r="CS15" i="28"/>
  <c r="BP16" i="28"/>
  <c r="BM16" i="28"/>
  <c r="X16" i="28"/>
  <c r="D14" i="4"/>
  <c r="Z5" i="35" s="1"/>
  <c r="Z6" i="35" s="1"/>
  <c r="S12" i="13"/>
  <c r="L43" i="34"/>
  <c r="L40" i="34"/>
  <c r="L42" i="34"/>
  <c r="L39" i="34"/>
  <c r="L38" i="34"/>
  <c r="L34" i="34"/>
  <c r="L35" i="34"/>
  <c r="L36" i="34"/>
  <c r="L41" i="34"/>
  <c r="L33" i="34"/>
  <c r="AT32" i="31"/>
  <c r="AT28" i="31"/>
  <c r="AT56" i="31"/>
  <c r="AT57" i="31" s="1"/>
  <c r="AT44" i="31"/>
  <c r="AT43" i="31" s="1"/>
  <c r="AT52" i="31"/>
  <c r="AT23" i="31"/>
  <c r="AT24" i="31" s="1"/>
  <c r="AU50" i="31"/>
  <c r="AU51" i="31" s="1"/>
  <c r="AT29" i="31"/>
  <c r="AT38" i="31"/>
  <c r="AT40" i="31"/>
  <c r="AT41" i="31" s="1"/>
  <c r="X9" i="35"/>
  <c r="AU16" i="31"/>
  <c r="AU36" i="31"/>
  <c r="AV35" i="31"/>
  <c r="AV33" i="31"/>
  <c r="AV14" i="31"/>
  <c r="AV15" i="31" s="1"/>
  <c r="AX5" i="31"/>
  <c r="AX4" i="31"/>
  <c r="AU30" i="31"/>
  <c r="AU26" i="31"/>
  <c r="AT17" i="31"/>
  <c r="AT19" i="31"/>
  <c r="AU18" i="31" s="1"/>
  <c r="AT9" i="31"/>
  <c r="AT11" i="31"/>
  <c r="M15" i="27"/>
  <c r="BQ19" i="28"/>
  <c r="BO19" i="28"/>
  <c r="BC19" i="28"/>
  <c r="BF19" i="28"/>
  <c r="BG19" i="28"/>
  <c r="BE19" i="28"/>
  <c r="B19" i="28"/>
  <c r="BD19" i="28"/>
  <c r="V19" i="28"/>
  <c r="W19" i="28" s="1"/>
  <c r="BB19" i="28"/>
  <c r="AJ17" i="28"/>
  <c r="BK18" i="28" l="1"/>
  <c r="AF18" i="28"/>
  <c r="DB17" i="28" s="1"/>
  <c r="BL18" i="28"/>
  <c r="Y18" i="28"/>
  <c r="CU17" i="28" s="1"/>
  <c r="AG18" i="28"/>
  <c r="DC17" i="28" s="1"/>
  <c r="BN18" i="28"/>
  <c r="AD18" i="28"/>
  <c r="CZ17" i="28" s="1"/>
  <c r="BM18" i="28"/>
  <c r="AC18" i="28"/>
  <c r="CY17" i="28" s="1"/>
  <c r="CS17" i="28"/>
  <c r="AB18" i="28"/>
  <c r="CX17" i="28" s="1"/>
  <c r="AA18" i="28"/>
  <c r="CW17" i="28" s="1"/>
  <c r="Z18" i="28"/>
  <c r="CV17" i="28" s="1"/>
  <c r="AE18" i="28"/>
  <c r="DA17" i="28" s="1"/>
  <c r="X18" i="28"/>
  <c r="CT17" i="28" s="1"/>
  <c r="Q14" i="13"/>
  <c r="P14" i="13" s="1"/>
  <c r="C14" i="13" s="1"/>
  <c r="L13" i="13"/>
  <c r="I12" i="27"/>
  <c r="L13" i="27"/>
  <c r="K13" i="27" s="1"/>
  <c r="B13" i="27" s="1"/>
  <c r="D6" i="33"/>
  <c r="B6" i="33"/>
  <c r="G6" i="33" s="1"/>
  <c r="K14" i="8"/>
  <c r="N12" i="27"/>
  <c r="N13" i="27" s="1"/>
  <c r="N14" i="27" s="1"/>
  <c r="N15" i="27" s="1"/>
  <c r="N16" i="27" s="1"/>
  <c r="N17" i="27" s="1"/>
  <c r="N18" i="27" s="1"/>
  <c r="N19" i="27" s="1"/>
  <c r="N20" i="27" s="1"/>
  <c r="N21" i="27" s="1"/>
  <c r="N22" i="27" s="1"/>
  <c r="N23" i="27" s="1"/>
  <c r="N24" i="27" s="1"/>
  <c r="N25" i="27" s="1"/>
  <c r="N26" i="27" s="1"/>
  <c r="N27" i="27" s="1"/>
  <c r="N28" i="27" s="1"/>
  <c r="N29" i="27" s="1"/>
  <c r="N30" i="27" s="1"/>
  <c r="N31" i="27" s="1"/>
  <c r="N32" i="27" s="1"/>
  <c r="N33" i="27" s="1"/>
  <c r="N34" i="27" s="1"/>
  <c r="N35" i="27" s="1"/>
  <c r="N36" i="27" s="1"/>
  <c r="N37" i="27" s="1"/>
  <c r="N38" i="27" s="1"/>
  <c r="H96" i="11"/>
  <c r="S13" i="13"/>
  <c r="S14" i="13" s="1"/>
  <c r="S15" i="13" s="1"/>
  <c r="S16" i="13" s="1"/>
  <c r="S17" i="13" s="1"/>
  <c r="S18" i="13" s="1"/>
  <c r="S19" i="13" s="1"/>
  <c r="S20" i="13" s="1"/>
  <c r="S21" i="13" s="1"/>
  <c r="S22" i="13" s="1"/>
  <c r="S23" i="13" s="1"/>
  <c r="S24" i="13" s="1"/>
  <c r="S25" i="13" s="1"/>
  <c r="S26" i="13" s="1"/>
  <c r="S27" i="13" s="1"/>
  <c r="S28" i="13" s="1"/>
  <c r="S29" i="13" s="1"/>
  <c r="S30" i="13" s="1"/>
  <c r="S31" i="13" s="1"/>
  <c r="S32" i="13" s="1"/>
  <c r="S33" i="13" s="1"/>
  <c r="S34" i="13" s="1"/>
  <c r="S35" i="13" s="1"/>
  <c r="S36" i="13" s="1"/>
  <c r="S37" i="13" s="1"/>
  <c r="S38" i="13" s="1"/>
  <c r="S39" i="13" s="1"/>
  <c r="C15" i="4"/>
  <c r="AA4" i="35" s="1"/>
  <c r="D13" i="10"/>
  <c r="AJ16" i="28"/>
  <c r="CT15" i="28"/>
  <c r="D14" i="8"/>
  <c r="E6" i="33"/>
  <c r="Q11" i="35" s="1"/>
  <c r="Z19" i="28"/>
  <c r="CV18" i="28" s="1"/>
  <c r="AB19" i="28"/>
  <c r="CX18" i="28" s="1"/>
  <c r="AA19" i="28"/>
  <c r="CW18" i="28" s="1"/>
  <c r="AE19" i="28"/>
  <c r="DA18" i="28" s="1"/>
  <c r="Z7" i="35"/>
  <c r="AT55" i="31"/>
  <c r="AT45" i="31"/>
  <c r="AT46" i="31" s="1"/>
  <c r="AU29" i="31"/>
  <c r="AU52" i="31"/>
  <c r="AV36" i="31"/>
  <c r="AU22" i="31"/>
  <c r="AU23" i="31" s="1"/>
  <c r="AU24" i="31" s="1"/>
  <c r="AU49" i="31"/>
  <c r="AV16" i="31"/>
  <c r="AT58" i="31"/>
  <c r="AU56" i="31"/>
  <c r="AU39" i="31"/>
  <c r="X10" i="35"/>
  <c r="AY4" i="31"/>
  <c r="AY5" i="31"/>
  <c r="AU31" i="31"/>
  <c r="AU32" i="31" s="1"/>
  <c r="AV50" i="31"/>
  <c r="AV13" i="31"/>
  <c r="AW34" i="31"/>
  <c r="Y19" i="28"/>
  <c r="CU18" i="28" s="1"/>
  <c r="BK19" i="28"/>
  <c r="BM19" i="28"/>
  <c r="BP19" i="28"/>
  <c r="BL19" i="28"/>
  <c r="BN19" i="28"/>
  <c r="CS18" i="28"/>
  <c r="X19" i="28"/>
  <c r="AT12" i="31"/>
  <c r="AT66" i="31" s="1"/>
  <c r="AU10" i="31"/>
  <c r="AF19" i="28"/>
  <c r="DB18" i="28" s="1"/>
  <c r="AU19" i="31"/>
  <c r="AV18" i="31" s="1"/>
  <c r="AU17" i="31"/>
  <c r="AC19" i="28"/>
  <c r="CY18" i="28" s="1"/>
  <c r="AG19" i="28"/>
  <c r="DC18" i="28" s="1"/>
  <c r="AD19" i="28"/>
  <c r="CZ18" i="28" s="1"/>
  <c r="BE20" i="28"/>
  <c r="BQ20" i="28"/>
  <c r="BD20" i="28"/>
  <c r="BB20" i="28"/>
  <c r="BF20" i="28"/>
  <c r="BG20" i="28"/>
  <c r="V20" i="28"/>
  <c r="W20" i="28" s="1"/>
  <c r="X20" i="28" s="1"/>
  <c r="B20" i="28"/>
  <c r="BO20" i="28"/>
  <c r="BC20" i="28"/>
  <c r="M16" i="27"/>
  <c r="AU27" i="31"/>
  <c r="AU28" i="31" s="1"/>
  <c r="AU25" i="31"/>
  <c r="AT64" i="31"/>
  <c r="AT20" i="31"/>
  <c r="AW14" i="31"/>
  <c r="AJ18" i="28"/>
  <c r="Q15" i="13" l="1"/>
  <c r="P15" i="13" s="1"/>
  <c r="C15" i="13" s="1"/>
  <c r="L14" i="13"/>
  <c r="L14" i="27"/>
  <c r="K14" i="27" s="1"/>
  <c r="B14" i="27" s="1"/>
  <c r="I13" i="27"/>
  <c r="C7" i="33"/>
  <c r="P12" i="35" s="1"/>
  <c r="T12" i="13"/>
  <c r="B15" i="4"/>
  <c r="B117" i="11" s="1"/>
  <c r="H119" i="11"/>
  <c r="C15" i="8"/>
  <c r="B15" i="8" s="1"/>
  <c r="B11" i="17" s="1"/>
  <c r="F11" i="17" s="1"/>
  <c r="D15" i="4"/>
  <c r="AA5" i="35" s="1"/>
  <c r="AA6" i="35" s="1"/>
  <c r="AA7" i="35" s="1"/>
  <c r="AA8" i="35" s="1"/>
  <c r="AA9" i="35" s="1"/>
  <c r="AA10" i="35" s="1"/>
  <c r="AA11" i="35" s="1"/>
  <c r="AA12" i="35" s="1"/>
  <c r="AA13" i="35" s="1"/>
  <c r="AA14" i="35" s="1"/>
  <c r="AA15" i="35" s="1"/>
  <c r="AA16" i="35" s="1"/>
  <c r="AA17" i="35" s="1"/>
  <c r="AA18" i="35" s="1"/>
  <c r="AA19" i="35" s="1"/>
  <c r="AA20" i="35" s="1"/>
  <c r="AA21" i="35" s="1"/>
  <c r="AA22" i="35" s="1"/>
  <c r="AA23" i="35" s="1"/>
  <c r="AA24" i="35" s="1"/>
  <c r="AA26" i="35" s="1"/>
  <c r="AA27" i="35" s="1"/>
  <c r="AA28" i="35" s="1"/>
  <c r="AA29" i="35" s="1"/>
  <c r="AA30" i="35" s="1"/>
  <c r="AA31" i="35" s="1"/>
  <c r="AA32" i="35" s="1"/>
  <c r="I13" i="10"/>
  <c r="O11" i="27"/>
  <c r="AB20" i="28"/>
  <c r="CX19" i="28" s="1"/>
  <c r="Y20" i="28"/>
  <c r="CU19" i="28" s="1"/>
  <c r="AE20" i="28"/>
  <c r="DA19" i="28" s="1"/>
  <c r="AC20" i="28"/>
  <c r="CY19" i="28" s="1"/>
  <c r="AF20" i="28"/>
  <c r="DB19" i="28" s="1"/>
  <c r="Z8" i="35"/>
  <c r="AU44" i="31"/>
  <c r="AU43" i="31" s="1"/>
  <c r="AV49" i="31"/>
  <c r="AU21" i="31"/>
  <c r="AV22" i="31"/>
  <c r="AV23" i="31" s="1"/>
  <c r="AV24" i="31" s="1"/>
  <c r="AU38" i="31"/>
  <c r="AU40" i="31"/>
  <c r="AU57" i="31"/>
  <c r="AU58" i="31" s="1"/>
  <c r="AU55" i="31"/>
  <c r="X11" i="35"/>
  <c r="AV51" i="31"/>
  <c r="AV52" i="31" s="1"/>
  <c r="AW35" i="31"/>
  <c r="AW36" i="31" s="1"/>
  <c r="AW33" i="31"/>
  <c r="AV26" i="31"/>
  <c r="AV25" i="31" s="1"/>
  <c r="AV30" i="31"/>
  <c r="AV31" i="31" s="1"/>
  <c r="AV32" i="31" s="1"/>
  <c r="AZ5" i="31"/>
  <c r="AZ4" i="31"/>
  <c r="AV19" i="31"/>
  <c r="AW18" i="31" s="1"/>
  <c r="AV17" i="31"/>
  <c r="AW13" i="31"/>
  <c r="AW15" i="31"/>
  <c r="AW16" i="31" s="1"/>
  <c r="AG20" i="28"/>
  <c r="DC19" i="28" s="1"/>
  <c r="AD20" i="28"/>
  <c r="CZ19" i="28" s="1"/>
  <c r="AA20" i="28"/>
  <c r="CW19" i="28" s="1"/>
  <c r="Z20" i="28"/>
  <c r="CV19" i="28" s="1"/>
  <c r="B21" i="28"/>
  <c r="BG21" i="28"/>
  <c r="BE21" i="28"/>
  <c r="BO21" i="28"/>
  <c r="BD21" i="28"/>
  <c r="V21" i="28"/>
  <c r="W21" i="28" s="1"/>
  <c r="X21" i="28" s="1"/>
  <c r="BB21" i="28"/>
  <c r="BQ21" i="28"/>
  <c r="BC21" i="28"/>
  <c r="BF21" i="28"/>
  <c r="CT19" i="28"/>
  <c r="BP20" i="28"/>
  <c r="BK20" i="28"/>
  <c r="BM20" i="28"/>
  <c r="BL20" i="28"/>
  <c r="BN20" i="28"/>
  <c r="CS19" i="28"/>
  <c r="AU20" i="31"/>
  <c r="AU11" i="31"/>
  <c r="AU12" i="31" s="1"/>
  <c r="AU66" i="31" s="1"/>
  <c r="AU9" i="31"/>
  <c r="AJ19" i="28"/>
  <c r="CT18" i="28"/>
  <c r="M17" i="27"/>
  <c r="Q16" i="13" l="1"/>
  <c r="P16" i="13" s="1"/>
  <c r="C16" i="13" s="1"/>
  <c r="L15" i="13"/>
  <c r="I14" i="27"/>
  <c r="L15" i="27"/>
  <c r="K15" i="27" s="1"/>
  <c r="B15" i="27" s="1"/>
  <c r="D7" i="33"/>
  <c r="B7" i="33"/>
  <c r="G7" i="33" s="1"/>
  <c r="H132" i="11"/>
  <c r="C16" i="4"/>
  <c r="AB4" i="35" s="1"/>
  <c r="T13" i="13"/>
  <c r="T14" i="13" s="1"/>
  <c r="T15" i="13" s="1"/>
  <c r="T16" i="13" s="1"/>
  <c r="T17" i="13" s="1"/>
  <c r="T18" i="13" s="1"/>
  <c r="T19" i="13" s="1"/>
  <c r="T20" i="13" s="1"/>
  <c r="T21" i="13" s="1"/>
  <c r="T22" i="13" s="1"/>
  <c r="T23" i="13" s="1"/>
  <c r="T24" i="13" s="1"/>
  <c r="T25" i="13" s="1"/>
  <c r="T26" i="13" s="1"/>
  <c r="T27" i="13" s="1"/>
  <c r="T28" i="13" s="1"/>
  <c r="T29" i="13" s="1"/>
  <c r="T30" i="13" s="1"/>
  <c r="T31" i="13" s="1"/>
  <c r="T32" i="13" s="1"/>
  <c r="T33" i="13" s="1"/>
  <c r="T34" i="13" s="1"/>
  <c r="T35" i="13" s="1"/>
  <c r="T36" i="13" s="1"/>
  <c r="T37" i="13" s="1"/>
  <c r="T38" i="13" s="1"/>
  <c r="T39" i="13" s="1"/>
  <c r="O12" i="27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O37" i="27" s="1"/>
  <c r="O38" i="27" s="1"/>
  <c r="K15" i="8"/>
  <c r="D15" i="8"/>
  <c r="J13" i="10"/>
  <c r="E7" i="33"/>
  <c r="Q12" i="35" s="1"/>
  <c r="AG21" i="28"/>
  <c r="DC20" i="28" s="1"/>
  <c r="Z9" i="35"/>
  <c r="AW22" i="31"/>
  <c r="AW23" i="31" s="1"/>
  <c r="AW24" i="31" s="1"/>
  <c r="AU45" i="31"/>
  <c r="AU46" i="31" s="1"/>
  <c r="AV21" i="31"/>
  <c r="AV56" i="31"/>
  <c r="AV55" i="31" s="1"/>
  <c r="AX34" i="31"/>
  <c r="AX33" i="31" s="1"/>
  <c r="AU41" i="31"/>
  <c r="AV39" i="31"/>
  <c r="X12" i="35"/>
  <c r="AV27" i="31"/>
  <c r="AV28" i="31" s="1"/>
  <c r="AW50" i="31"/>
  <c r="AW30" i="31"/>
  <c r="AW31" i="31" s="1"/>
  <c r="AW32" i="31" s="1"/>
  <c r="AX14" i="31"/>
  <c r="AX13" i="31" s="1"/>
  <c r="BA5" i="31"/>
  <c r="BA4" i="31"/>
  <c r="AV29" i="31"/>
  <c r="CT20" i="28"/>
  <c r="AB21" i="28"/>
  <c r="CX20" i="28" s="1"/>
  <c r="AW19" i="31"/>
  <c r="AX18" i="31" s="1"/>
  <c r="AW17" i="31"/>
  <c r="AJ20" i="28"/>
  <c r="BE22" i="28"/>
  <c r="V22" i="28"/>
  <c r="W22" i="28" s="1"/>
  <c r="X22" i="28" s="1"/>
  <c r="BC22" i="28"/>
  <c r="B22" i="28"/>
  <c r="BO22" i="28"/>
  <c r="BG22" i="28"/>
  <c r="BB22" i="28"/>
  <c r="BQ22" i="28"/>
  <c r="BD22" i="28"/>
  <c r="BF22" i="28"/>
  <c r="AV20" i="31"/>
  <c r="AE21" i="28"/>
  <c r="DA20" i="28" s="1"/>
  <c r="M18" i="27"/>
  <c r="AD21" i="28"/>
  <c r="CZ20" i="28" s="1"/>
  <c r="Y21" i="28"/>
  <c r="CU20" i="28" s="1"/>
  <c r="AU64" i="31"/>
  <c r="AV10" i="31"/>
  <c r="Z21" i="28"/>
  <c r="CV20" i="28" s="1"/>
  <c r="AF21" i="28"/>
  <c r="DB20" i="28" s="1"/>
  <c r="AC21" i="28"/>
  <c r="CY20" i="28" s="1"/>
  <c r="BL21" i="28"/>
  <c r="BN21" i="28"/>
  <c r="CS20" i="28"/>
  <c r="BK21" i="28"/>
  <c r="BP21" i="28"/>
  <c r="BM21" i="28"/>
  <c r="AA21" i="28"/>
  <c r="CW20" i="28" s="1"/>
  <c r="C8" i="33" l="1"/>
  <c r="P13" i="35" s="1"/>
  <c r="U12" i="13"/>
  <c r="H155" i="11"/>
  <c r="Q17" i="13"/>
  <c r="P17" i="13" s="1"/>
  <c r="C17" i="13" s="1"/>
  <c r="L16" i="13"/>
  <c r="L16" i="27"/>
  <c r="K16" i="27" s="1"/>
  <c r="B16" i="27" s="1"/>
  <c r="I15" i="27"/>
  <c r="B16" i="4"/>
  <c r="B153" i="11" s="1"/>
  <c r="P11" i="27"/>
  <c r="D16" i="4"/>
  <c r="AB5" i="35" s="1"/>
  <c r="AB6" i="35" s="1"/>
  <c r="AB7" i="35" s="1"/>
  <c r="AB8" i="35" s="1"/>
  <c r="AB9" i="35" s="1"/>
  <c r="AB10" i="35" s="1"/>
  <c r="AB11" i="35" s="1"/>
  <c r="AB12" i="35" s="1"/>
  <c r="AB13" i="35" s="1"/>
  <c r="AB14" i="35" s="1"/>
  <c r="AB15" i="35" s="1"/>
  <c r="AB16" i="35" s="1"/>
  <c r="AB17" i="35" s="1"/>
  <c r="AB18" i="35" s="1"/>
  <c r="AB19" i="35" s="1"/>
  <c r="AB20" i="35" s="1"/>
  <c r="AB21" i="35" s="1"/>
  <c r="AB22" i="35" s="1"/>
  <c r="AB23" i="35" s="1"/>
  <c r="AB24" i="35" s="1"/>
  <c r="AB26" i="35" s="1"/>
  <c r="AB27" i="35" s="1"/>
  <c r="AB28" i="35" s="1"/>
  <c r="AB29" i="35" s="1"/>
  <c r="AB30" i="35" s="1"/>
  <c r="AB31" i="35" s="1"/>
  <c r="AB32" i="35" s="1"/>
  <c r="C20" i="10"/>
  <c r="C16" i="8"/>
  <c r="K16" i="8" s="1"/>
  <c r="Y22" i="28"/>
  <c r="CU21" i="28" s="1"/>
  <c r="AC22" i="28"/>
  <c r="CY21" i="28" s="1"/>
  <c r="Z22" i="28"/>
  <c r="CV21" i="28" s="1"/>
  <c r="AF22" i="28"/>
  <c r="DB21" i="28" s="1"/>
  <c r="AG22" i="28"/>
  <c r="DC21" i="28" s="1"/>
  <c r="AD22" i="28"/>
  <c r="CZ21" i="28" s="1"/>
  <c r="AE22" i="28"/>
  <c r="DA21" i="28" s="1"/>
  <c r="AA22" i="28"/>
  <c r="CW21" i="28" s="1"/>
  <c r="Z10" i="35"/>
  <c r="AV44" i="31"/>
  <c r="AV43" i="31" s="1"/>
  <c r="AV57" i="31"/>
  <c r="AV58" i="31" s="1"/>
  <c r="AW21" i="31"/>
  <c r="AX15" i="31"/>
  <c r="AX16" i="31" s="1"/>
  <c r="AX35" i="31"/>
  <c r="AY34" i="31" s="1"/>
  <c r="AW26" i="31"/>
  <c r="AW25" i="31" s="1"/>
  <c r="AW29" i="31"/>
  <c r="AV38" i="31"/>
  <c r="AV40" i="31"/>
  <c r="AV41" i="31" s="1"/>
  <c r="AX22" i="31"/>
  <c r="AX23" i="31" s="1"/>
  <c r="X13" i="35"/>
  <c r="AW51" i="31"/>
  <c r="AW49" i="31"/>
  <c r="BB5" i="31"/>
  <c r="BB4" i="31"/>
  <c r="AV11" i="31"/>
  <c r="AV12" i="31" s="1"/>
  <c r="AV66" i="31" s="1"/>
  <c r="AV9" i="31"/>
  <c r="AX19" i="31"/>
  <c r="AY18" i="31" s="1"/>
  <c r="AX17" i="31"/>
  <c r="BD23" i="28"/>
  <c r="BO23" i="28"/>
  <c r="B23" i="28"/>
  <c r="BB23" i="28"/>
  <c r="V23" i="28"/>
  <c r="W23" i="28" s="1"/>
  <c r="X23" i="28" s="1"/>
  <c r="BG23" i="28"/>
  <c r="BQ23" i="28"/>
  <c r="BE23" i="28"/>
  <c r="BF23" i="28"/>
  <c r="BC23" i="28"/>
  <c r="AW20" i="31"/>
  <c r="M19" i="27"/>
  <c r="AB22" i="28"/>
  <c r="CX21" i="28" s="1"/>
  <c r="AJ21" i="28"/>
  <c r="CT21" i="28"/>
  <c r="AX30" i="31"/>
  <c r="BP22" i="28"/>
  <c r="BK22" i="28"/>
  <c r="BN22" i="28"/>
  <c r="CS21" i="28"/>
  <c r="BM22" i="28"/>
  <c r="BL22" i="28"/>
  <c r="B8" i="33" l="1"/>
  <c r="G8" i="33" s="1"/>
  <c r="D8" i="33"/>
  <c r="C17" i="4"/>
  <c r="AC4" i="35" s="1"/>
  <c r="L17" i="13"/>
  <c r="Q18" i="13"/>
  <c r="P18" i="13" s="1"/>
  <c r="C18" i="13" s="1"/>
  <c r="D16" i="8"/>
  <c r="H168" i="11"/>
  <c r="L17" i="27"/>
  <c r="K17" i="27" s="1"/>
  <c r="B17" i="27" s="1"/>
  <c r="I16" i="27"/>
  <c r="U13" i="13"/>
  <c r="U14" i="13" s="1"/>
  <c r="U15" i="13" s="1"/>
  <c r="U16" i="13" s="1"/>
  <c r="U17" i="13" s="1"/>
  <c r="U18" i="13" s="1"/>
  <c r="U19" i="13" s="1"/>
  <c r="U20" i="13" s="1"/>
  <c r="U21" i="13" s="1"/>
  <c r="U22" i="13" s="1"/>
  <c r="U23" i="13" s="1"/>
  <c r="U24" i="13" s="1"/>
  <c r="U25" i="13" s="1"/>
  <c r="U26" i="13" s="1"/>
  <c r="U27" i="13" s="1"/>
  <c r="U28" i="13" s="1"/>
  <c r="U29" i="13" s="1"/>
  <c r="U30" i="13" s="1"/>
  <c r="U31" i="13" s="1"/>
  <c r="U32" i="13" s="1"/>
  <c r="U33" i="13" s="1"/>
  <c r="U34" i="13" s="1"/>
  <c r="U35" i="13" s="1"/>
  <c r="U36" i="13" s="1"/>
  <c r="U37" i="13" s="1"/>
  <c r="U38" i="13" s="1"/>
  <c r="U39" i="13" s="1"/>
  <c r="P12" i="27"/>
  <c r="P13" i="27" s="1"/>
  <c r="P14" i="27" s="1"/>
  <c r="P15" i="27" s="1"/>
  <c r="P16" i="27" s="1"/>
  <c r="P17" i="27" s="1"/>
  <c r="P18" i="27" s="1"/>
  <c r="P19" i="27" s="1"/>
  <c r="P20" i="27" s="1"/>
  <c r="P21" i="27" s="1"/>
  <c r="P22" i="27" s="1"/>
  <c r="P23" i="27" s="1"/>
  <c r="P24" i="27" s="1"/>
  <c r="P25" i="27" s="1"/>
  <c r="P26" i="27" s="1"/>
  <c r="P27" i="27" s="1"/>
  <c r="P28" i="27" s="1"/>
  <c r="P29" i="27" s="1"/>
  <c r="P30" i="27" s="1"/>
  <c r="P31" i="27" s="1"/>
  <c r="P32" i="27" s="1"/>
  <c r="P33" i="27" s="1"/>
  <c r="P34" i="27" s="1"/>
  <c r="P35" i="27" s="1"/>
  <c r="P36" i="27" s="1"/>
  <c r="P37" i="27" s="1"/>
  <c r="P38" i="27" s="1"/>
  <c r="D20" i="10"/>
  <c r="B16" i="8"/>
  <c r="B12" i="17" s="1"/>
  <c r="F12" i="17" s="1"/>
  <c r="E8" i="33"/>
  <c r="Q13" i="35" s="1"/>
  <c r="AG23" i="28"/>
  <c r="DC22" i="28" s="1"/>
  <c r="AD23" i="28"/>
  <c r="CZ22" i="28" s="1"/>
  <c r="AW27" i="31"/>
  <c r="AW28" i="31" s="1"/>
  <c r="Y23" i="28"/>
  <c r="CU22" i="28" s="1"/>
  <c r="AJ22" i="28"/>
  <c r="AW56" i="31"/>
  <c r="AW55" i="31" s="1"/>
  <c r="AV45" i="31"/>
  <c r="AV46" i="31" s="1"/>
  <c r="Z11" i="35"/>
  <c r="AY14" i="31"/>
  <c r="AY13" i="31" s="1"/>
  <c r="AX36" i="31"/>
  <c r="AX21" i="31"/>
  <c r="AX24" i="31"/>
  <c r="AY22" i="31"/>
  <c r="AY23" i="31" s="1"/>
  <c r="AW39" i="31"/>
  <c r="X14" i="35"/>
  <c r="AW52" i="31"/>
  <c r="AX50" i="31"/>
  <c r="AY33" i="31"/>
  <c r="AY35" i="31"/>
  <c r="AW10" i="31"/>
  <c r="AW11" i="31" s="1"/>
  <c r="BC5" i="31"/>
  <c r="BC4" i="31"/>
  <c r="CT22" i="28"/>
  <c r="AB23" i="28"/>
  <c r="CX22" i="28" s="1"/>
  <c r="AX20" i="31"/>
  <c r="M20" i="27"/>
  <c r="AA23" i="28"/>
  <c r="CW22" i="28" s="1"/>
  <c r="AC23" i="28"/>
  <c r="CY22" i="28" s="1"/>
  <c r="AE23" i="28"/>
  <c r="DA22" i="28" s="1"/>
  <c r="AV64" i="31"/>
  <c r="V24" i="28"/>
  <c r="W24" i="28" s="1"/>
  <c r="X24" i="28" s="1"/>
  <c r="BO24" i="28"/>
  <c r="BF24" i="28"/>
  <c r="BC24" i="28"/>
  <c r="BB24" i="28"/>
  <c r="BG24" i="28"/>
  <c r="BD24" i="28"/>
  <c r="BQ24" i="28"/>
  <c r="B24" i="28"/>
  <c r="BE24" i="28"/>
  <c r="AF23" i="28"/>
  <c r="DB22" i="28" s="1"/>
  <c r="AX29" i="31"/>
  <c r="AX31" i="31"/>
  <c r="AX32" i="31" s="1"/>
  <c r="CS22" i="28"/>
  <c r="BN23" i="28"/>
  <c r="BP23" i="28"/>
  <c r="BM23" i="28"/>
  <c r="BK23" i="28"/>
  <c r="BL23" i="28"/>
  <c r="Z23" i="28"/>
  <c r="CV22" i="28" s="1"/>
  <c r="AY17" i="31"/>
  <c r="AY19" i="31"/>
  <c r="D17" i="4" l="1"/>
  <c r="AC5" i="35" s="1"/>
  <c r="AC6" i="35" s="1"/>
  <c r="AC7" i="35" s="1"/>
  <c r="AC8" i="35" s="1"/>
  <c r="AC9" i="35" s="1"/>
  <c r="AC10" i="35" s="1"/>
  <c r="AC11" i="35" s="1"/>
  <c r="AC12" i="35" s="1"/>
  <c r="AC13" i="35" s="1"/>
  <c r="AC14" i="35" s="1"/>
  <c r="AC15" i="35" s="1"/>
  <c r="AC16" i="35" s="1"/>
  <c r="AC17" i="35" s="1"/>
  <c r="AC18" i="35" s="1"/>
  <c r="AC19" i="35" s="1"/>
  <c r="AC20" i="35" s="1"/>
  <c r="AC21" i="35" s="1"/>
  <c r="AC22" i="35" s="1"/>
  <c r="AC23" i="35" s="1"/>
  <c r="AC24" i="35" s="1"/>
  <c r="AC26" i="35" s="1"/>
  <c r="AC27" i="35" s="1"/>
  <c r="AC28" i="35" s="1"/>
  <c r="AC29" i="35" s="1"/>
  <c r="AC30" i="35" s="1"/>
  <c r="AC31" i="35" s="1"/>
  <c r="AC32" i="35" s="1"/>
  <c r="I20" i="10"/>
  <c r="C17" i="8"/>
  <c r="K17" i="8" s="1"/>
  <c r="H191" i="11"/>
  <c r="Q11" i="27"/>
  <c r="V12" i="13"/>
  <c r="C9" i="33"/>
  <c r="P14" i="35" s="1"/>
  <c r="B17" i="4"/>
  <c r="B189" i="11" s="1"/>
  <c r="L18" i="13"/>
  <c r="Q19" i="13"/>
  <c r="P19" i="13" s="1"/>
  <c r="C19" i="13" s="1"/>
  <c r="I17" i="27"/>
  <c r="L18" i="27"/>
  <c r="K18" i="27" s="1"/>
  <c r="B18" i="27" s="1"/>
  <c r="AW57" i="31"/>
  <c r="AX56" i="31" s="1"/>
  <c r="AY15" i="31"/>
  <c r="AY16" i="31" s="1"/>
  <c r="AX26" i="31"/>
  <c r="AX27" i="31" s="1"/>
  <c r="AX28" i="31" s="1"/>
  <c r="AG24" i="28"/>
  <c r="DC23" i="28" s="1"/>
  <c r="AA24" i="28"/>
  <c r="CW23" i="28" s="1"/>
  <c r="AF24" i="28"/>
  <c r="DB23" i="28" s="1"/>
  <c r="Z24" i="28"/>
  <c r="CV23" i="28" s="1"/>
  <c r="AD24" i="28"/>
  <c r="CZ23" i="28" s="1"/>
  <c r="AC24" i="28"/>
  <c r="CY23" i="28" s="1"/>
  <c r="AW44" i="31"/>
  <c r="AW43" i="31" s="1"/>
  <c r="Z12" i="35"/>
  <c r="AY36" i="31"/>
  <c r="AY20" i="31"/>
  <c r="AY30" i="31"/>
  <c r="AY31" i="31" s="1"/>
  <c r="AY32" i="31" s="1"/>
  <c r="AY21" i="31"/>
  <c r="AW38" i="31"/>
  <c r="AW40" i="31"/>
  <c r="AW41" i="31" s="1"/>
  <c r="AZ18" i="31"/>
  <c r="AZ17" i="31" s="1"/>
  <c r="AY24" i="31"/>
  <c r="X15" i="35"/>
  <c r="E9" i="33"/>
  <c r="Q14" i="35" s="1"/>
  <c r="AX51" i="31"/>
  <c r="AX52" i="31" s="1"/>
  <c r="AX49" i="31"/>
  <c r="AW12" i="31"/>
  <c r="AW66" i="31" s="1"/>
  <c r="AX10" i="31"/>
  <c r="BD5" i="31"/>
  <c r="BD4" i="31"/>
  <c r="AW9" i="31"/>
  <c r="AW64" i="31" s="1"/>
  <c r="AZ34" i="31"/>
  <c r="CT23" i="28"/>
  <c r="AE24" i="28"/>
  <c r="DA23" i="28" s="1"/>
  <c r="AZ22" i="31"/>
  <c r="AB24" i="28"/>
  <c r="CX23" i="28" s="1"/>
  <c r="Y24" i="28"/>
  <c r="CU23" i="28" s="1"/>
  <c r="M21" i="27"/>
  <c r="B25" i="28"/>
  <c r="BD25" i="28"/>
  <c r="BE25" i="28"/>
  <c r="V25" i="28"/>
  <c r="W25" i="28" s="1"/>
  <c r="BB25" i="28"/>
  <c r="BF25" i="28"/>
  <c r="BO25" i="28"/>
  <c r="BQ25" i="28"/>
  <c r="BC25" i="28"/>
  <c r="BG25" i="28"/>
  <c r="BM24" i="28"/>
  <c r="BL24" i="28"/>
  <c r="BP24" i="28"/>
  <c r="BN24" i="28"/>
  <c r="BK24" i="28"/>
  <c r="CS23" i="28"/>
  <c r="AJ23" i="28"/>
  <c r="V13" i="13" l="1"/>
  <c r="V14" i="13" s="1"/>
  <c r="V15" i="13" s="1"/>
  <c r="V16" i="13" s="1"/>
  <c r="V17" i="13" s="1"/>
  <c r="V18" i="13" s="1"/>
  <c r="V19" i="13" s="1"/>
  <c r="V20" i="13" s="1"/>
  <c r="V21" i="13" s="1"/>
  <c r="V22" i="13" s="1"/>
  <c r="V23" i="13" s="1"/>
  <c r="V24" i="13" s="1"/>
  <c r="V25" i="13" s="1"/>
  <c r="V26" i="13" s="1"/>
  <c r="V27" i="13" s="1"/>
  <c r="V28" i="13" s="1"/>
  <c r="V29" i="13" s="1"/>
  <c r="V30" i="13" s="1"/>
  <c r="V31" i="13" s="1"/>
  <c r="V32" i="13" s="1"/>
  <c r="V33" i="13" s="1"/>
  <c r="V34" i="13" s="1"/>
  <c r="V35" i="13" s="1"/>
  <c r="V36" i="13" s="1"/>
  <c r="V37" i="13" s="1"/>
  <c r="V38" i="13" s="1"/>
  <c r="V39" i="13" s="1"/>
  <c r="H204" i="11"/>
  <c r="D17" i="8"/>
  <c r="Q12" i="27"/>
  <c r="Q13" i="27" s="1"/>
  <c r="Q14" i="27" s="1"/>
  <c r="Q15" i="27" s="1"/>
  <c r="Q16" i="27" s="1"/>
  <c r="Q17" i="27" s="1"/>
  <c r="Q18" i="27" s="1"/>
  <c r="Q19" i="27" s="1"/>
  <c r="Q20" i="27" s="1"/>
  <c r="Q21" i="27" s="1"/>
  <c r="Q22" i="27" s="1"/>
  <c r="Q23" i="27" s="1"/>
  <c r="Q24" i="27" s="1"/>
  <c r="Q25" i="27" s="1"/>
  <c r="Q26" i="27" s="1"/>
  <c r="Q27" i="27" s="1"/>
  <c r="Q28" i="27" s="1"/>
  <c r="Q29" i="27" s="1"/>
  <c r="Q30" i="27" s="1"/>
  <c r="Q31" i="27" s="1"/>
  <c r="Q32" i="27" s="1"/>
  <c r="Q33" i="27" s="1"/>
  <c r="Q34" i="27" s="1"/>
  <c r="Q35" i="27" s="1"/>
  <c r="Q36" i="27" s="1"/>
  <c r="Q37" i="27" s="1"/>
  <c r="Q38" i="27" s="1"/>
  <c r="C18" i="4"/>
  <c r="AD4" i="35" s="1"/>
  <c r="J20" i="10"/>
  <c r="B17" i="8"/>
  <c r="B13" i="17" s="1"/>
  <c r="F13" i="17" s="1"/>
  <c r="B9" i="33"/>
  <c r="G9" i="33" s="1"/>
  <c r="D9" i="33"/>
  <c r="Q20" i="13"/>
  <c r="P20" i="13" s="1"/>
  <c r="C20" i="13" s="1"/>
  <c r="L19" i="13"/>
  <c r="L19" i="27"/>
  <c r="K19" i="27" s="1"/>
  <c r="B19" i="27" s="1"/>
  <c r="I18" i="27"/>
  <c r="AW58" i="31"/>
  <c r="AZ14" i="31"/>
  <c r="AZ15" i="31" s="1"/>
  <c r="AZ16" i="31" s="1"/>
  <c r="AW45" i="31"/>
  <c r="AW46" i="31" s="1"/>
  <c r="AX25" i="31"/>
  <c r="Z13" i="35"/>
  <c r="AY29" i="31"/>
  <c r="AX39" i="31"/>
  <c r="AX38" i="31" s="1"/>
  <c r="AZ19" i="31"/>
  <c r="AZ20" i="31" s="1"/>
  <c r="AX9" i="31"/>
  <c r="AX64" i="31" s="1"/>
  <c r="AX55" i="31"/>
  <c r="AX57" i="31"/>
  <c r="X16" i="35"/>
  <c r="AY50" i="31"/>
  <c r="AX11" i="31"/>
  <c r="AX12" i="31" s="1"/>
  <c r="AX66" i="31" s="1"/>
  <c r="AZ33" i="31"/>
  <c r="AZ35" i="31"/>
  <c r="AZ36" i="31" s="1"/>
  <c r="BE4" i="31"/>
  <c r="BE5" i="31"/>
  <c r="AG25" i="28"/>
  <c r="DC24" i="28" s="1"/>
  <c r="AF25" i="28"/>
  <c r="DB24" i="28" s="1"/>
  <c r="AZ30" i="31"/>
  <c r="AY26" i="31"/>
  <c r="AC25" i="28"/>
  <c r="CY24" i="28" s="1"/>
  <c r="BK25" i="28"/>
  <c r="BM25" i="28"/>
  <c r="BP25" i="28"/>
  <c r="CS24" i="28"/>
  <c r="BN25" i="28"/>
  <c r="BL25" i="28"/>
  <c r="Y25" i="28"/>
  <c r="CU24" i="28" s="1"/>
  <c r="AA25" i="28"/>
  <c r="CW24" i="28" s="1"/>
  <c r="AZ23" i="31"/>
  <c r="AZ24" i="31" s="1"/>
  <c r="AZ21" i="31"/>
  <c r="AB25" i="28"/>
  <c r="CX24" i="28" s="1"/>
  <c r="M22" i="27"/>
  <c r="AE25" i="28"/>
  <c r="DA24" i="28" s="1"/>
  <c r="Z25" i="28"/>
  <c r="CV24" i="28" s="1"/>
  <c r="X25" i="28"/>
  <c r="B26" i="28"/>
  <c r="BC26" i="28"/>
  <c r="BB26" i="28"/>
  <c r="BO26" i="28"/>
  <c r="BD26" i="28"/>
  <c r="BQ26" i="28"/>
  <c r="V26" i="28"/>
  <c r="W26" i="28" s="1"/>
  <c r="X26" i="28" s="1"/>
  <c r="BE26" i="28"/>
  <c r="BG26" i="28"/>
  <c r="BF26" i="28"/>
  <c r="AJ24" i="28"/>
  <c r="AD25" i="28"/>
  <c r="CZ24" i="28" s="1"/>
  <c r="R11" i="27" l="1"/>
  <c r="D18" i="4"/>
  <c r="AD5" i="35" s="1"/>
  <c r="AD6" i="35" s="1"/>
  <c r="AD7" i="35" s="1"/>
  <c r="AD8" i="35" s="1"/>
  <c r="AD9" i="35" s="1"/>
  <c r="AD10" i="35" s="1"/>
  <c r="AD11" i="35" s="1"/>
  <c r="AD12" i="35" s="1"/>
  <c r="AD13" i="35" s="1"/>
  <c r="AD14" i="35" s="1"/>
  <c r="AD15" i="35" s="1"/>
  <c r="AD16" i="35" s="1"/>
  <c r="AD17" i="35" s="1"/>
  <c r="AD18" i="35" s="1"/>
  <c r="AD19" i="35" s="1"/>
  <c r="AD20" i="35" s="1"/>
  <c r="AD21" i="35" s="1"/>
  <c r="AD22" i="35" s="1"/>
  <c r="AD23" i="35" s="1"/>
  <c r="AD24" i="35" s="1"/>
  <c r="AD26" i="35" s="1"/>
  <c r="AD27" i="35" s="1"/>
  <c r="AD28" i="35" s="1"/>
  <c r="AD29" i="35" s="1"/>
  <c r="AD30" i="35" s="1"/>
  <c r="AD31" i="35" s="1"/>
  <c r="AD32" i="35" s="1"/>
  <c r="C10" i="33"/>
  <c r="P15" i="35" s="1"/>
  <c r="B18" i="4"/>
  <c r="B225" i="11" s="1"/>
  <c r="C28" i="10"/>
  <c r="W12" i="13"/>
  <c r="H227" i="11"/>
  <c r="C18" i="8"/>
  <c r="K18" i="8" s="1"/>
  <c r="L20" i="13"/>
  <c r="Q21" i="13"/>
  <c r="P21" i="13" s="1"/>
  <c r="C21" i="13" s="1"/>
  <c r="I19" i="27"/>
  <c r="L20" i="27"/>
  <c r="K20" i="27" s="1"/>
  <c r="B20" i="27" s="1"/>
  <c r="AZ13" i="31"/>
  <c r="BA14" i="31"/>
  <c r="BA15" i="31" s="1"/>
  <c r="BA16" i="31" s="1"/>
  <c r="AX44" i="31"/>
  <c r="AX43" i="31" s="1"/>
  <c r="AG26" i="28"/>
  <c r="DC25" i="28" s="1"/>
  <c r="AA26" i="28"/>
  <c r="CW25" i="28" s="1"/>
  <c r="Z26" i="28"/>
  <c r="CV25" i="28" s="1"/>
  <c r="Y26" i="28"/>
  <c r="CU25" i="28" s="1"/>
  <c r="AC26" i="28"/>
  <c r="CY25" i="28" s="1"/>
  <c r="AB26" i="28"/>
  <c r="CX25" i="28" s="1"/>
  <c r="AE26" i="28"/>
  <c r="DA25" i="28" s="1"/>
  <c r="AD26" i="28"/>
  <c r="CZ25" i="28" s="1"/>
  <c r="Z14" i="35"/>
  <c r="BA18" i="31"/>
  <c r="BA19" i="31" s="1"/>
  <c r="AX40" i="31"/>
  <c r="AX41" i="31" s="1"/>
  <c r="AX58" i="31"/>
  <c r="AY56" i="31"/>
  <c r="X17" i="35"/>
  <c r="AY10" i="31"/>
  <c r="AY9" i="31" s="1"/>
  <c r="AY51" i="31"/>
  <c r="AY52" i="31" s="1"/>
  <c r="AY49" i="31"/>
  <c r="BF4" i="31"/>
  <c r="BF5" i="31"/>
  <c r="BA34" i="31"/>
  <c r="M23" i="27"/>
  <c r="CT24" i="28"/>
  <c r="AJ25" i="28"/>
  <c r="CT25" i="28"/>
  <c r="BP26" i="28"/>
  <c r="BM26" i="28"/>
  <c r="BN26" i="28"/>
  <c r="BL26" i="28"/>
  <c r="BK26" i="28"/>
  <c r="CS25" i="28"/>
  <c r="AF26" i="28"/>
  <c r="DB25" i="28" s="1"/>
  <c r="BA22" i="31"/>
  <c r="AY27" i="31"/>
  <c r="AY28" i="31" s="1"/>
  <c r="AY25" i="31"/>
  <c r="AZ29" i="31"/>
  <c r="AZ31" i="31"/>
  <c r="AZ32" i="31" s="1"/>
  <c r="BF27" i="28"/>
  <c r="B27" i="28"/>
  <c r="BG27" i="28"/>
  <c r="BQ27" i="28"/>
  <c r="V27" i="28"/>
  <c r="W27" i="28" s="1"/>
  <c r="X27" i="28" s="1"/>
  <c r="BO27" i="28"/>
  <c r="BE27" i="28"/>
  <c r="BB27" i="28"/>
  <c r="BC27" i="28"/>
  <c r="BD27" i="28"/>
  <c r="W13" i="13" l="1"/>
  <c r="W14" i="13" s="1"/>
  <c r="W15" i="13" s="1"/>
  <c r="W16" i="13" s="1"/>
  <c r="W17" i="13" s="1"/>
  <c r="W18" i="13" s="1"/>
  <c r="W19" i="13" s="1"/>
  <c r="W20" i="13" s="1"/>
  <c r="W21" i="13" s="1"/>
  <c r="W22" i="13" s="1"/>
  <c r="W23" i="13" s="1"/>
  <c r="W24" i="13" s="1"/>
  <c r="W25" i="13" s="1"/>
  <c r="W26" i="13" s="1"/>
  <c r="W27" i="13" s="1"/>
  <c r="W28" i="13" s="1"/>
  <c r="W29" i="13" s="1"/>
  <c r="W30" i="13" s="1"/>
  <c r="W31" i="13" s="1"/>
  <c r="W32" i="13" s="1"/>
  <c r="W33" i="13" s="1"/>
  <c r="W34" i="13" s="1"/>
  <c r="W35" i="13" s="1"/>
  <c r="W36" i="13" s="1"/>
  <c r="W37" i="13" s="1"/>
  <c r="W38" i="13" s="1"/>
  <c r="W39" i="13" s="1"/>
  <c r="B18" i="8"/>
  <c r="B14" i="17" s="1"/>
  <c r="F14" i="17" s="1"/>
  <c r="H240" i="11"/>
  <c r="C19" i="4"/>
  <c r="X12" i="13" s="1"/>
  <c r="E10" i="33"/>
  <c r="Q15" i="35" s="1"/>
  <c r="D10" i="33"/>
  <c r="B10" i="33"/>
  <c r="G10" i="33" s="1"/>
  <c r="D28" i="10"/>
  <c r="D18" i="8"/>
  <c r="R12" i="27"/>
  <c r="R13" i="27" s="1"/>
  <c r="R14" i="27" s="1"/>
  <c r="R15" i="27" s="1"/>
  <c r="R16" i="27" s="1"/>
  <c r="R17" i="27" s="1"/>
  <c r="R18" i="27" s="1"/>
  <c r="R19" i="27" s="1"/>
  <c r="R20" i="27" s="1"/>
  <c r="R21" i="27" s="1"/>
  <c r="R22" i="27" s="1"/>
  <c r="R23" i="27" s="1"/>
  <c r="R24" i="27" s="1"/>
  <c r="R25" i="27" s="1"/>
  <c r="R26" i="27" s="1"/>
  <c r="R27" i="27" s="1"/>
  <c r="R28" i="27" s="1"/>
  <c r="R29" i="27" s="1"/>
  <c r="R30" i="27" s="1"/>
  <c r="R31" i="27" s="1"/>
  <c r="R32" i="27" s="1"/>
  <c r="R33" i="27" s="1"/>
  <c r="R34" i="27" s="1"/>
  <c r="R35" i="27" s="1"/>
  <c r="R36" i="27" s="1"/>
  <c r="R37" i="27" s="1"/>
  <c r="R38" i="27" s="1"/>
  <c r="Q22" i="13"/>
  <c r="P22" i="13" s="1"/>
  <c r="C22" i="13" s="1"/>
  <c r="L21" i="13"/>
  <c r="L21" i="27"/>
  <c r="K21" i="27" s="1"/>
  <c r="B21" i="27" s="1"/>
  <c r="I20" i="27"/>
  <c r="BA13" i="31"/>
  <c r="AX45" i="31"/>
  <c r="AX46" i="31" s="1"/>
  <c r="AE27" i="28"/>
  <c r="DA26" i="28" s="1"/>
  <c r="AC27" i="28"/>
  <c r="CY26" i="28" s="1"/>
  <c r="AG27" i="28"/>
  <c r="DC26" i="28" s="1"/>
  <c r="AB27" i="28"/>
  <c r="CX26" i="28" s="1"/>
  <c r="AJ26" i="28"/>
  <c r="AF27" i="28"/>
  <c r="DB26" i="28" s="1"/>
  <c r="AA27" i="28"/>
  <c r="CW26" i="28" s="1"/>
  <c r="Y27" i="28"/>
  <c r="CU26" i="28" s="1"/>
  <c r="Z15" i="35"/>
  <c r="AY39" i="31"/>
  <c r="AY38" i="31" s="1"/>
  <c r="BA17" i="31"/>
  <c r="AZ50" i="31"/>
  <c r="AZ51" i="31" s="1"/>
  <c r="AZ52" i="31" s="1"/>
  <c r="BA20" i="31"/>
  <c r="BB18" i="31"/>
  <c r="BB19" i="31" s="1"/>
  <c r="AY11" i="31"/>
  <c r="AY12" i="31" s="1"/>
  <c r="AY66" i="31" s="1"/>
  <c r="AY55" i="31"/>
  <c r="AY57" i="31"/>
  <c r="X18" i="35"/>
  <c r="BA33" i="31"/>
  <c r="BA35" i="31"/>
  <c r="BA36" i="31" s="1"/>
  <c r="BA30" i="31"/>
  <c r="BA31" i="31" s="1"/>
  <c r="BA32" i="31" s="1"/>
  <c r="V28" i="28"/>
  <c r="W28" i="28" s="1"/>
  <c r="X28" i="28" s="1"/>
  <c r="BC28" i="28"/>
  <c r="BQ28" i="28"/>
  <c r="BO28" i="28"/>
  <c r="BG28" i="28"/>
  <c r="BE28" i="28"/>
  <c r="BD28" i="28"/>
  <c r="BB28" i="28"/>
  <c r="B28" i="28"/>
  <c r="BF28" i="28"/>
  <c r="Z27" i="28"/>
  <c r="CV26" i="28" s="1"/>
  <c r="AZ26" i="31"/>
  <c r="BB14" i="31"/>
  <c r="BA23" i="31"/>
  <c r="BA24" i="31" s="1"/>
  <c r="BA21" i="31"/>
  <c r="CT26" i="28"/>
  <c r="BM27" i="28"/>
  <c r="BK27" i="28"/>
  <c r="BP27" i="28"/>
  <c r="CS26" i="28"/>
  <c r="BN27" i="28"/>
  <c r="BL27" i="28"/>
  <c r="AD27" i="28"/>
  <c r="CZ26" i="28" s="1"/>
  <c r="AY64" i="31"/>
  <c r="M24" i="27"/>
  <c r="AE4" i="35" l="1"/>
  <c r="W4" i="35" s="1"/>
  <c r="B4" i="35" s="1"/>
  <c r="C4" i="35" s="1"/>
  <c r="H263" i="11"/>
  <c r="AF4" i="35"/>
  <c r="S11" i="27"/>
  <c r="I28" i="10"/>
  <c r="B19" i="4"/>
  <c r="B261" i="11" s="1"/>
  <c r="D19" i="4"/>
  <c r="D19" i="8" s="1"/>
  <c r="C11" i="33"/>
  <c r="P16" i="35" s="1"/>
  <c r="C19" i="8"/>
  <c r="B19" i="8" s="1"/>
  <c r="B15" i="17" s="1"/>
  <c r="F15" i="17" s="1"/>
  <c r="Q23" i="13"/>
  <c r="P23" i="13" s="1"/>
  <c r="C23" i="13" s="1"/>
  <c r="L22" i="13"/>
  <c r="L22" i="27"/>
  <c r="K22" i="27" s="1"/>
  <c r="B22" i="27" s="1"/>
  <c r="I21" i="27"/>
  <c r="BB20" i="31"/>
  <c r="AY44" i="31"/>
  <c r="AY45" i="31" s="1"/>
  <c r="AY46" i="31" s="1"/>
  <c r="Z28" i="28"/>
  <c r="CV27" i="28" s="1"/>
  <c r="AG28" i="28"/>
  <c r="DC27" i="28" s="1"/>
  <c r="AB28" i="28"/>
  <c r="CX27" i="28" s="1"/>
  <c r="AD28" i="28"/>
  <c r="CZ27" i="28" s="1"/>
  <c r="AC28" i="28"/>
  <c r="CY27" i="28" s="1"/>
  <c r="AZ49" i="31"/>
  <c r="Z16" i="35"/>
  <c r="AY40" i="31"/>
  <c r="AY41" i="31" s="1"/>
  <c r="BB17" i="31"/>
  <c r="AZ10" i="31"/>
  <c r="AZ11" i="31" s="1"/>
  <c r="AZ12" i="31" s="1"/>
  <c r="AZ66" i="31" s="1"/>
  <c r="BA50" i="31"/>
  <c r="BA51" i="31" s="1"/>
  <c r="BA52" i="31" s="1"/>
  <c r="AY58" i="31"/>
  <c r="AZ56" i="31"/>
  <c r="X19" i="35"/>
  <c r="BA29" i="31"/>
  <c r="BB34" i="31"/>
  <c r="BB35" i="31" s="1"/>
  <c r="BC18" i="31"/>
  <c r="BB22" i="31"/>
  <c r="BB23" i="31" s="1"/>
  <c r="BB24" i="31" s="1"/>
  <c r="CT27" i="28"/>
  <c r="AJ27" i="28"/>
  <c r="BB15" i="31"/>
  <c r="BB16" i="31" s="1"/>
  <c r="BB13" i="31"/>
  <c r="AZ25" i="31"/>
  <c r="AZ27" i="31"/>
  <c r="AZ28" i="31" s="1"/>
  <c r="M25" i="27"/>
  <c r="BB30" i="31"/>
  <c r="BG29" i="28"/>
  <c r="BD29" i="28"/>
  <c r="BF29" i="28"/>
  <c r="B29" i="28"/>
  <c r="BO29" i="28"/>
  <c r="BQ29" i="28"/>
  <c r="BE29" i="28"/>
  <c r="BB29" i="28"/>
  <c r="V29" i="28"/>
  <c r="W29" i="28" s="1"/>
  <c r="X29" i="28" s="1"/>
  <c r="BC29" i="28"/>
  <c r="AA28" i="28"/>
  <c r="CW27" i="28" s="1"/>
  <c r="Y28" i="28"/>
  <c r="CU27" i="28" s="1"/>
  <c r="BK28" i="28"/>
  <c r="BM28" i="28"/>
  <c r="BN28" i="28"/>
  <c r="BL28" i="28"/>
  <c r="CS27" i="28"/>
  <c r="BP28" i="28"/>
  <c r="AE28" i="28"/>
  <c r="DA27" i="28" s="1"/>
  <c r="AF28" i="28"/>
  <c r="DB27" i="28" s="1"/>
  <c r="H276" i="11" l="1"/>
  <c r="J28" i="10"/>
  <c r="C20" i="4"/>
  <c r="H299" i="11" s="1"/>
  <c r="X13" i="13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AE5" i="35"/>
  <c r="AE6" i="35" s="1"/>
  <c r="E11" i="33"/>
  <c r="Q16" i="35" s="1"/>
  <c r="S12" i="27"/>
  <c r="S13" i="27" s="1"/>
  <c r="S14" i="27" s="1"/>
  <c r="S15" i="27" s="1"/>
  <c r="S16" i="27" s="1"/>
  <c r="S17" i="27" s="1"/>
  <c r="S18" i="27" s="1"/>
  <c r="S19" i="27" s="1"/>
  <c r="S20" i="27" s="1"/>
  <c r="S21" i="27" s="1"/>
  <c r="S22" i="27" s="1"/>
  <c r="S23" i="27" s="1"/>
  <c r="S24" i="27" s="1"/>
  <c r="S25" i="27" s="1"/>
  <c r="S26" i="27" s="1"/>
  <c r="S27" i="27" s="1"/>
  <c r="S28" i="27" s="1"/>
  <c r="S29" i="27" s="1"/>
  <c r="S30" i="27" s="1"/>
  <c r="S31" i="27" s="1"/>
  <c r="S32" i="27" s="1"/>
  <c r="S33" i="27" s="1"/>
  <c r="S34" i="27" s="1"/>
  <c r="S35" i="27" s="1"/>
  <c r="S36" i="27" s="1"/>
  <c r="S37" i="27" s="1"/>
  <c r="S38" i="27" s="1"/>
  <c r="K19" i="8"/>
  <c r="D11" i="33"/>
  <c r="B11" i="33"/>
  <c r="G11" i="33" s="1"/>
  <c r="Q24" i="13"/>
  <c r="P24" i="13" s="1"/>
  <c r="C24" i="13" s="1"/>
  <c r="L23" i="13"/>
  <c r="L23" i="27"/>
  <c r="K23" i="27" s="1"/>
  <c r="B23" i="27" s="1"/>
  <c r="I22" i="27"/>
  <c r="AY43" i="31"/>
  <c r="BC17" i="31"/>
  <c r="AE29" i="28"/>
  <c r="DA28" i="28" s="1"/>
  <c r="Y29" i="28"/>
  <c r="CU28" i="28" s="1"/>
  <c r="Z29" i="28"/>
  <c r="CV28" i="28" s="1"/>
  <c r="AD29" i="28"/>
  <c r="CZ28" i="28" s="1"/>
  <c r="AC29" i="28"/>
  <c r="CY28" i="28" s="1"/>
  <c r="AG29" i="28"/>
  <c r="DC28" i="28" s="1"/>
  <c r="AF29" i="28"/>
  <c r="DB28" i="28" s="1"/>
  <c r="Z17" i="35"/>
  <c r="AZ39" i="31"/>
  <c r="AZ40" i="31" s="1"/>
  <c r="BA39" i="31" s="1"/>
  <c r="BA26" i="31"/>
  <c r="BA27" i="31" s="1"/>
  <c r="AZ9" i="31"/>
  <c r="AZ64" i="31" s="1"/>
  <c r="BA10" i="31"/>
  <c r="BC19" i="31"/>
  <c r="BC20" i="31" s="1"/>
  <c r="AZ44" i="31"/>
  <c r="BA49" i="31"/>
  <c r="BB33" i="31"/>
  <c r="BB21" i="31"/>
  <c r="AZ55" i="31"/>
  <c r="AZ57" i="31"/>
  <c r="X20" i="35"/>
  <c r="BB36" i="31"/>
  <c r="BC34" i="31"/>
  <c r="BC35" i="31" s="1"/>
  <c r="BB50" i="31"/>
  <c r="BD30" i="28"/>
  <c r="BF30" i="28"/>
  <c r="V30" i="28"/>
  <c r="W30" i="28" s="1"/>
  <c r="BQ30" i="28"/>
  <c r="BG30" i="28"/>
  <c r="BC30" i="28"/>
  <c r="B30" i="28"/>
  <c r="BB30" i="28"/>
  <c r="BO30" i="28"/>
  <c r="BE30" i="28"/>
  <c r="CT28" i="28"/>
  <c r="BP29" i="28"/>
  <c r="BK29" i="28"/>
  <c r="CS28" i="28"/>
  <c r="BN29" i="28"/>
  <c r="BL29" i="28"/>
  <c r="BM29" i="28"/>
  <c r="AB29" i="28"/>
  <c r="CX28" i="28" s="1"/>
  <c r="BB31" i="31"/>
  <c r="BB32" i="31" s="1"/>
  <c r="BB29" i="31"/>
  <c r="M26" i="27"/>
  <c r="BC22" i="31"/>
  <c r="AJ28" i="28"/>
  <c r="AA29" i="28"/>
  <c r="CW28" i="28" s="1"/>
  <c r="BC14" i="31"/>
  <c r="C20" i="8" l="1"/>
  <c r="K20" i="8" s="1"/>
  <c r="AG4" i="35"/>
  <c r="C12" i="33"/>
  <c r="P17" i="35" s="1"/>
  <c r="G8" i="35" s="1"/>
  <c r="E10" i="35" s="1"/>
  <c r="E11" i="35" s="1"/>
  <c r="E12" i="35" s="1"/>
  <c r="E13" i="35" s="1"/>
  <c r="C35" i="10"/>
  <c r="Y12" i="13"/>
  <c r="B20" i="4"/>
  <c r="B297" i="11" s="1"/>
  <c r="D20" i="4"/>
  <c r="AF5" i="35" s="1"/>
  <c r="AF6" i="35" s="1"/>
  <c r="AF7" i="35" s="1"/>
  <c r="AF8" i="35" s="1"/>
  <c r="AF9" i="35" s="1"/>
  <c r="AF10" i="35" s="1"/>
  <c r="AF11" i="35" s="1"/>
  <c r="AF12" i="35" s="1"/>
  <c r="AF13" i="35" s="1"/>
  <c r="AF14" i="35" s="1"/>
  <c r="AF15" i="35" s="1"/>
  <c r="AF16" i="35" s="1"/>
  <c r="AF17" i="35" s="1"/>
  <c r="AF18" i="35" s="1"/>
  <c r="AF19" i="35" s="1"/>
  <c r="AF20" i="35" s="1"/>
  <c r="AF21" i="35" s="1"/>
  <c r="AF22" i="35" s="1"/>
  <c r="AF23" i="35" s="1"/>
  <c r="AF24" i="35" s="1"/>
  <c r="AF26" i="35" s="1"/>
  <c r="AF27" i="35" s="1"/>
  <c r="AF28" i="35" s="1"/>
  <c r="AF29" i="35" s="1"/>
  <c r="AF30" i="35" s="1"/>
  <c r="AF31" i="35" s="1"/>
  <c r="AF32" i="35" s="1"/>
  <c r="AF33" i="35" s="1"/>
  <c r="T11" i="27"/>
  <c r="L24" i="13"/>
  <c r="Q25" i="13"/>
  <c r="P25" i="13" s="1"/>
  <c r="C25" i="13" s="1"/>
  <c r="L24" i="27"/>
  <c r="K24" i="27" s="1"/>
  <c r="B24" i="27" s="1"/>
  <c r="I23" i="27"/>
  <c r="BA9" i="31"/>
  <c r="BA64" i="31" s="1"/>
  <c r="AZ41" i="31"/>
  <c r="AB30" i="28"/>
  <c r="CX29" i="28" s="1"/>
  <c r="AF30" i="28"/>
  <c r="DB29" i="28" s="1"/>
  <c r="W5" i="35"/>
  <c r="B5" i="35" s="1"/>
  <c r="C5" i="35" s="1"/>
  <c r="AZ38" i="31"/>
  <c r="BA38" i="31" s="1"/>
  <c r="AE7" i="35"/>
  <c r="W6" i="35"/>
  <c r="B6" i="35" s="1"/>
  <c r="C6" i="35" s="1"/>
  <c r="BA25" i="31"/>
  <c r="BA28" i="31"/>
  <c r="BB26" i="31"/>
  <c r="BB27" i="31" s="1"/>
  <c r="Z18" i="35"/>
  <c r="BA11" i="31"/>
  <c r="BA12" i="31" s="1"/>
  <c r="BA66" i="31" s="1"/>
  <c r="AZ45" i="31"/>
  <c r="AZ46" i="31" s="1"/>
  <c r="AZ43" i="31"/>
  <c r="BD18" i="31"/>
  <c r="BD17" i="31" s="1"/>
  <c r="AZ58" i="31"/>
  <c r="BA56" i="31"/>
  <c r="BA40" i="31"/>
  <c r="X21" i="35"/>
  <c r="BC33" i="31"/>
  <c r="BB49" i="31"/>
  <c r="BB51" i="31"/>
  <c r="BC36" i="31"/>
  <c r="BD34" i="31"/>
  <c r="BL30" i="28"/>
  <c r="BP30" i="28"/>
  <c r="BM30" i="28"/>
  <c r="BN30" i="28"/>
  <c r="CS29" i="28"/>
  <c r="BK30" i="28"/>
  <c r="Y30" i="28"/>
  <c r="CU29" i="28" s="1"/>
  <c r="X30" i="28"/>
  <c r="AJ29" i="28"/>
  <c r="BO31" i="28"/>
  <c r="BF31" i="28"/>
  <c r="B31" i="28"/>
  <c r="BQ31" i="28"/>
  <c r="BG31" i="28"/>
  <c r="BD31" i="28"/>
  <c r="BB31" i="28"/>
  <c r="V31" i="28"/>
  <c r="W31" i="28" s="1"/>
  <c r="BC31" i="28"/>
  <c r="BE31" i="28"/>
  <c r="Z30" i="28"/>
  <c r="CV29" i="28" s="1"/>
  <c r="BC21" i="31"/>
  <c r="BC23" i="31"/>
  <c r="BC24" i="31" s="1"/>
  <c r="BC30" i="31"/>
  <c r="M27" i="27"/>
  <c r="AA30" i="28"/>
  <c r="CW29" i="28" s="1"/>
  <c r="AG30" i="28"/>
  <c r="DC29" i="28" s="1"/>
  <c r="AE30" i="28"/>
  <c r="DA29" i="28" s="1"/>
  <c r="BC15" i="31"/>
  <c r="BC16" i="31" s="1"/>
  <c r="BC13" i="31"/>
  <c r="AC30" i="28"/>
  <c r="CY29" i="28" s="1"/>
  <c r="AD30" i="28"/>
  <c r="CZ29" i="28" s="1"/>
  <c r="Y13" i="13" l="1"/>
  <c r="Y14" i="13" s="1"/>
  <c r="Y15" i="13" s="1"/>
  <c r="Y16" i="13" s="1"/>
  <c r="Y17" i="13" s="1"/>
  <c r="Y18" i="13" s="1"/>
  <c r="Y19" i="13" s="1"/>
  <c r="Y20" i="13" s="1"/>
  <c r="Y21" i="13" s="1"/>
  <c r="Y22" i="13" s="1"/>
  <c r="Y23" i="13" s="1"/>
  <c r="Y24" i="13" s="1"/>
  <c r="Y25" i="13" s="1"/>
  <c r="Y26" i="13" s="1"/>
  <c r="Y27" i="13" s="1"/>
  <c r="Y28" i="13" s="1"/>
  <c r="Y29" i="13" s="1"/>
  <c r="Y30" i="13" s="1"/>
  <c r="Y31" i="13" s="1"/>
  <c r="Y32" i="13" s="1"/>
  <c r="Y33" i="13" s="1"/>
  <c r="Y34" i="13" s="1"/>
  <c r="Y35" i="13" s="1"/>
  <c r="Y36" i="13" s="1"/>
  <c r="Y37" i="13" s="1"/>
  <c r="Y38" i="13" s="1"/>
  <c r="Y39" i="13" s="1"/>
  <c r="B12" i="33"/>
  <c r="G12" i="33" s="1"/>
  <c r="B20" i="8"/>
  <c r="B16" i="17" s="1"/>
  <c r="F16" i="17" s="1"/>
  <c r="D12" i="33"/>
  <c r="T12" i="27"/>
  <c r="T13" i="27" s="1"/>
  <c r="T14" i="27" s="1"/>
  <c r="T15" i="27" s="1"/>
  <c r="T16" i="27" s="1"/>
  <c r="T17" i="27" s="1"/>
  <c r="T18" i="27" s="1"/>
  <c r="T19" i="27" s="1"/>
  <c r="T20" i="27" s="1"/>
  <c r="T21" i="27" s="1"/>
  <c r="T22" i="27" s="1"/>
  <c r="T23" i="27" s="1"/>
  <c r="T24" i="27" s="1"/>
  <c r="T25" i="27" s="1"/>
  <c r="T26" i="27" s="1"/>
  <c r="T27" i="27" s="1"/>
  <c r="T28" i="27" s="1"/>
  <c r="T29" i="27" s="1"/>
  <c r="T30" i="27" s="1"/>
  <c r="T31" i="27" s="1"/>
  <c r="T32" i="27" s="1"/>
  <c r="T33" i="27" s="1"/>
  <c r="T34" i="27" s="1"/>
  <c r="T35" i="27" s="1"/>
  <c r="T36" i="27" s="1"/>
  <c r="T37" i="27" s="1"/>
  <c r="T38" i="27" s="1"/>
  <c r="H312" i="11"/>
  <c r="D35" i="10"/>
  <c r="C21" i="4"/>
  <c r="AH4" i="35" s="1"/>
  <c r="D20" i="8"/>
  <c r="E12" i="33"/>
  <c r="Q17" i="35" s="1"/>
  <c r="J8" i="35" s="1"/>
  <c r="N8" i="35" s="1"/>
  <c r="N10" i="35" s="1"/>
  <c r="N9" i="35" s="1"/>
  <c r="E14" i="35" s="1"/>
  <c r="Q26" i="13"/>
  <c r="P26" i="13" s="1"/>
  <c r="C26" i="13" s="1"/>
  <c r="L25" i="13"/>
  <c r="L25" i="27"/>
  <c r="K25" i="27" s="1"/>
  <c r="B25" i="27" s="1"/>
  <c r="I24" i="27"/>
  <c r="BB28" i="31"/>
  <c r="Y31" i="28"/>
  <c r="CU30" i="28" s="1"/>
  <c r="BA41" i="31"/>
  <c r="AF31" i="28"/>
  <c r="DB30" i="28" s="1"/>
  <c r="BB25" i="31"/>
  <c r="AE8" i="35"/>
  <c r="W7" i="35"/>
  <c r="B7" i="35" s="1"/>
  <c r="C7" i="35" s="1"/>
  <c r="Z19" i="35"/>
  <c r="BB10" i="31"/>
  <c r="BB11" i="31" s="1"/>
  <c r="BB12" i="31" s="1"/>
  <c r="BB66" i="31" s="1"/>
  <c r="BD19" i="31"/>
  <c r="BD20" i="31" s="1"/>
  <c r="BA44" i="31"/>
  <c r="BC26" i="31"/>
  <c r="BB39" i="31"/>
  <c r="BA57" i="31"/>
  <c r="BA58" i="31" s="1"/>
  <c r="BA55" i="31"/>
  <c r="BD14" i="31"/>
  <c r="BD15" i="31" s="1"/>
  <c r="BD16" i="31" s="1"/>
  <c r="X22" i="35"/>
  <c r="BB52" i="31"/>
  <c r="BC50" i="31"/>
  <c r="BD33" i="31"/>
  <c r="BD35" i="31"/>
  <c r="BL31" i="28"/>
  <c r="BK31" i="28"/>
  <c r="BP31" i="28"/>
  <c r="CS30" i="28"/>
  <c r="BN31" i="28"/>
  <c r="BM31" i="28"/>
  <c r="X31" i="28"/>
  <c r="CT29" i="28"/>
  <c r="AJ30" i="28"/>
  <c r="AG31" i="28"/>
  <c r="DC30" i="28" s="1"/>
  <c r="V32" i="28"/>
  <c r="W32" i="28" s="1"/>
  <c r="X32" i="28" s="1"/>
  <c r="BB32" i="28"/>
  <c r="BQ32" i="28"/>
  <c r="BF32" i="28"/>
  <c r="BC32" i="28"/>
  <c r="BE32" i="28"/>
  <c r="B32" i="28"/>
  <c r="BO32" i="28"/>
  <c r="BG32" i="28"/>
  <c r="BD32" i="28"/>
  <c r="BD22" i="31"/>
  <c r="AE31" i="28"/>
  <c r="DA30" i="28" s="1"/>
  <c r="AC31" i="28"/>
  <c r="CY30" i="28" s="1"/>
  <c r="M28" i="27"/>
  <c r="AB31" i="28"/>
  <c r="CX30" i="28" s="1"/>
  <c r="AD31" i="28"/>
  <c r="CZ30" i="28" s="1"/>
  <c r="BC31" i="31"/>
  <c r="BC32" i="31" s="1"/>
  <c r="BC29" i="31"/>
  <c r="Z31" i="28"/>
  <c r="CV30" i="28" s="1"/>
  <c r="AA31" i="28"/>
  <c r="CW30" i="28" s="1"/>
  <c r="U11" i="27" l="1"/>
  <c r="C21" i="8"/>
  <c r="B21" i="8" s="1"/>
  <c r="B17" i="17" s="1"/>
  <c r="F17" i="17" s="1"/>
  <c r="B21" i="4"/>
  <c r="B333" i="11" s="1"/>
  <c r="H335" i="11"/>
  <c r="Z12" i="13"/>
  <c r="I35" i="10"/>
  <c r="D21" i="4"/>
  <c r="M8" i="35"/>
  <c r="C13" i="33"/>
  <c r="P18" i="35" s="1"/>
  <c r="Q27" i="13"/>
  <c r="P27" i="13" s="1"/>
  <c r="C27" i="13" s="1"/>
  <c r="L26" i="13"/>
  <c r="I25" i="27"/>
  <c r="L26" i="27"/>
  <c r="K26" i="27" s="1"/>
  <c r="B26" i="27" s="1"/>
  <c r="C22" i="4"/>
  <c r="BC25" i="31"/>
  <c r="AG32" i="28"/>
  <c r="DC31" i="28" s="1"/>
  <c r="AA32" i="28"/>
  <c r="CW31" i="28" s="1"/>
  <c r="Y32" i="28"/>
  <c r="CU31" i="28" s="1"/>
  <c r="AE32" i="28"/>
  <c r="DA31" i="28" s="1"/>
  <c r="AB32" i="28"/>
  <c r="CX31" i="28" s="1"/>
  <c r="Z32" i="28"/>
  <c r="CV31" i="28" s="1"/>
  <c r="AF32" i="28"/>
  <c r="DB31" i="28" s="1"/>
  <c r="AD32" i="28"/>
  <c r="CZ31" i="28" s="1"/>
  <c r="AC32" i="28"/>
  <c r="CY31" i="28" s="1"/>
  <c r="AE9" i="35"/>
  <c r="W8" i="35"/>
  <c r="B8" i="35" s="1"/>
  <c r="C8" i="35" s="1"/>
  <c r="Z20" i="35"/>
  <c r="BC10" i="31"/>
  <c r="BC11" i="31" s="1"/>
  <c r="BC12" i="31" s="1"/>
  <c r="BC66" i="31" s="1"/>
  <c r="BE18" i="31"/>
  <c r="BE19" i="31" s="1"/>
  <c r="BE20" i="31" s="1"/>
  <c r="BB9" i="31"/>
  <c r="BB64" i="31" s="1"/>
  <c r="BC27" i="31"/>
  <c r="BC28" i="31" s="1"/>
  <c r="BA43" i="31"/>
  <c r="BA45" i="31"/>
  <c r="BA46" i="31" s="1"/>
  <c r="BD13" i="31"/>
  <c r="BB56" i="31"/>
  <c r="BB40" i="31"/>
  <c r="BB41" i="31" s="1"/>
  <c r="BB38" i="31"/>
  <c r="X23" i="35"/>
  <c r="X24" i="35" s="1"/>
  <c r="X26" i="35" s="1"/>
  <c r="H348" i="11"/>
  <c r="BC49" i="31"/>
  <c r="BC51" i="31"/>
  <c r="BC52" i="31" s="1"/>
  <c r="BD36" i="31"/>
  <c r="BE34" i="31"/>
  <c r="BE14" i="31"/>
  <c r="BB33" i="28"/>
  <c r="B33" i="28"/>
  <c r="BG33" i="28"/>
  <c r="BD33" i="28"/>
  <c r="BF33" i="28"/>
  <c r="BO33" i="28"/>
  <c r="BE33" i="28"/>
  <c r="BC33" i="28"/>
  <c r="BQ33" i="28"/>
  <c r="V33" i="28"/>
  <c r="W33" i="28" s="1"/>
  <c r="M29" i="27"/>
  <c r="BD30" i="31"/>
  <c r="BD23" i="31"/>
  <c r="BD24" i="31" s="1"/>
  <c r="BD21" i="31"/>
  <c r="CT30" i="28"/>
  <c r="AJ31" i="28"/>
  <c r="CT31" i="28"/>
  <c r="BK32" i="28"/>
  <c r="BN32" i="28"/>
  <c r="BL32" i="28"/>
  <c r="BP32" i="28"/>
  <c r="CS31" i="28"/>
  <c r="BM32" i="28"/>
  <c r="D13" i="33" l="1"/>
  <c r="U12" i="27"/>
  <c r="U13" i="27" s="1"/>
  <c r="U14" i="27" s="1"/>
  <c r="U15" i="27" s="1"/>
  <c r="U16" i="27" s="1"/>
  <c r="U17" i="27" s="1"/>
  <c r="U18" i="27" s="1"/>
  <c r="U19" i="27" s="1"/>
  <c r="U20" i="27" s="1"/>
  <c r="U21" i="27" s="1"/>
  <c r="U22" i="27" s="1"/>
  <c r="U23" i="27" s="1"/>
  <c r="U24" i="27" s="1"/>
  <c r="U25" i="27" s="1"/>
  <c r="U26" i="27" s="1"/>
  <c r="U27" i="27" s="1"/>
  <c r="U28" i="27" s="1"/>
  <c r="U29" i="27" s="1"/>
  <c r="U30" i="27" s="1"/>
  <c r="U31" i="27" s="1"/>
  <c r="U32" i="27" s="1"/>
  <c r="U33" i="27" s="1"/>
  <c r="U34" i="27" s="1"/>
  <c r="U35" i="27" s="1"/>
  <c r="U36" i="27" s="1"/>
  <c r="U37" i="27" s="1"/>
  <c r="U38" i="27" s="1"/>
  <c r="K21" i="8"/>
  <c r="B13" i="33"/>
  <c r="G13" i="33" s="1"/>
  <c r="Z13" i="13"/>
  <c r="Z14" i="13" s="1"/>
  <c r="Z15" i="13" s="1"/>
  <c r="Z16" i="13" s="1"/>
  <c r="Z17" i="13" s="1"/>
  <c r="Z18" i="13" s="1"/>
  <c r="Z19" i="13" s="1"/>
  <c r="Z20" i="13" s="1"/>
  <c r="Z21" i="13" s="1"/>
  <c r="Z22" i="13" s="1"/>
  <c r="Z23" i="13" s="1"/>
  <c r="Z24" i="13" s="1"/>
  <c r="Z25" i="13" s="1"/>
  <c r="Z26" i="13" s="1"/>
  <c r="Z27" i="13" s="1"/>
  <c r="Z28" i="13" s="1"/>
  <c r="Z29" i="13" s="1"/>
  <c r="Z30" i="13" s="1"/>
  <c r="Z31" i="13" s="1"/>
  <c r="Z32" i="13" s="1"/>
  <c r="Z33" i="13" s="1"/>
  <c r="Z34" i="13" s="1"/>
  <c r="Z35" i="13" s="1"/>
  <c r="Z36" i="13" s="1"/>
  <c r="Z37" i="13" s="1"/>
  <c r="Z38" i="13" s="1"/>
  <c r="Z39" i="13" s="1"/>
  <c r="D21" i="8"/>
  <c r="E13" i="33"/>
  <c r="Q18" i="35" s="1"/>
  <c r="J35" i="10"/>
  <c r="AG5" i="35"/>
  <c r="AG6" i="35" s="1"/>
  <c r="AG7" i="35" s="1"/>
  <c r="AG8" i="35" s="1"/>
  <c r="AG9" i="35" s="1"/>
  <c r="AG10" i="35" s="1"/>
  <c r="AG11" i="35" s="1"/>
  <c r="AG12" i="35" s="1"/>
  <c r="AG13" i="35" s="1"/>
  <c r="AG14" i="35" s="1"/>
  <c r="AG15" i="35" s="1"/>
  <c r="AG16" i="35" s="1"/>
  <c r="AG17" i="35" s="1"/>
  <c r="AG18" i="35" s="1"/>
  <c r="AG19" i="35" s="1"/>
  <c r="AG20" i="35" s="1"/>
  <c r="AG21" i="35" s="1"/>
  <c r="AG22" i="35" s="1"/>
  <c r="AG23" i="35" s="1"/>
  <c r="AG24" i="35" s="1"/>
  <c r="AG26" i="35" s="1"/>
  <c r="AG27" i="35" s="1"/>
  <c r="AG28" i="35" s="1"/>
  <c r="AG29" i="35" s="1"/>
  <c r="AG30" i="35" s="1"/>
  <c r="AG31" i="35" s="1"/>
  <c r="AG32" i="35" s="1"/>
  <c r="AG33" i="35" s="1"/>
  <c r="L27" i="13"/>
  <c r="Q28" i="13"/>
  <c r="P28" i="13" s="1"/>
  <c r="C28" i="13" s="1"/>
  <c r="L27" i="27"/>
  <c r="K27" i="27" s="1"/>
  <c r="B27" i="27" s="1"/>
  <c r="I26" i="27"/>
  <c r="AI4" i="35"/>
  <c r="C42" i="10"/>
  <c r="H371" i="11"/>
  <c r="V11" i="27"/>
  <c r="AA12" i="13"/>
  <c r="C22" i="8"/>
  <c r="C14" i="33"/>
  <c r="D22" i="4"/>
  <c r="B22" i="4"/>
  <c r="B369" i="11" s="1"/>
  <c r="AJ32" i="28"/>
  <c r="AE10" i="35"/>
  <c r="W9" i="35"/>
  <c r="B9" i="35" s="1"/>
  <c r="C9" i="35" s="1"/>
  <c r="BE17" i="31"/>
  <c r="Z21" i="35"/>
  <c r="BC9" i="31"/>
  <c r="BC64" i="31" s="1"/>
  <c r="BD10" i="31"/>
  <c r="BD26" i="31"/>
  <c r="BD25" i="31" s="1"/>
  <c r="BB44" i="31"/>
  <c r="BC39" i="31"/>
  <c r="BC38" i="31" s="1"/>
  <c r="BF18" i="31"/>
  <c r="BE22" i="31"/>
  <c r="BE23" i="31" s="1"/>
  <c r="BE24" i="31" s="1"/>
  <c r="BB55" i="31"/>
  <c r="BB57" i="31"/>
  <c r="BB58" i="31" s="1"/>
  <c r="BD50" i="31"/>
  <c r="BE33" i="31"/>
  <c r="BE35" i="31"/>
  <c r="BE36" i="31" s="1"/>
  <c r="AE33" i="28"/>
  <c r="DA32" i="28" s="1"/>
  <c r="BE15" i="31"/>
  <c r="BE16" i="31" s="1"/>
  <c r="BE13" i="31"/>
  <c r="BD31" i="31"/>
  <c r="BD32" i="31" s="1"/>
  <c r="BD29" i="31"/>
  <c r="BL33" i="28"/>
  <c r="BP33" i="28"/>
  <c r="BM33" i="28"/>
  <c r="BK33" i="28"/>
  <c r="BN33" i="28"/>
  <c r="CS32" i="28"/>
  <c r="M30" i="27"/>
  <c r="AB33" i="28"/>
  <c r="CX32" i="28" s="1"/>
  <c r="Z33" i="28"/>
  <c r="CV32" i="28" s="1"/>
  <c r="X33" i="28"/>
  <c r="AA33" i="28"/>
  <c r="CW32" i="28" s="1"/>
  <c r="Y33" i="28"/>
  <c r="CU32" i="28" s="1"/>
  <c r="AF33" i="28"/>
  <c r="DB32" i="28" s="1"/>
  <c r="AG33" i="28"/>
  <c r="DC32" i="28" s="1"/>
  <c r="AC33" i="28"/>
  <c r="CY32" i="28" s="1"/>
  <c r="AD33" i="28"/>
  <c r="CZ32" i="28" s="1"/>
  <c r="BE34" i="28"/>
  <c r="B34" i="28"/>
  <c r="BO34" i="28"/>
  <c r="BF34" i="28"/>
  <c r="BG34" i="28"/>
  <c r="BB34" i="28"/>
  <c r="BC34" i="28"/>
  <c r="BD34" i="28"/>
  <c r="BQ34" i="28"/>
  <c r="V34" i="28"/>
  <c r="W34" i="28" s="1"/>
  <c r="X34" i="28" s="1"/>
  <c r="L28" i="13" l="1"/>
  <c r="Q29" i="13"/>
  <c r="P29" i="13" s="1"/>
  <c r="C29" i="13" s="1"/>
  <c r="I27" i="27"/>
  <c r="L28" i="27"/>
  <c r="K28" i="27" s="1"/>
  <c r="B28" i="27" s="1"/>
  <c r="BF17" i="31"/>
  <c r="C23" i="4"/>
  <c r="E14" i="33"/>
  <c r="Q19" i="35" s="1"/>
  <c r="D42" i="10"/>
  <c r="H384" i="11"/>
  <c r="D22" i="8"/>
  <c r="AH5" i="35"/>
  <c r="AH6" i="35" s="1"/>
  <c r="AH7" i="35" s="1"/>
  <c r="AH8" i="35" s="1"/>
  <c r="AH9" i="35" s="1"/>
  <c r="AH10" i="35" s="1"/>
  <c r="AH11" i="35" s="1"/>
  <c r="AH12" i="35" s="1"/>
  <c r="AH13" i="35" s="1"/>
  <c r="AH14" i="35" s="1"/>
  <c r="AH15" i="35" s="1"/>
  <c r="AH16" i="35" s="1"/>
  <c r="AH17" i="35" s="1"/>
  <c r="AH18" i="35" s="1"/>
  <c r="AH19" i="35" s="1"/>
  <c r="AH20" i="35" s="1"/>
  <c r="AH21" i="35" s="1"/>
  <c r="AH22" i="35" s="1"/>
  <c r="AH23" i="35" s="1"/>
  <c r="AH24" i="35" s="1"/>
  <c r="AH26" i="35" s="1"/>
  <c r="AH27" i="35" s="1"/>
  <c r="AH28" i="35" s="1"/>
  <c r="AH29" i="35" s="1"/>
  <c r="AH30" i="35" s="1"/>
  <c r="AH31" i="35" s="1"/>
  <c r="AH32" i="35" s="1"/>
  <c r="AH33" i="35" s="1"/>
  <c r="B22" i="8"/>
  <c r="B18" i="17" s="1"/>
  <c r="F18" i="17" s="1"/>
  <c r="K22" i="8"/>
  <c r="D14" i="33"/>
  <c r="B14" i="33"/>
  <c r="G14" i="33" s="1"/>
  <c r="P19" i="35"/>
  <c r="AA13" i="13"/>
  <c r="AA14" i="13" s="1"/>
  <c r="AA15" i="13" s="1"/>
  <c r="AA16" i="13" s="1"/>
  <c r="AA17" i="13" s="1"/>
  <c r="AA18" i="13" s="1"/>
  <c r="AA19" i="13" s="1"/>
  <c r="AA20" i="13" s="1"/>
  <c r="AA21" i="13" s="1"/>
  <c r="AA22" i="13" s="1"/>
  <c r="AA23" i="13" s="1"/>
  <c r="AA24" i="13" s="1"/>
  <c r="AA25" i="13" s="1"/>
  <c r="AA26" i="13" s="1"/>
  <c r="AA27" i="13" s="1"/>
  <c r="AA28" i="13" s="1"/>
  <c r="AA29" i="13" s="1"/>
  <c r="AA30" i="13" s="1"/>
  <c r="AA31" i="13" s="1"/>
  <c r="AA32" i="13" s="1"/>
  <c r="AA33" i="13" s="1"/>
  <c r="AA34" i="13" s="1"/>
  <c r="AA35" i="13" s="1"/>
  <c r="AA36" i="13" s="1"/>
  <c r="AA37" i="13" s="1"/>
  <c r="AA38" i="13" s="1"/>
  <c r="AA39" i="13" s="1"/>
  <c r="V12" i="27"/>
  <c r="V13" i="27" s="1"/>
  <c r="V14" i="27" s="1"/>
  <c r="V15" i="27" s="1"/>
  <c r="V16" i="27" s="1"/>
  <c r="V17" i="27" s="1"/>
  <c r="V18" i="27" s="1"/>
  <c r="V19" i="27" s="1"/>
  <c r="V20" i="27" s="1"/>
  <c r="V21" i="27" s="1"/>
  <c r="V22" i="27" s="1"/>
  <c r="V23" i="27" s="1"/>
  <c r="V24" i="27" s="1"/>
  <c r="V25" i="27" s="1"/>
  <c r="V26" i="27" s="1"/>
  <c r="V27" i="27" s="1"/>
  <c r="V28" i="27" s="1"/>
  <c r="V29" i="27" s="1"/>
  <c r="V30" i="27" s="1"/>
  <c r="V31" i="27" s="1"/>
  <c r="V32" i="27" s="1"/>
  <c r="V33" i="27" s="1"/>
  <c r="V34" i="27" s="1"/>
  <c r="V35" i="27" s="1"/>
  <c r="V36" i="27" s="1"/>
  <c r="V37" i="27" s="1"/>
  <c r="V38" i="27" s="1"/>
  <c r="BD9" i="31"/>
  <c r="BD64" i="31" s="1"/>
  <c r="AA34" i="28"/>
  <c r="CW33" i="28" s="1"/>
  <c r="AC34" i="28"/>
  <c r="CY33" i="28" s="1"/>
  <c r="AB34" i="28"/>
  <c r="CX33" i="28" s="1"/>
  <c r="AF34" i="28"/>
  <c r="DB33" i="28" s="1"/>
  <c r="Y34" i="28"/>
  <c r="CU33" i="28" s="1"/>
  <c r="AE11" i="35"/>
  <c r="W10" i="35"/>
  <c r="B10" i="35" s="1"/>
  <c r="C10" i="35" s="1"/>
  <c r="Z22" i="35"/>
  <c r="BD11" i="31"/>
  <c r="BD12" i="31" s="1"/>
  <c r="BD66" i="31" s="1"/>
  <c r="BC40" i="31"/>
  <c r="BD39" i="31" s="1"/>
  <c r="BE21" i="31"/>
  <c r="BD27" i="31"/>
  <c r="BD28" i="31" s="1"/>
  <c r="BF19" i="31"/>
  <c r="BF20" i="31" s="1"/>
  <c r="BC56" i="31"/>
  <c r="BC57" i="31" s="1"/>
  <c r="BC58" i="31" s="1"/>
  <c r="BB45" i="31"/>
  <c r="BB46" i="31" s="1"/>
  <c r="BB43" i="31"/>
  <c r="BE30" i="31"/>
  <c r="BE31" i="31" s="1"/>
  <c r="BE32" i="31" s="1"/>
  <c r="BD49" i="31"/>
  <c r="BD51" i="31"/>
  <c r="BD52" i="31" s="1"/>
  <c r="BF34" i="31"/>
  <c r="BF22" i="31"/>
  <c r="BF23" i="31" s="1"/>
  <c r="BF24" i="31" s="1"/>
  <c r="BF14" i="31"/>
  <c r="BF13" i="31" s="1"/>
  <c r="CT33" i="28"/>
  <c r="M31" i="27"/>
  <c r="AD34" i="28"/>
  <c r="CZ33" i="28" s="1"/>
  <c r="BB35" i="28"/>
  <c r="BO35" i="28"/>
  <c r="BQ35" i="28"/>
  <c r="BF35" i="28"/>
  <c r="BE35" i="28"/>
  <c r="BD35" i="28"/>
  <c r="BC35" i="28"/>
  <c r="B35" i="28"/>
  <c r="V35" i="28"/>
  <c r="W35" i="28" s="1"/>
  <c r="BG35" i="28"/>
  <c r="AJ33" i="28"/>
  <c r="CT32" i="28"/>
  <c r="AE34" i="28"/>
  <c r="DA33" i="28" s="1"/>
  <c r="BP34" i="28"/>
  <c r="BK34" i="28"/>
  <c r="BN34" i="28"/>
  <c r="BM34" i="28"/>
  <c r="CS33" i="28"/>
  <c r="BL34" i="28"/>
  <c r="Z34" i="28"/>
  <c r="CV33" i="28" s="1"/>
  <c r="AG34" i="28"/>
  <c r="DC33" i="28" s="1"/>
  <c r="Q30" i="13" l="1"/>
  <c r="P30" i="13" s="1"/>
  <c r="C30" i="13" s="1"/>
  <c r="L29" i="13"/>
  <c r="L29" i="27"/>
  <c r="K29" i="27" s="1"/>
  <c r="B29" i="27" s="1"/>
  <c r="I28" i="27"/>
  <c r="BC41" i="31"/>
  <c r="D23" i="4"/>
  <c r="C15" i="33"/>
  <c r="I42" i="10"/>
  <c r="AB12" i="13"/>
  <c r="AJ4" i="35"/>
  <c r="W11" i="27"/>
  <c r="C23" i="8"/>
  <c r="H407" i="11"/>
  <c r="B23" i="4"/>
  <c r="B405" i="11" s="1"/>
  <c r="AE35" i="28"/>
  <c r="DA34" i="28" s="1"/>
  <c r="Z35" i="28"/>
  <c r="CV34" i="28" s="1"/>
  <c r="Y35" i="28"/>
  <c r="CU34" i="28" s="1"/>
  <c r="AA35" i="28"/>
  <c r="CW34" i="28" s="1"/>
  <c r="AE12" i="35"/>
  <c r="W11" i="35"/>
  <c r="B11" i="35" s="1"/>
  <c r="C11" i="35" s="1"/>
  <c r="Z23" i="35"/>
  <c r="BE10" i="31"/>
  <c r="BE11" i="31" s="1"/>
  <c r="BE12" i="31" s="1"/>
  <c r="BE66" i="31" s="1"/>
  <c r="BC55" i="31"/>
  <c r="BE26" i="31"/>
  <c r="BE25" i="31" s="1"/>
  <c r="BC44" i="31"/>
  <c r="BF15" i="31"/>
  <c r="BF16" i="31" s="1"/>
  <c r="BE29" i="31"/>
  <c r="BF30" i="31"/>
  <c r="BD38" i="31"/>
  <c r="BD40" i="31"/>
  <c r="BD41" i="31" s="1"/>
  <c r="BD56" i="31"/>
  <c r="X27" i="35"/>
  <c r="BF21" i="31"/>
  <c r="BE50" i="31"/>
  <c r="BF33" i="31"/>
  <c r="BF35" i="31"/>
  <c r="BF36" i="31" s="1"/>
  <c r="CS34" i="28"/>
  <c r="BK35" i="28"/>
  <c r="BP35" i="28"/>
  <c r="BN35" i="28"/>
  <c r="BL35" i="28"/>
  <c r="BM35" i="28"/>
  <c r="AB35" i="28"/>
  <c r="CX34" i="28" s="1"/>
  <c r="X35" i="28"/>
  <c r="AF35" i="28"/>
  <c r="DB34" i="28" s="1"/>
  <c r="AC35" i="28"/>
  <c r="CY34" i="28" s="1"/>
  <c r="AG35" i="28"/>
  <c r="DC34" i="28" s="1"/>
  <c r="M32" i="27"/>
  <c r="AD35" i="28"/>
  <c r="CZ34" i="28" s="1"/>
  <c r="B36" i="28"/>
  <c r="BQ36" i="28"/>
  <c r="BG36" i="28"/>
  <c r="BB36" i="28"/>
  <c r="BO36" i="28"/>
  <c r="BF36" i="28"/>
  <c r="BD36" i="28"/>
  <c r="BC36" i="28"/>
  <c r="V36" i="28"/>
  <c r="W36" i="28" s="1"/>
  <c r="BE36" i="28"/>
  <c r="AJ34" i="28"/>
  <c r="Q31" i="13" l="1"/>
  <c r="P31" i="13" s="1"/>
  <c r="C31" i="13" s="1"/>
  <c r="L30" i="13"/>
  <c r="I29" i="27"/>
  <c r="L30" i="27"/>
  <c r="K30" i="27" s="1"/>
  <c r="B30" i="27" s="1"/>
  <c r="BF29" i="31"/>
  <c r="W12" i="27"/>
  <c r="W13" i="27" s="1"/>
  <c r="W14" i="27" s="1"/>
  <c r="W15" i="27" s="1"/>
  <c r="W16" i="27" s="1"/>
  <c r="W17" i="27" s="1"/>
  <c r="W18" i="27" s="1"/>
  <c r="W19" i="27" s="1"/>
  <c r="W20" i="27" s="1"/>
  <c r="W21" i="27" s="1"/>
  <c r="W22" i="27" s="1"/>
  <c r="W23" i="27" s="1"/>
  <c r="W24" i="27" s="1"/>
  <c r="W25" i="27" s="1"/>
  <c r="W26" i="27" s="1"/>
  <c r="W27" i="27" s="1"/>
  <c r="W28" i="27" s="1"/>
  <c r="W29" i="27" s="1"/>
  <c r="W30" i="27" s="1"/>
  <c r="W31" i="27" s="1"/>
  <c r="W32" i="27" s="1"/>
  <c r="W33" i="27" s="1"/>
  <c r="W34" i="27" s="1"/>
  <c r="W35" i="27" s="1"/>
  <c r="W36" i="27" s="1"/>
  <c r="W37" i="27" s="1"/>
  <c r="W38" i="27" s="1"/>
  <c r="AB13" i="13"/>
  <c r="AB14" i="13" s="1"/>
  <c r="AB15" i="13" s="1"/>
  <c r="AB16" i="13" s="1"/>
  <c r="AB17" i="13" s="1"/>
  <c r="AB18" i="13" s="1"/>
  <c r="AB19" i="13" s="1"/>
  <c r="AB20" i="13" s="1"/>
  <c r="AB21" i="13" s="1"/>
  <c r="AB22" i="13" s="1"/>
  <c r="AB23" i="13" s="1"/>
  <c r="AB24" i="13" s="1"/>
  <c r="AB25" i="13" s="1"/>
  <c r="AB26" i="13" s="1"/>
  <c r="AB27" i="13" s="1"/>
  <c r="AB28" i="13" s="1"/>
  <c r="AB29" i="13" s="1"/>
  <c r="AB30" i="13" s="1"/>
  <c r="AB31" i="13" s="1"/>
  <c r="AB32" i="13" s="1"/>
  <c r="AB33" i="13" s="1"/>
  <c r="AB34" i="13" s="1"/>
  <c r="AB35" i="13" s="1"/>
  <c r="AB36" i="13" s="1"/>
  <c r="AB37" i="13" s="1"/>
  <c r="AB38" i="13" s="1"/>
  <c r="AB39" i="13" s="1"/>
  <c r="K23" i="8"/>
  <c r="B23" i="8"/>
  <c r="B19" i="17" s="1"/>
  <c r="F19" i="17" s="1"/>
  <c r="P20" i="35"/>
  <c r="D15" i="33"/>
  <c r="B15" i="33"/>
  <c r="G15" i="33" s="1"/>
  <c r="C24" i="4"/>
  <c r="H420" i="11"/>
  <c r="J42" i="10"/>
  <c r="D23" i="8"/>
  <c r="E15" i="33"/>
  <c r="Q20" i="35" s="1"/>
  <c r="AI5" i="35"/>
  <c r="AI6" i="35" s="1"/>
  <c r="AI7" i="35" s="1"/>
  <c r="AI8" i="35" s="1"/>
  <c r="AI9" i="35" s="1"/>
  <c r="AI10" i="35" s="1"/>
  <c r="AI11" i="35" s="1"/>
  <c r="AI12" i="35" s="1"/>
  <c r="AI13" i="35" s="1"/>
  <c r="AI14" i="35" s="1"/>
  <c r="AI15" i="35" s="1"/>
  <c r="AI16" i="35" s="1"/>
  <c r="AI17" i="35" s="1"/>
  <c r="AI18" i="35" s="1"/>
  <c r="AI19" i="35" s="1"/>
  <c r="AI20" i="35" s="1"/>
  <c r="AI21" i="35" s="1"/>
  <c r="AI22" i="35" s="1"/>
  <c r="AI23" i="35" s="1"/>
  <c r="AI24" i="35" s="1"/>
  <c r="AI26" i="35" s="1"/>
  <c r="AI27" i="35" s="1"/>
  <c r="AI28" i="35" s="1"/>
  <c r="AI29" i="35" s="1"/>
  <c r="AI30" i="35" s="1"/>
  <c r="AI31" i="35" s="1"/>
  <c r="AI32" i="35" s="1"/>
  <c r="AI33" i="35" s="1"/>
  <c r="Z36" i="28"/>
  <c r="CV35" i="28" s="1"/>
  <c r="AE13" i="35"/>
  <c r="W12" i="35"/>
  <c r="B12" i="35" s="1"/>
  <c r="C12" i="35" s="1"/>
  <c r="BE9" i="31"/>
  <c r="BE64" i="31" s="1"/>
  <c r="Z24" i="35"/>
  <c r="Z26" i="35" s="1"/>
  <c r="BE27" i="31"/>
  <c r="BE28" i="31" s="1"/>
  <c r="BC43" i="31"/>
  <c r="BC45" i="31"/>
  <c r="BC46" i="31" s="1"/>
  <c r="BE39" i="31"/>
  <c r="BE38" i="31" s="1"/>
  <c r="BF31" i="31"/>
  <c r="BF32" i="31" s="1"/>
  <c r="BD55" i="31"/>
  <c r="BD57" i="31"/>
  <c r="BD58" i="31" s="1"/>
  <c r="X28" i="35"/>
  <c r="BE49" i="31"/>
  <c r="BE51" i="31"/>
  <c r="BE52" i="31" s="1"/>
  <c r="BF10" i="31"/>
  <c r="BF11" i="31" s="1"/>
  <c r="BF12" i="31" s="1"/>
  <c r="BF66" i="31" s="1"/>
  <c r="BL36" i="28"/>
  <c r="BK36" i="28"/>
  <c r="BP36" i="28"/>
  <c r="BM36" i="28"/>
  <c r="BN36" i="28"/>
  <c r="CS35" i="28"/>
  <c r="X36" i="28"/>
  <c r="AA36" i="28"/>
  <c r="CW35" i="28" s="1"/>
  <c r="AB36" i="28"/>
  <c r="CX35" i="28" s="1"/>
  <c r="Y36" i="28"/>
  <c r="CU35" i="28" s="1"/>
  <c r="AD36" i="28"/>
  <c r="CZ35" i="28" s="1"/>
  <c r="AG36" i="28"/>
  <c r="DC35" i="28" s="1"/>
  <c r="CT34" i="28"/>
  <c r="AJ35" i="28"/>
  <c r="AC36" i="28"/>
  <c r="CY35" i="28" s="1"/>
  <c r="M33" i="27"/>
  <c r="BO37" i="28"/>
  <c r="BQ37" i="28"/>
  <c r="B37" i="28"/>
  <c r="BC37" i="28"/>
  <c r="BE37" i="28"/>
  <c r="BB37" i="28"/>
  <c r="BF37" i="28"/>
  <c r="V37" i="28"/>
  <c r="W37" i="28" s="1"/>
  <c r="X37" i="28" s="1"/>
  <c r="BD37" i="28"/>
  <c r="BG37" i="28"/>
  <c r="AE36" i="28"/>
  <c r="DA35" i="28" s="1"/>
  <c r="AF36" i="28"/>
  <c r="DB35" i="28" s="1"/>
  <c r="L31" i="13" l="1"/>
  <c r="Q32" i="13"/>
  <c r="P32" i="13" s="1"/>
  <c r="C32" i="13" s="1"/>
  <c r="L31" i="27"/>
  <c r="K31" i="27" s="1"/>
  <c r="B31" i="27" s="1"/>
  <c r="I30" i="27"/>
  <c r="X11" i="27"/>
  <c r="AC12" i="13"/>
  <c r="H443" i="11"/>
  <c r="D24" i="4"/>
  <c r="C16" i="33"/>
  <c r="AK4" i="35"/>
  <c r="C24" i="8"/>
  <c r="B24" i="4"/>
  <c r="B441" i="11" s="1"/>
  <c r="C50" i="10"/>
  <c r="AA37" i="28"/>
  <c r="CW36" i="28" s="1"/>
  <c r="AD37" i="28"/>
  <c r="CZ36" i="28" s="1"/>
  <c r="Z37" i="28"/>
  <c r="CV36" i="28" s="1"/>
  <c r="AE37" i="28"/>
  <c r="DA36" i="28" s="1"/>
  <c r="AC37" i="28"/>
  <c r="CY36" i="28" s="1"/>
  <c r="AF37" i="28"/>
  <c r="DB36" i="28" s="1"/>
  <c r="AB37" i="28"/>
  <c r="CX36" i="28" s="1"/>
  <c r="AG37" i="28"/>
  <c r="DC36" i="28" s="1"/>
  <c r="AE14" i="35"/>
  <c r="W13" i="35"/>
  <c r="B13" i="35" s="1"/>
  <c r="C13" i="35" s="1"/>
  <c r="BF26" i="31"/>
  <c r="BF27" i="31" s="1"/>
  <c r="BF28" i="31" s="1"/>
  <c r="BE40" i="31"/>
  <c r="BE41" i="31" s="1"/>
  <c r="BF9" i="31"/>
  <c r="BF64" i="31" s="1"/>
  <c r="BD44" i="31"/>
  <c r="BE56" i="31"/>
  <c r="X29" i="35"/>
  <c r="BF50" i="31"/>
  <c r="M34" i="27"/>
  <c r="CT35" i="28"/>
  <c r="AJ36" i="28"/>
  <c r="BK37" i="28"/>
  <c r="BL37" i="28"/>
  <c r="BP37" i="28"/>
  <c r="BN37" i="28"/>
  <c r="BM37" i="28"/>
  <c r="CS36" i="28"/>
  <c r="Y37" i="28"/>
  <c r="CU36" i="28" s="1"/>
  <c r="CT36" i="28"/>
  <c r="V38" i="28"/>
  <c r="W38" i="28" s="1"/>
  <c r="BQ38" i="28"/>
  <c r="BC38" i="28"/>
  <c r="BE38" i="28"/>
  <c r="BO38" i="28"/>
  <c r="BG38" i="28"/>
  <c r="B38" i="28"/>
  <c r="BF38" i="28"/>
  <c r="BD38" i="28"/>
  <c r="BB38" i="28"/>
  <c r="L32" i="13" l="1"/>
  <c r="Q33" i="13"/>
  <c r="P33" i="13" s="1"/>
  <c r="C33" i="13" s="1"/>
  <c r="L32" i="27"/>
  <c r="K32" i="27" s="1"/>
  <c r="B32" i="27" s="1"/>
  <c r="I31" i="27"/>
  <c r="B16" i="33"/>
  <c r="G16" i="33" s="1"/>
  <c r="D16" i="33"/>
  <c r="P21" i="35"/>
  <c r="X12" i="27"/>
  <c r="X13" i="27" s="1"/>
  <c r="X14" i="27" s="1"/>
  <c r="X15" i="27" s="1"/>
  <c r="X16" i="27" s="1"/>
  <c r="X17" i="27" s="1"/>
  <c r="X18" i="27" s="1"/>
  <c r="X19" i="27" s="1"/>
  <c r="X20" i="27" s="1"/>
  <c r="X21" i="27" s="1"/>
  <c r="X22" i="27" s="1"/>
  <c r="X23" i="27" s="1"/>
  <c r="X24" i="27" s="1"/>
  <c r="X25" i="27" s="1"/>
  <c r="X26" i="27" s="1"/>
  <c r="X27" i="27" s="1"/>
  <c r="X28" i="27" s="1"/>
  <c r="X29" i="27" s="1"/>
  <c r="X30" i="27" s="1"/>
  <c r="X31" i="27" s="1"/>
  <c r="X32" i="27" s="1"/>
  <c r="X33" i="27" s="1"/>
  <c r="X34" i="27" s="1"/>
  <c r="X35" i="27" s="1"/>
  <c r="X36" i="27" s="1"/>
  <c r="X37" i="27" s="1"/>
  <c r="X38" i="27" s="1"/>
  <c r="C25" i="4"/>
  <c r="H456" i="11"/>
  <c r="D24" i="8"/>
  <c r="D50" i="10"/>
  <c r="E16" i="33"/>
  <c r="Q21" i="35" s="1"/>
  <c r="AJ5" i="35"/>
  <c r="AJ6" i="35" s="1"/>
  <c r="AJ7" i="35" s="1"/>
  <c r="AJ8" i="35" s="1"/>
  <c r="AJ9" i="35" s="1"/>
  <c r="AJ10" i="35" s="1"/>
  <c r="AJ11" i="35" s="1"/>
  <c r="AJ12" i="35" s="1"/>
  <c r="AJ13" i="35" s="1"/>
  <c r="AJ14" i="35" s="1"/>
  <c r="AJ15" i="35" s="1"/>
  <c r="AJ16" i="35" s="1"/>
  <c r="AJ17" i="35" s="1"/>
  <c r="AJ18" i="35" s="1"/>
  <c r="AJ19" i="35" s="1"/>
  <c r="AJ20" i="35" s="1"/>
  <c r="AJ21" i="35" s="1"/>
  <c r="AJ22" i="35" s="1"/>
  <c r="AJ23" i="35" s="1"/>
  <c r="AJ24" i="35" s="1"/>
  <c r="AJ26" i="35" s="1"/>
  <c r="AJ27" i="35" s="1"/>
  <c r="AJ28" i="35" s="1"/>
  <c r="AJ29" i="35" s="1"/>
  <c r="AJ30" i="35" s="1"/>
  <c r="AJ31" i="35" s="1"/>
  <c r="AJ32" i="35" s="1"/>
  <c r="AJ33" i="35" s="1"/>
  <c r="K24" i="8"/>
  <c r="B24" i="8"/>
  <c r="B20" i="17" s="1"/>
  <c r="F20" i="17" s="1"/>
  <c r="AC13" i="13"/>
  <c r="AC14" i="13" s="1"/>
  <c r="AC15" i="13" s="1"/>
  <c r="AC16" i="13" s="1"/>
  <c r="AC17" i="13" s="1"/>
  <c r="AC18" i="13" s="1"/>
  <c r="AC19" i="13" s="1"/>
  <c r="AC20" i="13" s="1"/>
  <c r="AC21" i="13" s="1"/>
  <c r="AC22" i="13" s="1"/>
  <c r="AC23" i="13" s="1"/>
  <c r="AC24" i="13" s="1"/>
  <c r="AC25" i="13" s="1"/>
  <c r="AC26" i="13" s="1"/>
  <c r="AC27" i="13" s="1"/>
  <c r="AC28" i="13" s="1"/>
  <c r="AC29" i="13" s="1"/>
  <c r="AC30" i="13" s="1"/>
  <c r="AC31" i="13" s="1"/>
  <c r="AC32" i="13" s="1"/>
  <c r="AC33" i="13" s="1"/>
  <c r="AC34" i="13" s="1"/>
  <c r="AC35" i="13" s="1"/>
  <c r="AC36" i="13" s="1"/>
  <c r="AC37" i="13" s="1"/>
  <c r="AC38" i="13" s="1"/>
  <c r="AC39" i="13" s="1"/>
  <c r="AJ37" i="28"/>
  <c r="AE15" i="35"/>
  <c r="W14" i="35"/>
  <c r="B14" i="35" s="1"/>
  <c r="C14" i="35" s="1"/>
  <c r="Z27" i="35"/>
  <c r="BF25" i="31"/>
  <c r="BF39" i="31"/>
  <c r="BF40" i="31" s="1"/>
  <c r="BF41" i="31" s="1"/>
  <c r="BD45" i="31"/>
  <c r="BD46" i="31" s="1"/>
  <c r="BD43" i="31"/>
  <c r="BE57" i="31"/>
  <c r="BE58" i="31" s="1"/>
  <c r="BE55" i="31"/>
  <c r="X30" i="35"/>
  <c r="BF51" i="31"/>
  <c r="BF52" i="31" s="1"/>
  <c r="BF49" i="31"/>
  <c r="Y38" i="28"/>
  <c r="CU37" i="28" s="1"/>
  <c r="BM38" i="28"/>
  <c r="BK38" i="28"/>
  <c r="BN38" i="28"/>
  <c r="BP38" i="28"/>
  <c r="BL38" i="28"/>
  <c r="CS37" i="28"/>
  <c r="AB38" i="28"/>
  <c r="CX37" i="28" s="1"/>
  <c r="BO39" i="28"/>
  <c r="BG39" i="28"/>
  <c r="BB39" i="28"/>
  <c r="V39" i="28"/>
  <c r="W39" i="28" s="1"/>
  <c r="X39" i="28" s="1"/>
  <c r="BD39" i="28"/>
  <c r="BC39" i="28"/>
  <c r="BQ39" i="28"/>
  <c r="BF39" i="28"/>
  <c r="B39" i="28"/>
  <c r="BE39" i="28"/>
  <c r="X38" i="28"/>
  <c r="AA38" i="28"/>
  <c r="CW37" i="28" s="1"/>
  <c r="AG38" i="28"/>
  <c r="DC37" i="28" s="1"/>
  <c r="AD38" i="28"/>
  <c r="CZ37" i="28" s="1"/>
  <c r="AE38" i="28"/>
  <c r="DA37" i="28" s="1"/>
  <c r="AF38" i="28"/>
  <c r="DB37" i="28" s="1"/>
  <c r="Z38" i="28"/>
  <c r="CV37" i="28" s="1"/>
  <c r="AC38" i="28"/>
  <c r="CY37" i="28" s="1"/>
  <c r="M35" i="27"/>
  <c r="L33" i="13" l="1"/>
  <c r="Q34" i="13"/>
  <c r="P34" i="13" s="1"/>
  <c r="C34" i="13" s="1"/>
  <c r="I32" i="27"/>
  <c r="L33" i="27"/>
  <c r="K33" i="27" s="1"/>
  <c r="B33" i="27" s="1"/>
  <c r="AD12" i="13"/>
  <c r="B25" i="4"/>
  <c r="B477" i="11" s="1"/>
  <c r="Y11" i="27"/>
  <c r="AL4" i="35"/>
  <c r="I50" i="10"/>
  <c r="C17" i="33"/>
  <c r="H479" i="11"/>
  <c r="C25" i="8"/>
  <c r="D25" i="4"/>
  <c r="AD39" i="28"/>
  <c r="CZ38" i="28" s="1"/>
  <c r="AG39" i="28"/>
  <c r="DC38" i="28" s="1"/>
  <c r="AE39" i="28"/>
  <c r="DA38" i="28" s="1"/>
  <c r="AE16" i="35"/>
  <c r="W15" i="35"/>
  <c r="B15" i="35" s="1"/>
  <c r="C15" i="35" s="1"/>
  <c r="Z28" i="35"/>
  <c r="BF38" i="31"/>
  <c r="BE44" i="31"/>
  <c r="BE43" i="31" s="1"/>
  <c r="BF56" i="31"/>
  <c r="X31" i="35"/>
  <c r="CT38" i="28"/>
  <c r="M36" i="27"/>
  <c r="AC39" i="28"/>
  <c r="CY38" i="28" s="1"/>
  <c r="AJ38" i="28"/>
  <c r="CT37" i="28"/>
  <c r="Z39" i="28"/>
  <c r="CV38" i="28" s="1"/>
  <c r="BF40" i="28"/>
  <c r="BC40" i="28"/>
  <c r="B40" i="28"/>
  <c r="BG40" i="28"/>
  <c r="BB40" i="28"/>
  <c r="BO40" i="28"/>
  <c r="BD40" i="28"/>
  <c r="BE40" i="28"/>
  <c r="BQ40" i="28"/>
  <c r="V40" i="28"/>
  <c r="W40" i="28" s="1"/>
  <c r="X40" i="28" s="1"/>
  <c r="AB39" i="28"/>
  <c r="CX38" i="28" s="1"/>
  <c r="AA39" i="28"/>
  <c r="CW38" i="28" s="1"/>
  <c r="Y39" i="28"/>
  <c r="CU38" i="28" s="1"/>
  <c r="BP39" i="28"/>
  <c r="BN39" i="28"/>
  <c r="BL39" i="28"/>
  <c r="BK39" i="28"/>
  <c r="BM39" i="28"/>
  <c r="CS38" i="28"/>
  <c r="AF39" i="28"/>
  <c r="DB38" i="28" s="1"/>
  <c r="Q35" i="13" l="1"/>
  <c r="P35" i="13" s="1"/>
  <c r="C35" i="13" s="1"/>
  <c r="L34" i="13"/>
  <c r="I33" i="27"/>
  <c r="L34" i="27"/>
  <c r="K34" i="27" s="1"/>
  <c r="B34" i="27" s="1"/>
  <c r="Y12" i="27"/>
  <c r="Y13" i="27" s="1"/>
  <c r="Y14" i="27" s="1"/>
  <c r="Y15" i="27" s="1"/>
  <c r="Y16" i="27" s="1"/>
  <c r="Y17" i="27" s="1"/>
  <c r="Y18" i="27" s="1"/>
  <c r="Y19" i="27" s="1"/>
  <c r="Y20" i="27" s="1"/>
  <c r="Y21" i="27" s="1"/>
  <c r="Y22" i="27" s="1"/>
  <c r="Y23" i="27" s="1"/>
  <c r="Y24" i="27" s="1"/>
  <c r="Y25" i="27" s="1"/>
  <c r="Y26" i="27" s="1"/>
  <c r="Y27" i="27" s="1"/>
  <c r="Y28" i="27" s="1"/>
  <c r="Y29" i="27" s="1"/>
  <c r="Y30" i="27" s="1"/>
  <c r="Y31" i="27" s="1"/>
  <c r="Y32" i="27" s="1"/>
  <c r="Y33" i="27" s="1"/>
  <c r="Y34" i="27" s="1"/>
  <c r="Y35" i="27" s="1"/>
  <c r="Y36" i="27" s="1"/>
  <c r="Y37" i="27" s="1"/>
  <c r="Y38" i="27" s="1"/>
  <c r="K25" i="8"/>
  <c r="B25" i="8"/>
  <c r="B21" i="17" s="1"/>
  <c r="F21" i="17" s="1"/>
  <c r="D17" i="33"/>
  <c r="P22" i="35"/>
  <c r="B17" i="33"/>
  <c r="G17" i="33" s="1"/>
  <c r="E17" i="33"/>
  <c r="Q22" i="35" s="1"/>
  <c r="C26" i="4"/>
  <c r="D25" i="8"/>
  <c r="H492" i="11"/>
  <c r="J50" i="10"/>
  <c r="AK5" i="35"/>
  <c r="AK6" i="35" s="1"/>
  <c r="AK7" i="35" s="1"/>
  <c r="AK8" i="35" s="1"/>
  <c r="AK9" i="35" s="1"/>
  <c r="AK10" i="35" s="1"/>
  <c r="AK11" i="35" s="1"/>
  <c r="AK12" i="35" s="1"/>
  <c r="AK13" i="35" s="1"/>
  <c r="AK14" i="35" s="1"/>
  <c r="AK15" i="35" s="1"/>
  <c r="AK16" i="35" s="1"/>
  <c r="AK17" i="35" s="1"/>
  <c r="AK18" i="35" s="1"/>
  <c r="AK19" i="35" s="1"/>
  <c r="AK20" i="35" s="1"/>
  <c r="AK21" i="35" s="1"/>
  <c r="AK22" i="35" s="1"/>
  <c r="AK23" i="35" s="1"/>
  <c r="AK24" i="35" s="1"/>
  <c r="AK26" i="35" s="1"/>
  <c r="AK27" i="35" s="1"/>
  <c r="AK28" i="35" s="1"/>
  <c r="AK29" i="35" s="1"/>
  <c r="AK30" i="35" s="1"/>
  <c r="AK31" i="35" s="1"/>
  <c r="AK32" i="35" s="1"/>
  <c r="AK33" i="35" s="1"/>
  <c r="AD13" i="13"/>
  <c r="AD14" i="13" s="1"/>
  <c r="AD15" i="13" s="1"/>
  <c r="AD16" i="13" s="1"/>
  <c r="AD17" i="13" s="1"/>
  <c r="AD18" i="13" s="1"/>
  <c r="AD19" i="13" s="1"/>
  <c r="AD20" i="13" s="1"/>
  <c r="AD21" i="13" s="1"/>
  <c r="AD22" i="13" s="1"/>
  <c r="AD23" i="13" s="1"/>
  <c r="AD24" i="13" s="1"/>
  <c r="AD25" i="13" s="1"/>
  <c r="AD26" i="13" s="1"/>
  <c r="AD27" i="13" s="1"/>
  <c r="AD28" i="13" s="1"/>
  <c r="AD29" i="13" s="1"/>
  <c r="AD30" i="13" s="1"/>
  <c r="AD31" i="13" s="1"/>
  <c r="AD32" i="13" s="1"/>
  <c r="AD33" i="13" s="1"/>
  <c r="AD34" i="13" s="1"/>
  <c r="AD35" i="13" s="1"/>
  <c r="AD36" i="13" s="1"/>
  <c r="AD37" i="13" s="1"/>
  <c r="AD38" i="13" s="1"/>
  <c r="AD39" i="13" s="1"/>
  <c r="AF40" i="28"/>
  <c r="DB39" i="28" s="1"/>
  <c r="Z40" i="28"/>
  <c r="CV39" i="28" s="1"/>
  <c r="BE45" i="31"/>
  <c r="BE46" i="31" s="1"/>
  <c r="AC40" i="28"/>
  <c r="CY39" i="28" s="1"/>
  <c r="AB40" i="28"/>
  <c r="CX39" i="28" s="1"/>
  <c r="AD40" i="28"/>
  <c r="CZ39" i="28" s="1"/>
  <c r="AG40" i="28"/>
  <c r="DC39" i="28" s="1"/>
  <c r="AE17" i="35"/>
  <c r="W16" i="35"/>
  <c r="B16" i="35" s="1"/>
  <c r="C16" i="35" s="1"/>
  <c r="Z29" i="35"/>
  <c r="BF55" i="31"/>
  <c r="BF57" i="31"/>
  <c r="BF58" i="31" s="1"/>
  <c r="X32" i="35"/>
  <c r="M37" i="27"/>
  <c r="CT39" i="28"/>
  <c r="BP40" i="28"/>
  <c r="BL40" i="28"/>
  <c r="BN40" i="28"/>
  <c r="BK40" i="28"/>
  <c r="CS39" i="28"/>
  <c r="BM40" i="28"/>
  <c r="V41" i="28"/>
  <c r="W41" i="28" s="1"/>
  <c r="X41" i="28" s="1"/>
  <c r="BB41" i="28"/>
  <c r="BO41" i="28"/>
  <c r="BD41" i="28"/>
  <c r="BQ41" i="28"/>
  <c r="BC41" i="28"/>
  <c r="BG41" i="28"/>
  <c r="BF41" i="28"/>
  <c r="B41" i="28"/>
  <c r="BE41" i="28"/>
  <c r="AJ39" i="28"/>
  <c r="Y40" i="28"/>
  <c r="CU39" i="28" s="1"/>
  <c r="AA40" i="28"/>
  <c r="CW39" i="28" s="1"/>
  <c r="AE40" i="28"/>
  <c r="DA39" i="28" s="1"/>
  <c r="L35" i="13" l="1"/>
  <c r="Q36" i="13"/>
  <c r="P36" i="13" s="1"/>
  <c r="C36" i="13" s="1"/>
  <c r="I34" i="27"/>
  <c r="L35" i="27"/>
  <c r="K35" i="27" s="1"/>
  <c r="B35" i="27" s="1"/>
  <c r="AE12" i="13"/>
  <c r="Z11" i="27"/>
  <c r="B26" i="4"/>
  <c r="B513" i="11" s="1"/>
  <c r="D26" i="4"/>
  <c r="C18" i="33"/>
  <c r="C57" i="10"/>
  <c r="C26" i="8"/>
  <c r="H515" i="11"/>
  <c r="AC41" i="28"/>
  <c r="CY40" i="28" s="1"/>
  <c r="AF41" i="28"/>
  <c r="DB40" i="28" s="1"/>
  <c r="Y41" i="28"/>
  <c r="CU40" i="28" s="1"/>
  <c r="Z41" i="28"/>
  <c r="CV40" i="28" s="1"/>
  <c r="AA41" i="28"/>
  <c r="CW40" i="28" s="1"/>
  <c r="AB41" i="28"/>
  <c r="CX40" i="28" s="1"/>
  <c r="BF44" i="31"/>
  <c r="BF43" i="31" s="1"/>
  <c r="AG41" i="28"/>
  <c r="DC40" i="28" s="1"/>
  <c r="AE41" i="28"/>
  <c r="DA40" i="28" s="1"/>
  <c r="AE18" i="35"/>
  <c r="W17" i="35"/>
  <c r="B17" i="35" s="1"/>
  <c r="C17" i="35" s="1"/>
  <c r="Z30" i="35"/>
  <c r="CT40" i="28"/>
  <c r="AJ40" i="28"/>
  <c r="BN41" i="28"/>
  <c r="CS40" i="28"/>
  <c r="BP41" i="28"/>
  <c r="BM41" i="28"/>
  <c r="BL41" i="28"/>
  <c r="BK41" i="28"/>
  <c r="BD42" i="28"/>
  <c r="V42" i="28"/>
  <c r="W42" i="28" s="1"/>
  <c r="BO42" i="28"/>
  <c r="BF42" i="28"/>
  <c r="BB42" i="28"/>
  <c r="BQ42" i="28"/>
  <c r="BC42" i="28"/>
  <c r="BE42" i="28"/>
  <c r="B42" i="28"/>
  <c r="BG42" i="28"/>
  <c r="M38" i="27"/>
  <c r="AD41" i="28"/>
  <c r="CZ40" i="28" s="1"/>
  <c r="L36" i="13" l="1"/>
  <c r="Q37" i="13"/>
  <c r="P37" i="13" s="1"/>
  <c r="C37" i="13" s="1"/>
  <c r="I35" i="27"/>
  <c r="L36" i="27"/>
  <c r="K36" i="27" s="1"/>
  <c r="B36" i="27" s="1"/>
  <c r="AE42" i="28"/>
  <c r="DA41" i="28" s="1"/>
  <c r="P23" i="35"/>
  <c r="B18" i="33"/>
  <c r="G18" i="33" s="1"/>
  <c r="D18" i="33"/>
  <c r="AE13" i="13"/>
  <c r="AE14" i="13" s="1"/>
  <c r="AE15" i="13" s="1"/>
  <c r="AE16" i="13" s="1"/>
  <c r="AE17" i="13" s="1"/>
  <c r="AE18" i="13" s="1"/>
  <c r="AE19" i="13" s="1"/>
  <c r="AE20" i="13" s="1"/>
  <c r="AE21" i="13" s="1"/>
  <c r="AE22" i="13" s="1"/>
  <c r="AE23" i="13" s="1"/>
  <c r="AE24" i="13" s="1"/>
  <c r="AE25" i="13" s="1"/>
  <c r="AE26" i="13" s="1"/>
  <c r="AE27" i="13" s="1"/>
  <c r="AE28" i="13" s="1"/>
  <c r="AE29" i="13" s="1"/>
  <c r="AE30" i="13" s="1"/>
  <c r="AE31" i="13" s="1"/>
  <c r="AE32" i="13" s="1"/>
  <c r="AE33" i="13" s="1"/>
  <c r="AE34" i="13" s="1"/>
  <c r="AE35" i="13" s="1"/>
  <c r="AE36" i="13" s="1"/>
  <c r="AE37" i="13" s="1"/>
  <c r="AE38" i="13" s="1"/>
  <c r="AE39" i="13" s="1"/>
  <c r="D26" i="8"/>
  <c r="H528" i="11"/>
  <c r="D57" i="10"/>
  <c r="E18" i="33"/>
  <c r="Q23" i="35" s="1"/>
  <c r="AL5" i="35"/>
  <c r="AL6" i="35" s="1"/>
  <c r="AL7" i="35" s="1"/>
  <c r="AL8" i="35" s="1"/>
  <c r="AL9" i="35" s="1"/>
  <c r="AL10" i="35" s="1"/>
  <c r="AL11" i="35" s="1"/>
  <c r="AL12" i="35" s="1"/>
  <c r="AL13" i="35" s="1"/>
  <c r="AL14" i="35" s="1"/>
  <c r="AL15" i="35" s="1"/>
  <c r="AL16" i="35" s="1"/>
  <c r="AL17" i="35" s="1"/>
  <c r="AL18" i="35" s="1"/>
  <c r="AL19" i="35" s="1"/>
  <c r="AL20" i="35" s="1"/>
  <c r="AL21" i="35" s="1"/>
  <c r="AL22" i="35" s="1"/>
  <c r="AL23" i="35" s="1"/>
  <c r="AL24" i="35" s="1"/>
  <c r="AL26" i="35" s="1"/>
  <c r="AL27" i="35" s="1"/>
  <c r="AL28" i="35" s="1"/>
  <c r="AL29" i="35" s="1"/>
  <c r="AL30" i="35" s="1"/>
  <c r="AL31" i="35" s="1"/>
  <c r="AL32" i="35" s="1"/>
  <c r="AL33" i="35" s="1"/>
  <c r="B26" i="8"/>
  <c r="B22" i="17" s="1"/>
  <c r="F22" i="17" s="1"/>
  <c r="K26" i="8"/>
  <c r="Z12" i="27"/>
  <c r="Z13" i="27" s="1"/>
  <c r="Z14" i="27" s="1"/>
  <c r="Z15" i="27" s="1"/>
  <c r="Z16" i="27" s="1"/>
  <c r="Z17" i="27" s="1"/>
  <c r="Z18" i="27" s="1"/>
  <c r="Z19" i="27" s="1"/>
  <c r="Z20" i="27" s="1"/>
  <c r="Z21" i="27" s="1"/>
  <c r="Z22" i="27" s="1"/>
  <c r="Z23" i="27" s="1"/>
  <c r="Z24" i="27" s="1"/>
  <c r="Z25" i="27" s="1"/>
  <c r="Z26" i="27" s="1"/>
  <c r="Z27" i="27" s="1"/>
  <c r="Z28" i="27" s="1"/>
  <c r="Z29" i="27" s="1"/>
  <c r="Z30" i="27" s="1"/>
  <c r="Z31" i="27" s="1"/>
  <c r="Z32" i="27" s="1"/>
  <c r="Z33" i="27" s="1"/>
  <c r="Z34" i="27" s="1"/>
  <c r="Z35" i="27" s="1"/>
  <c r="Z36" i="27" s="1"/>
  <c r="Z37" i="27" s="1"/>
  <c r="Z38" i="27" s="1"/>
  <c r="AA42" i="28"/>
  <c r="CW41" i="28" s="1"/>
  <c r="AG42" i="28"/>
  <c r="DC41" i="28" s="1"/>
  <c r="BF45" i="31"/>
  <c r="BF46" i="31" s="1"/>
  <c r="AE19" i="35"/>
  <c r="W18" i="35"/>
  <c r="B18" i="35" s="1"/>
  <c r="C18" i="35" s="1"/>
  <c r="Z31" i="35"/>
  <c r="Y42" i="28"/>
  <c r="CU41" i="28" s="1"/>
  <c r="BP42" i="28"/>
  <c r="BK42" i="28"/>
  <c r="BN42" i="28"/>
  <c r="BM42" i="28"/>
  <c r="BL42" i="28"/>
  <c r="CS41" i="28"/>
  <c r="AB42" i="28"/>
  <c r="CX41" i="28" s="1"/>
  <c r="AD42" i="28"/>
  <c r="CZ41" i="28" s="1"/>
  <c r="AF42" i="28"/>
  <c r="DB41" i="28" s="1"/>
  <c r="X42" i="28"/>
  <c r="BF43" i="28"/>
  <c r="BC43" i="28"/>
  <c r="BG43" i="28"/>
  <c r="BO43" i="28"/>
  <c r="V43" i="28"/>
  <c r="W43" i="28" s="1"/>
  <c r="B43" i="28"/>
  <c r="BE43" i="28"/>
  <c r="BB43" i="28"/>
  <c r="BQ43" i="28"/>
  <c r="BD43" i="28"/>
  <c r="AC42" i="28"/>
  <c r="CY41" i="28" s="1"/>
  <c r="Z42" i="28"/>
  <c r="CV41" i="28" s="1"/>
  <c r="AJ41" i="28"/>
  <c r="Q38" i="13" l="1"/>
  <c r="P38" i="13" s="1"/>
  <c r="C38" i="13" s="1"/>
  <c r="L37" i="13"/>
  <c r="I36" i="27"/>
  <c r="L37" i="27"/>
  <c r="K37" i="27" s="1"/>
  <c r="B37" i="27" s="1"/>
  <c r="Z43" i="28"/>
  <c r="CV42" i="28" s="1"/>
  <c r="AC43" i="28"/>
  <c r="CY42" i="28" s="1"/>
  <c r="Y43" i="28"/>
  <c r="CU42" i="28" s="1"/>
  <c r="AB43" i="28"/>
  <c r="CX42" i="28" s="1"/>
  <c r="AF43" i="28"/>
  <c r="DB42" i="28" s="1"/>
  <c r="AA43" i="28"/>
  <c r="CW42" i="28" s="1"/>
  <c r="AE20" i="35"/>
  <c r="W19" i="35"/>
  <c r="B19" i="35" s="1"/>
  <c r="C19" i="35" s="1"/>
  <c r="Z32" i="35"/>
  <c r="CS42" i="28"/>
  <c r="BL43" i="28"/>
  <c r="BK43" i="28"/>
  <c r="BP43" i="28"/>
  <c r="BN43" i="28"/>
  <c r="BM43" i="28"/>
  <c r="X43" i="28"/>
  <c r="CT41" i="28"/>
  <c r="AJ42" i="28"/>
  <c r="BG44" i="28"/>
  <c r="BE44" i="28"/>
  <c r="B44" i="28"/>
  <c r="V44" i="28"/>
  <c r="W44" i="28" s="1"/>
  <c r="BO44" i="28"/>
  <c r="BD44" i="28"/>
  <c r="BQ44" i="28"/>
  <c r="BB44" i="28"/>
  <c r="BF44" i="28"/>
  <c r="BC44" i="28"/>
  <c r="AE43" i="28"/>
  <c r="DA42" i="28" s="1"/>
  <c r="AG43" i="28"/>
  <c r="DC42" i="28" s="1"/>
  <c r="AD43" i="28"/>
  <c r="CZ42" i="28" s="1"/>
  <c r="L38" i="13" l="1"/>
  <c r="Q39" i="13"/>
  <c r="P39" i="13" s="1"/>
  <c r="C39" i="13" s="1"/>
  <c r="L39" i="13" s="1"/>
  <c r="I37" i="27"/>
  <c r="L38" i="27"/>
  <c r="K38" i="27" s="1"/>
  <c r="B38" i="27" s="1"/>
  <c r="I38" i="27" s="1"/>
  <c r="AG44" i="28"/>
  <c r="DC43" i="28" s="1"/>
  <c r="Z44" i="28"/>
  <c r="CV43" i="28" s="1"/>
  <c r="Y44" i="28"/>
  <c r="CU43" i="28" s="1"/>
  <c r="AF44" i="28"/>
  <c r="DB43" i="28" s="1"/>
  <c r="AE21" i="35"/>
  <c r="W20" i="35"/>
  <c r="B20" i="35" s="1"/>
  <c r="C20" i="35" s="1"/>
  <c r="AJ43" i="28"/>
  <c r="CT42" i="28"/>
  <c r="BE45" i="28"/>
  <c r="BB45" i="28"/>
  <c r="BO45" i="28"/>
  <c r="B45" i="28"/>
  <c r="BC45" i="28"/>
  <c r="BF45" i="28"/>
  <c r="BG45" i="28"/>
  <c r="BD45" i="28"/>
  <c r="V45" i="28"/>
  <c r="W45" i="28" s="1"/>
  <c r="X45" i="28" s="1"/>
  <c r="BQ45" i="28"/>
  <c r="BM44" i="28"/>
  <c r="BP44" i="28"/>
  <c r="BL44" i="28"/>
  <c r="BN44" i="28"/>
  <c r="CS43" i="28"/>
  <c r="BK44" i="28"/>
  <c r="AA44" i="28"/>
  <c r="CW43" i="28" s="1"/>
  <c r="AE44" i="28"/>
  <c r="DA43" i="28" s="1"/>
  <c r="X44" i="28"/>
  <c r="AD44" i="28"/>
  <c r="CZ43" i="28" s="1"/>
  <c r="AC44" i="28"/>
  <c r="CY43" i="28" s="1"/>
  <c r="AB44" i="28"/>
  <c r="CX43" i="28" s="1"/>
  <c r="AE45" i="28" l="1"/>
  <c r="DA44" i="28" s="1"/>
  <c r="AA45" i="28"/>
  <c r="CW44" i="28" s="1"/>
  <c r="Z45" i="28"/>
  <c r="CV44" i="28" s="1"/>
  <c r="AE22" i="35"/>
  <c r="W21" i="35"/>
  <c r="B21" i="35" s="1"/>
  <c r="C21" i="35" s="1"/>
  <c r="CT44" i="28"/>
  <c r="BG46" i="28"/>
  <c r="BF46" i="28"/>
  <c r="BQ46" i="28"/>
  <c r="BD46" i="28"/>
  <c r="BC46" i="28"/>
  <c r="BE46" i="28"/>
  <c r="BB46" i="28"/>
  <c r="B46" i="28"/>
  <c r="V46" i="28"/>
  <c r="W46" i="28" s="1"/>
  <c r="BO46" i="28"/>
  <c r="CT43" i="28"/>
  <c r="AJ44" i="28"/>
  <c r="AG45" i="28"/>
  <c r="DC44" i="28" s="1"/>
  <c r="Y45" i="28"/>
  <c r="CU44" i="28" s="1"/>
  <c r="BP45" i="28"/>
  <c r="BM45" i="28"/>
  <c r="BK45" i="28"/>
  <c r="CS44" i="28"/>
  <c r="BN45" i="28"/>
  <c r="BL45" i="28"/>
  <c r="AC45" i="28"/>
  <c r="CY44" i="28" s="1"/>
  <c r="AD45" i="28"/>
  <c r="CZ44" i="28" s="1"/>
  <c r="AB45" i="28"/>
  <c r="CX44" i="28" s="1"/>
  <c r="AF45" i="28"/>
  <c r="DB44" i="28" s="1"/>
  <c r="AF46" i="28" l="1"/>
  <c r="DB45" i="28" s="1"/>
  <c r="AE46" i="28"/>
  <c r="DA45" i="28" s="1"/>
  <c r="AE23" i="35"/>
  <c r="W22" i="35"/>
  <c r="B22" i="35" s="1"/>
  <c r="C22" i="35" s="1"/>
  <c r="AD46" i="28"/>
  <c r="CZ45" i="28" s="1"/>
  <c r="CS45" i="28"/>
  <c r="BP46" i="28"/>
  <c r="BM46" i="28"/>
  <c r="BK46" i="28"/>
  <c r="BN46" i="28"/>
  <c r="BL46" i="28"/>
  <c r="Z46" i="28"/>
  <c r="CV45" i="28" s="1"/>
  <c r="AB46" i="28"/>
  <c r="CX45" i="28" s="1"/>
  <c r="X46" i="28"/>
  <c r="AA46" i="28"/>
  <c r="CW45" i="28" s="1"/>
  <c r="BD47" i="28"/>
  <c r="B47" i="28"/>
  <c r="BC47" i="28"/>
  <c r="BF47" i="28"/>
  <c r="V47" i="28"/>
  <c r="W47" i="28" s="1"/>
  <c r="X47" i="28" s="1"/>
  <c r="BO47" i="28"/>
  <c r="BQ47" i="28"/>
  <c r="BG47" i="28"/>
  <c r="BB47" i="28"/>
  <c r="BE47" i="28"/>
  <c r="AG46" i="28"/>
  <c r="DC45" i="28" s="1"/>
  <c r="Y46" i="28"/>
  <c r="CU45" i="28" s="1"/>
  <c r="AC46" i="28"/>
  <c r="CY45" i="28" s="1"/>
  <c r="AJ45" i="28"/>
  <c r="AA47" i="28" l="1"/>
  <c r="CW46" i="28" s="1"/>
  <c r="Z47" i="28"/>
  <c r="CV46" i="28" s="1"/>
  <c r="AE47" i="28"/>
  <c r="DA46" i="28" s="1"/>
  <c r="AE24" i="35"/>
  <c r="AE26" i="35" s="1"/>
  <c r="AE27" i="35" s="1"/>
  <c r="W23" i="35"/>
  <c r="B23" i="35" s="1"/>
  <c r="C23" i="35" s="1"/>
  <c r="W26" i="35"/>
  <c r="B26" i="35" s="1"/>
  <c r="C26" i="35" s="1"/>
  <c r="W24" i="35"/>
  <c r="B24" i="35" s="1"/>
  <c r="BL47" i="28"/>
  <c r="BM47" i="28"/>
  <c r="BK47" i="28"/>
  <c r="BN47" i="28"/>
  <c r="BP47" i="28"/>
  <c r="CS46" i="28"/>
  <c r="Y47" i="28"/>
  <c r="CU46" i="28" s="1"/>
  <c r="AC47" i="28"/>
  <c r="CY46" i="28" s="1"/>
  <c r="AG47" i="28"/>
  <c r="DC46" i="28" s="1"/>
  <c r="CT46" i="28"/>
  <c r="B48" i="28"/>
  <c r="BQ48" i="28"/>
  <c r="V48" i="28"/>
  <c r="W48" i="28" s="1"/>
  <c r="BE48" i="28"/>
  <c r="BD48" i="28"/>
  <c r="BB48" i="28"/>
  <c r="BF48" i="28"/>
  <c r="BC48" i="28"/>
  <c r="BO48" i="28"/>
  <c r="BG48" i="28"/>
  <c r="AF47" i="28"/>
  <c r="DB46" i="28" s="1"/>
  <c r="CT45" i="28"/>
  <c r="AJ46" i="28"/>
  <c r="AB47" i="28"/>
  <c r="CX46" i="28" s="1"/>
  <c r="AD47" i="28"/>
  <c r="CZ46" i="28" s="1"/>
  <c r="AC48" i="28" l="1"/>
  <c r="CY47" i="28" s="1"/>
  <c r="C24" i="35"/>
  <c r="F10" i="35"/>
  <c r="M10" i="35" s="1"/>
  <c r="AE28" i="35"/>
  <c r="W27" i="35"/>
  <c r="B27" i="35" s="1"/>
  <c r="C27" i="35" s="1"/>
  <c r="CS47" i="28"/>
  <c r="BN48" i="28"/>
  <c r="BK48" i="28"/>
  <c r="BM48" i="28"/>
  <c r="BL48" i="28"/>
  <c r="BP48" i="28"/>
  <c r="AF48" i="28"/>
  <c r="DB47" i="28" s="1"/>
  <c r="AG48" i="28"/>
  <c r="DC47" i="28" s="1"/>
  <c r="AB48" i="28"/>
  <c r="CX47" i="28" s="1"/>
  <c r="Z48" i="28"/>
  <c r="CV47" i="28" s="1"/>
  <c r="BE49" i="28"/>
  <c r="BC49" i="28"/>
  <c r="B49" i="28"/>
  <c r="BO49" i="28"/>
  <c r="BG49" i="28"/>
  <c r="BQ49" i="28"/>
  <c r="BD49" i="28"/>
  <c r="V49" i="28"/>
  <c r="W49" i="28" s="1"/>
  <c r="BF49" i="28"/>
  <c r="BB49" i="28"/>
  <c r="AJ47" i="28"/>
  <c r="AD48" i="28"/>
  <c r="CZ47" i="28" s="1"/>
  <c r="AA48" i="28"/>
  <c r="CW47" i="28" s="1"/>
  <c r="AE48" i="28"/>
  <c r="DA47" i="28" s="1"/>
  <c r="X48" i="28"/>
  <c r="Y48" i="28"/>
  <c r="CU47" i="28" s="1"/>
  <c r="Y49" i="28" l="1"/>
  <c r="CU48" i="28" s="1"/>
  <c r="AG49" i="28"/>
  <c r="DC48" i="28" s="1"/>
  <c r="AD49" i="28"/>
  <c r="CZ48" i="28" s="1"/>
  <c r="AA49" i="28"/>
  <c r="CW48" i="28" s="1"/>
  <c r="AB49" i="28"/>
  <c r="CX48" i="28" s="1"/>
  <c r="AC49" i="28"/>
  <c r="CY48" i="28" s="1"/>
  <c r="AE49" i="28"/>
  <c r="DA48" i="28" s="1"/>
  <c r="F11" i="35"/>
  <c r="M11" i="35" s="1"/>
  <c r="AE29" i="35"/>
  <c r="W28" i="35"/>
  <c r="B28" i="35" s="1"/>
  <c r="B50" i="28"/>
  <c r="BO50" i="28"/>
  <c r="BQ50" i="28"/>
  <c r="BB50" i="28"/>
  <c r="BC50" i="28"/>
  <c r="BF50" i="28"/>
  <c r="BD50" i="28"/>
  <c r="BG50" i="28"/>
  <c r="V50" i="28"/>
  <c r="W50" i="28" s="1"/>
  <c r="BE50" i="28"/>
  <c r="AF49" i="28"/>
  <c r="DB48" i="28" s="1"/>
  <c r="CT47" i="28"/>
  <c r="AJ48" i="28"/>
  <c r="BM49" i="28"/>
  <c r="CS48" i="28"/>
  <c r="BP49" i="28"/>
  <c r="BL49" i="28"/>
  <c r="BN49" i="28"/>
  <c r="BK49" i="28"/>
  <c r="X49" i="28"/>
  <c r="Z49" i="28"/>
  <c r="CV48" i="28" s="1"/>
  <c r="Y50" i="28" l="1"/>
  <c r="CU49" i="28" s="1"/>
  <c r="AE50" i="28"/>
  <c r="DA49" i="28" s="1"/>
  <c r="AC50" i="28"/>
  <c r="CY49" i="28" s="1"/>
  <c r="AF50" i="28"/>
  <c r="DB49" i="28" s="1"/>
  <c r="C28" i="35"/>
  <c r="AE30" i="35"/>
  <c r="W29" i="35"/>
  <c r="B29" i="35" s="1"/>
  <c r="C29" i="35" s="1"/>
  <c r="CT48" i="28"/>
  <c r="AJ49" i="28"/>
  <c r="Z50" i="28"/>
  <c r="CV49" i="28" s="1"/>
  <c r="AB50" i="28"/>
  <c r="CX49" i="28" s="1"/>
  <c r="BN50" i="28"/>
  <c r="CS49" i="28"/>
  <c r="BK50" i="28"/>
  <c r="BM50" i="28"/>
  <c r="BL50" i="28"/>
  <c r="BP50" i="28"/>
  <c r="AG50" i="28"/>
  <c r="DC49" i="28" s="1"/>
  <c r="AA50" i="28"/>
  <c r="CW49" i="28" s="1"/>
  <c r="AD50" i="28"/>
  <c r="CZ49" i="28" s="1"/>
  <c r="X50" i="28"/>
  <c r="BB51" i="28"/>
  <c r="BC51" i="28"/>
  <c r="BD51" i="28"/>
  <c r="V51" i="28"/>
  <c r="W51" i="28" s="1"/>
  <c r="X51" i="28" s="1"/>
  <c r="BF51" i="28"/>
  <c r="BG51" i="28"/>
  <c r="BE51" i="28"/>
  <c r="B51" i="28"/>
  <c r="BQ51" i="28"/>
  <c r="BO51" i="28"/>
  <c r="AE31" i="35" l="1"/>
  <c r="W30" i="35"/>
  <c r="B30" i="35" s="1"/>
  <c r="CT50" i="28"/>
  <c r="AD51" i="28"/>
  <c r="CZ50" i="28" s="1"/>
  <c r="Y51" i="28"/>
  <c r="CU50" i="28" s="1"/>
  <c r="CT49" i="28"/>
  <c r="AJ50" i="28"/>
  <c r="Z51" i="28"/>
  <c r="CV50" i="28" s="1"/>
  <c r="AF51" i="28"/>
  <c r="DB50" i="28" s="1"/>
  <c r="AB51" i="28"/>
  <c r="CX50" i="28" s="1"/>
  <c r="CS50" i="28"/>
  <c r="BP51" i="28"/>
  <c r="BL51" i="28"/>
  <c r="BM51" i="28"/>
  <c r="BK51" i="28"/>
  <c r="BN51" i="28"/>
  <c r="AC51" i="28"/>
  <c r="CY50" i="28" s="1"/>
  <c r="BF52" i="28"/>
  <c r="BG52" i="28"/>
  <c r="B52" i="28"/>
  <c r="BC52" i="28"/>
  <c r="BO52" i="28"/>
  <c r="BQ52" i="28"/>
  <c r="BD52" i="28"/>
  <c r="BB52" i="28"/>
  <c r="BE52" i="28"/>
  <c r="V52" i="28"/>
  <c r="W52" i="28" s="1"/>
  <c r="X52" i="28" s="1"/>
  <c r="AA51" i="28"/>
  <c r="CW50" i="28" s="1"/>
  <c r="AG51" i="28"/>
  <c r="DC50" i="28" s="1"/>
  <c r="AE51" i="28"/>
  <c r="DA50" i="28" s="1"/>
  <c r="AA52" i="28" l="1"/>
  <c r="CW51" i="28" s="1"/>
  <c r="Z52" i="28"/>
  <c r="CV51" i="28" s="1"/>
  <c r="AG52" i="28"/>
  <c r="DC51" i="28" s="1"/>
  <c r="AC52" i="28"/>
  <c r="CY51" i="28" s="1"/>
  <c r="AF52" i="28"/>
  <c r="DB51" i="28" s="1"/>
  <c r="Y52" i="28"/>
  <c r="CU51" i="28" s="1"/>
  <c r="AB52" i="28"/>
  <c r="CX51" i="28" s="1"/>
  <c r="AE52" i="28"/>
  <c r="DA51" i="28" s="1"/>
  <c r="C30" i="35"/>
  <c r="AE32" i="35"/>
  <c r="W32" i="35" s="1"/>
  <c r="W31" i="35"/>
  <c r="B31" i="35" s="1"/>
  <c r="C31" i="35" s="1"/>
  <c r="BQ53" i="28"/>
  <c r="BF53" i="28"/>
  <c r="BO53" i="28"/>
  <c r="B53" i="28"/>
  <c r="V53" i="28"/>
  <c r="W53" i="28" s="1"/>
  <c r="BB53" i="28"/>
  <c r="BE53" i="28"/>
  <c r="BD53" i="28"/>
  <c r="BC53" i="28"/>
  <c r="BG53" i="28"/>
  <c r="AJ51" i="28"/>
  <c r="CT51" i="28"/>
  <c r="BM52" i="28"/>
  <c r="BN52" i="28"/>
  <c r="BL52" i="28"/>
  <c r="BP52" i="28"/>
  <c r="CS51" i="28"/>
  <c r="BK52" i="28"/>
  <c r="AD52" i="28"/>
  <c r="CZ51" i="28" s="1"/>
  <c r="AA53" i="28" l="1"/>
  <c r="CW52" i="28" s="1"/>
  <c r="AC53" i="28"/>
  <c r="CY52" i="28" s="1"/>
  <c r="AE53" i="28"/>
  <c r="DA52" i="28" s="1"/>
  <c r="F12" i="35"/>
  <c r="M12" i="35" s="1"/>
  <c r="F13" i="35"/>
  <c r="M13" i="35" s="1"/>
  <c r="BK53" i="28"/>
  <c r="CS52" i="28"/>
  <c r="BL53" i="28"/>
  <c r="BM53" i="28"/>
  <c r="BN53" i="28"/>
  <c r="BP53" i="28"/>
  <c r="BE54" i="28"/>
  <c r="BC54" i="28"/>
  <c r="BO54" i="28"/>
  <c r="B54" i="28"/>
  <c r="BD54" i="28"/>
  <c r="BG54" i="28"/>
  <c r="V54" i="28"/>
  <c r="W54" i="28" s="1"/>
  <c r="X54" i="28" s="1"/>
  <c r="BB54" i="28"/>
  <c r="BQ54" i="28"/>
  <c r="BF54" i="28"/>
  <c r="AF53" i="28"/>
  <c r="DB52" i="28" s="1"/>
  <c r="Y53" i="28"/>
  <c r="CU52" i="28" s="1"/>
  <c r="AD53" i="28"/>
  <c r="CZ52" i="28" s="1"/>
  <c r="AJ52" i="28"/>
  <c r="X53" i="28"/>
  <c r="AB53" i="28"/>
  <c r="CX52" i="28" s="1"/>
  <c r="Z53" i="28"/>
  <c r="CV52" i="28" s="1"/>
  <c r="AG53" i="28"/>
  <c r="DC52" i="28" s="1"/>
  <c r="AD54" i="28" l="1"/>
  <c r="CZ53" i="28" s="1"/>
  <c r="Z54" i="28"/>
  <c r="CV53" i="28" s="1"/>
  <c r="AA54" i="28"/>
  <c r="CW53" i="28" s="1"/>
  <c r="CT53" i="28"/>
  <c r="CT52" i="28"/>
  <c r="AJ53" i="28"/>
  <c r="AB54" i="28"/>
  <c r="CX53" i="28" s="1"/>
  <c r="AF54" i="28"/>
  <c r="DB53" i="28" s="1"/>
  <c r="BP54" i="28"/>
  <c r="CS53" i="28"/>
  <c r="BK54" i="28"/>
  <c r="BL54" i="28"/>
  <c r="BM54" i="28"/>
  <c r="BN54" i="28"/>
  <c r="Y54" i="28"/>
  <c r="CU53" i="28" s="1"/>
  <c r="AC54" i="28"/>
  <c r="CY53" i="28" s="1"/>
  <c r="AG54" i="28"/>
  <c r="DC53" i="28" s="1"/>
  <c r="V55" i="28"/>
  <c r="W55" i="28" s="1"/>
  <c r="X55" i="28" s="1"/>
  <c r="BO55" i="28"/>
  <c r="BB55" i="28"/>
  <c r="BF55" i="28"/>
  <c r="BQ55" i="28"/>
  <c r="BC55" i="28"/>
  <c r="BG55" i="28"/>
  <c r="BE55" i="28"/>
  <c r="BD55" i="28"/>
  <c r="B55" i="28"/>
  <c r="AE54" i="28"/>
  <c r="DA53" i="28" s="1"/>
  <c r="CT54" i="28" l="1"/>
  <c r="AA55" i="28"/>
  <c r="CW54" i="28" s="1"/>
  <c r="CS54" i="28"/>
  <c r="BL55" i="28"/>
  <c r="BM55" i="28"/>
  <c r="BN55" i="28"/>
  <c r="BP55" i="28"/>
  <c r="BK55" i="28"/>
  <c r="Z55" i="28"/>
  <c r="CV54" i="28" s="1"/>
  <c r="BB56" i="28"/>
  <c r="BO56" i="28"/>
  <c r="BD56" i="28"/>
  <c r="BC56" i="28"/>
  <c r="BG56" i="28"/>
  <c r="B56" i="28"/>
  <c r="BQ56" i="28"/>
  <c r="BE56" i="28"/>
  <c r="V56" i="28"/>
  <c r="W56" i="28" s="1"/>
  <c r="X56" i="28" s="1"/>
  <c r="BF56" i="28"/>
  <c r="Y55" i="28"/>
  <c r="CU54" i="28" s="1"/>
  <c r="AG55" i="28"/>
  <c r="DC54" i="28" s="1"/>
  <c r="AB55" i="28"/>
  <c r="CX54" i="28" s="1"/>
  <c r="AC55" i="28"/>
  <c r="CY54" i="28" s="1"/>
  <c r="AD55" i="28"/>
  <c r="CZ54" i="28" s="1"/>
  <c r="AJ54" i="28"/>
  <c r="AE55" i="28"/>
  <c r="DA54" i="28" s="1"/>
  <c r="AF55" i="28"/>
  <c r="DB54" i="28" s="1"/>
  <c r="Y56" i="28" l="1"/>
  <c r="CU55" i="28" s="1"/>
  <c r="AG56" i="28"/>
  <c r="DC55" i="28" s="1"/>
  <c r="AF56" i="28"/>
  <c r="DB55" i="28" s="1"/>
  <c r="AE56" i="28"/>
  <c r="DA55" i="28" s="1"/>
  <c r="CT55" i="28"/>
  <c r="BO57" i="28"/>
  <c r="BE57" i="28"/>
  <c r="V57" i="28"/>
  <c r="W57" i="28" s="1"/>
  <c r="X57" i="28" s="1"/>
  <c r="B57" i="28"/>
  <c r="BG57" i="28"/>
  <c r="BB57" i="28"/>
  <c r="BQ57" i="28"/>
  <c r="BF57" i="28"/>
  <c r="BD57" i="28"/>
  <c r="BC57" i="28"/>
  <c r="AD56" i="28"/>
  <c r="CZ55" i="28" s="1"/>
  <c r="BL56" i="28"/>
  <c r="BN56" i="28"/>
  <c r="BK56" i="28"/>
  <c r="CS55" i="28"/>
  <c r="BM56" i="28"/>
  <c r="BP56" i="28"/>
  <c r="AC56" i="28"/>
  <c r="CY55" i="28" s="1"/>
  <c r="AA56" i="28"/>
  <c r="CW55" i="28" s="1"/>
  <c r="Z56" i="28"/>
  <c r="CV55" i="28" s="1"/>
  <c r="AB56" i="28"/>
  <c r="CX55" i="28" s="1"/>
  <c r="AJ55" i="28"/>
  <c r="AC57" i="28" l="1"/>
  <c r="CY56" i="28" s="1"/>
  <c r="AD57" i="28"/>
  <c r="CZ56" i="28" s="1"/>
  <c r="CT56" i="28"/>
  <c r="Z57" i="28"/>
  <c r="CV56" i="28" s="1"/>
  <c r="BP57" i="28"/>
  <c r="BN57" i="28"/>
  <c r="BM57" i="28"/>
  <c r="BK57" i="28"/>
  <c r="CS56" i="28"/>
  <c r="BL57" i="28"/>
  <c r="AA57" i="28"/>
  <c r="CW56" i="28" s="1"/>
  <c r="AB57" i="28"/>
  <c r="CX56" i="28" s="1"/>
  <c r="Y57" i="28"/>
  <c r="CU56" i="28" s="1"/>
  <c r="AG57" i="28"/>
  <c r="DC56" i="28" s="1"/>
  <c r="AF57" i="28"/>
  <c r="DB56" i="28" s="1"/>
  <c r="BF58" i="28"/>
  <c r="BG58" i="28"/>
  <c r="V58" i="28"/>
  <c r="W58" i="28" s="1"/>
  <c r="X58" i="28" s="1"/>
  <c r="BE58" i="28"/>
  <c r="B58" i="28"/>
  <c r="BQ58" i="28"/>
  <c r="BC58" i="28"/>
  <c r="BB58" i="28"/>
  <c r="BD58" i="28"/>
  <c r="BO58" i="28"/>
  <c r="AJ56" i="28"/>
  <c r="AE57" i="28"/>
  <c r="DA56" i="28" s="1"/>
  <c r="AB58" i="28" l="1"/>
  <c r="CX57" i="28" s="1"/>
  <c r="AC58" i="28"/>
  <c r="CY57" i="28" s="1"/>
  <c r="AE58" i="28"/>
  <c r="DA57" i="28" s="1"/>
  <c r="Z58" i="28"/>
  <c r="CV57" i="28" s="1"/>
  <c r="AA58" i="28"/>
  <c r="CW57" i="28" s="1"/>
  <c r="AD58" i="28"/>
  <c r="CZ57" i="28" s="1"/>
  <c r="BQ59" i="28"/>
  <c r="BF59" i="28"/>
  <c r="BD59" i="28"/>
  <c r="BC59" i="28"/>
  <c r="BG59" i="28"/>
  <c r="BB59" i="28"/>
  <c r="B59" i="28"/>
  <c r="V59" i="28"/>
  <c r="W59" i="28" s="1"/>
  <c r="BO59" i="28"/>
  <c r="BE59" i="28"/>
  <c r="BK58" i="28"/>
  <c r="CS57" i="28"/>
  <c r="BL58" i="28"/>
  <c r="BM58" i="28"/>
  <c r="BP58" i="28"/>
  <c r="BN58" i="28"/>
  <c r="CT57" i="28"/>
  <c r="Y58" i="28"/>
  <c r="CU57" i="28" s="1"/>
  <c r="AG58" i="28"/>
  <c r="DC57" i="28" s="1"/>
  <c r="AF58" i="28"/>
  <c r="DB57" i="28" s="1"/>
  <c r="AJ57" i="28"/>
  <c r="AG59" i="28" l="1"/>
  <c r="DC58" i="28" s="1"/>
  <c r="AE59" i="28"/>
  <c r="DA58" i="28" s="1"/>
  <c r="AD59" i="28"/>
  <c r="CZ58" i="28" s="1"/>
  <c r="BK59" i="28"/>
  <c r="BL59" i="28"/>
  <c r="CS58" i="28"/>
  <c r="BN59" i="28"/>
  <c r="BM59" i="28"/>
  <c r="BP59" i="28"/>
  <c r="Y59" i="28"/>
  <c r="CU58" i="28" s="1"/>
  <c r="AB59" i="28"/>
  <c r="CX58" i="28" s="1"/>
  <c r="AA59" i="28"/>
  <c r="CW58" i="28" s="1"/>
  <c r="BC60" i="28"/>
  <c r="BQ60" i="28"/>
  <c r="BB60" i="28"/>
  <c r="BE60" i="28"/>
  <c r="V60" i="28"/>
  <c r="W60" i="28" s="1"/>
  <c r="X60" i="28" s="1"/>
  <c r="BD60" i="28"/>
  <c r="B60" i="28"/>
  <c r="BF60" i="28"/>
  <c r="BG60" i="28"/>
  <c r="BO60" i="28"/>
  <c r="AC59" i="28"/>
  <c r="CY58" i="28" s="1"/>
  <c r="Z59" i="28"/>
  <c r="CV58" i="28" s="1"/>
  <c r="X59" i="28"/>
  <c r="AF59" i="28"/>
  <c r="DB58" i="28" s="1"/>
  <c r="AJ58" i="28"/>
  <c r="AE60" i="28" l="1"/>
  <c r="DA59" i="28" s="1"/>
  <c r="Z60" i="28"/>
  <c r="CV59" i="28" s="1"/>
  <c r="AG60" i="28"/>
  <c r="DC59" i="28" s="1"/>
  <c r="AC60" i="28"/>
  <c r="CY59" i="28" s="1"/>
  <c r="Y60" i="28"/>
  <c r="CU59" i="28" s="1"/>
  <c r="AA60" i="28"/>
  <c r="CW59" i="28" s="1"/>
  <c r="AD60" i="28"/>
  <c r="CZ59" i="28" s="1"/>
  <c r="CT59" i="28"/>
  <c r="BB61" i="28"/>
  <c r="BE61" i="28"/>
  <c r="BF61" i="28"/>
  <c r="BO61" i="28"/>
  <c r="B61" i="28"/>
  <c r="BG61" i="28"/>
  <c r="BC61" i="28"/>
  <c r="BQ61" i="28"/>
  <c r="BD61" i="28"/>
  <c r="V61" i="28"/>
  <c r="W61" i="28" s="1"/>
  <c r="X61" i="28" s="1"/>
  <c r="CS59" i="28"/>
  <c r="BM60" i="28"/>
  <c r="BL60" i="28"/>
  <c r="BN60" i="28"/>
  <c r="BK60" i="28"/>
  <c r="BP60" i="28"/>
  <c r="CT58" i="28"/>
  <c r="AJ59" i="28"/>
  <c r="AF60" i="28"/>
  <c r="DB59" i="28" s="1"/>
  <c r="AB60" i="28"/>
  <c r="CX59" i="28" s="1"/>
  <c r="AE61" i="28" l="1"/>
  <c r="DA60" i="28" s="1"/>
  <c r="AG61" i="28"/>
  <c r="DC60" i="28" s="1"/>
  <c r="AC61" i="28"/>
  <c r="CY60" i="28" s="1"/>
  <c r="CT60" i="28"/>
  <c r="AA61" i="28"/>
  <c r="CW60" i="28" s="1"/>
  <c r="AD61" i="28"/>
  <c r="CZ60" i="28" s="1"/>
  <c r="AF61" i="28"/>
  <c r="DB60" i="28" s="1"/>
  <c r="Z61" i="28"/>
  <c r="CV60" i="28" s="1"/>
  <c r="BG62" i="28"/>
  <c r="BQ62" i="28"/>
  <c r="BC62" i="28"/>
  <c r="BE62" i="28"/>
  <c r="V62" i="28"/>
  <c r="W62" i="28" s="1"/>
  <c r="X62" i="28" s="1"/>
  <c r="BB62" i="28"/>
  <c r="BO62" i="28"/>
  <c r="B62" i="28"/>
  <c r="BD62" i="28"/>
  <c r="BF62" i="28"/>
  <c r="CS60" i="28"/>
  <c r="BM61" i="28"/>
  <c r="BP61" i="28"/>
  <c r="BL61" i="28"/>
  <c r="BK61" i="28"/>
  <c r="BN61" i="28"/>
  <c r="Y61" i="28"/>
  <c r="CU60" i="28" s="1"/>
  <c r="AB61" i="28"/>
  <c r="CX60" i="28" s="1"/>
  <c r="AJ60" i="28"/>
  <c r="CT61" i="28" l="1"/>
  <c r="AC62" i="28"/>
  <c r="CY61" i="28" s="1"/>
  <c r="Y62" i="28"/>
  <c r="CU61" i="28" s="1"/>
  <c r="AA62" i="28"/>
  <c r="CW61" i="28" s="1"/>
  <c r="BQ63" i="28"/>
  <c r="BE63" i="28"/>
  <c r="BD63" i="28"/>
  <c r="BG63" i="28"/>
  <c r="BO63" i="28"/>
  <c r="BC63" i="28"/>
  <c r="BB63" i="28"/>
  <c r="B63" i="28"/>
  <c r="BF63" i="28"/>
  <c r="V63" i="28"/>
  <c r="W63" i="28" s="1"/>
  <c r="BK62" i="28"/>
  <c r="BM62" i="28"/>
  <c r="BL62" i="28"/>
  <c r="BP62" i="28"/>
  <c r="BN62" i="28"/>
  <c r="CS61" i="28"/>
  <c r="Z62" i="28"/>
  <c r="CV61" i="28" s="1"/>
  <c r="AG62" i="28"/>
  <c r="DC61" i="28" s="1"/>
  <c r="AB62" i="28"/>
  <c r="CX61" i="28" s="1"/>
  <c r="AD62" i="28"/>
  <c r="CZ61" i="28" s="1"/>
  <c r="AE62" i="28"/>
  <c r="DA61" i="28" s="1"/>
  <c r="AF62" i="28"/>
  <c r="DB61" i="28" s="1"/>
  <c r="AJ61" i="28"/>
  <c r="AG63" i="28" l="1"/>
  <c r="DC62" i="28" s="1"/>
  <c r="Z63" i="28"/>
  <c r="CV62" i="28" s="1"/>
  <c r="AB63" i="28"/>
  <c r="CX62" i="28" s="1"/>
  <c r="AD63" i="28"/>
  <c r="CZ62" i="28" s="1"/>
  <c r="BL63" i="28"/>
  <c r="BP63" i="28"/>
  <c r="BM63" i="28"/>
  <c r="BK63" i="28"/>
  <c r="BN63" i="28"/>
  <c r="CS62" i="28"/>
  <c r="AC63" i="28"/>
  <c r="CY62" i="28" s="1"/>
  <c r="AA63" i="28"/>
  <c r="CW62" i="28" s="1"/>
  <c r="BG64" i="28"/>
  <c r="BQ64" i="28"/>
  <c r="BD64" i="28"/>
  <c r="BO64" i="28"/>
  <c r="BE64" i="28"/>
  <c r="BB64" i="28"/>
  <c r="BF64" i="28"/>
  <c r="B64" i="28"/>
  <c r="V64" i="28"/>
  <c r="W64" i="28" s="1"/>
  <c r="X64" i="28" s="1"/>
  <c r="BC64" i="28"/>
  <c r="Y63" i="28"/>
  <c r="CU62" i="28" s="1"/>
  <c r="X63" i="28"/>
  <c r="AE63" i="28"/>
  <c r="DA62" i="28" s="1"/>
  <c r="AF63" i="28"/>
  <c r="DB62" i="28" s="1"/>
  <c r="AJ62" i="28"/>
  <c r="AC64" i="28" l="1"/>
  <c r="CY63" i="28" s="1"/>
  <c r="Z64" i="28"/>
  <c r="CV63" i="28" s="1"/>
  <c r="AA64" i="28"/>
  <c r="CW63" i="28" s="1"/>
  <c r="AF64" i="28"/>
  <c r="DB63" i="28" s="1"/>
  <c r="AE64" i="28"/>
  <c r="DA63" i="28" s="1"/>
  <c r="AD64" i="28"/>
  <c r="CZ63" i="28" s="1"/>
  <c r="AB64" i="28"/>
  <c r="CX63" i="28" s="1"/>
  <c r="Y64" i="28"/>
  <c r="CU63" i="28" s="1"/>
  <c r="BC65" i="28"/>
  <c r="BE65" i="28"/>
  <c r="BF65" i="28"/>
  <c r="V65" i="28"/>
  <c r="W65" i="28" s="1"/>
  <c r="X65" i="28" s="1"/>
  <c r="BQ65" i="28"/>
  <c r="BB65" i="28"/>
  <c r="BG65" i="28"/>
  <c r="BO65" i="28"/>
  <c r="BD65" i="28"/>
  <c r="B65" i="28"/>
  <c r="AJ63" i="28"/>
  <c r="CT62" i="28"/>
  <c r="CT63" i="28"/>
  <c r="BM64" i="28"/>
  <c r="BN64" i="28"/>
  <c r="CS63" i="28"/>
  <c r="BL64" i="28"/>
  <c r="BK64" i="28"/>
  <c r="BP64" i="28"/>
  <c r="AG64" i="28"/>
  <c r="DC63" i="28" s="1"/>
  <c r="AA65" i="28" l="1"/>
  <c r="CW64" i="28" s="1"/>
  <c r="AG65" i="28"/>
  <c r="DC64" i="28" s="1"/>
  <c r="AD65" i="28"/>
  <c r="CZ64" i="28" s="1"/>
  <c r="Y65" i="28"/>
  <c r="CU64" i="28" s="1"/>
  <c r="AJ64" i="28"/>
  <c r="AE65" i="28"/>
  <c r="DA64" i="28" s="1"/>
  <c r="Z65" i="28"/>
  <c r="CV64" i="28" s="1"/>
  <c r="AB65" i="28"/>
  <c r="CX64" i="28" s="1"/>
  <c r="AF65" i="28"/>
  <c r="DB64" i="28" s="1"/>
  <c r="AC65" i="28"/>
  <c r="CY64" i="28" s="1"/>
  <c r="CT64" i="28"/>
  <c r="BB66" i="28"/>
  <c r="BE66" i="28"/>
  <c r="BF66" i="28"/>
  <c r="BD66" i="28"/>
  <c r="BO66" i="28"/>
  <c r="BC66" i="28"/>
  <c r="BQ66" i="28"/>
  <c r="B66" i="28"/>
  <c r="BG66" i="28"/>
  <c r="V66" i="28"/>
  <c r="W66" i="28" s="1"/>
  <c r="CS64" i="28"/>
  <c r="BP65" i="28"/>
  <c r="BM65" i="28"/>
  <c r="BK65" i="28"/>
  <c r="BN65" i="28"/>
  <c r="BL65" i="28"/>
  <c r="AF66" i="28" l="1"/>
  <c r="DB65" i="28" s="1"/>
  <c r="AC66" i="28"/>
  <c r="CY65" i="28" s="1"/>
  <c r="AJ65" i="28"/>
  <c r="AD66" i="28"/>
  <c r="CZ65" i="28" s="1"/>
  <c r="AG66" i="28"/>
  <c r="DC65" i="28" s="1"/>
  <c r="Y66" i="28"/>
  <c r="CU65" i="28" s="1"/>
  <c r="AB66" i="28"/>
  <c r="CX65" i="28" s="1"/>
  <c r="AE66" i="28"/>
  <c r="DA65" i="28" s="1"/>
  <c r="BK66" i="28"/>
  <c r="BM66" i="28"/>
  <c r="CS65" i="28"/>
  <c r="BN66" i="28"/>
  <c r="BL66" i="28"/>
  <c r="BP66" i="28"/>
  <c r="AA66" i="28"/>
  <c r="CW65" i="28" s="1"/>
  <c r="Z66" i="28"/>
  <c r="CV65" i="28" s="1"/>
  <c r="BQ67" i="28"/>
  <c r="BC67" i="28"/>
  <c r="BE67" i="28"/>
  <c r="B67" i="28"/>
  <c r="BF67" i="28"/>
  <c r="BB67" i="28"/>
  <c r="BD67" i="28"/>
  <c r="BG67" i="28"/>
  <c r="BO67" i="28"/>
  <c r="V67" i="28"/>
  <c r="W67" i="28" s="1"/>
  <c r="X67" i="28" s="1"/>
  <c r="X66" i="28"/>
  <c r="AE67" i="28" l="1"/>
  <c r="DA66" i="28" s="1"/>
  <c r="AB67" i="28"/>
  <c r="CX66" i="28" s="1"/>
  <c r="AC67" i="28"/>
  <c r="CY66" i="28" s="1"/>
  <c r="AG67" i="28"/>
  <c r="DC66" i="28" s="1"/>
  <c r="Z67" i="28"/>
  <c r="CV66" i="28" s="1"/>
  <c r="AD67" i="28"/>
  <c r="CZ66" i="28" s="1"/>
  <c r="Y67" i="28"/>
  <c r="CU66" i="28" s="1"/>
  <c r="AJ66" i="28"/>
  <c r="CT65" i="28"/>
  <c r="AA67" i="28"/>
  <c r="CW66" i="28" s="1"/>
  <c r="CT66" i="28"/>
  <c r="BB68" i="28"/>
  <c r="BD68" i="28"/>
  <c r="BE68" i="28"/>
  <c r="BG68" i="28"/>
  <c r="BF68" i="28"/>
  <c r="BC68" i="28"/>
  <c r="BO68" i="28"/>
  <c r="BQ68" i="28"/>
  <c r="V68" i="28"/>
  <c r="W68" i="28" s="1"/>
  <c r="B68" i="28"/>
  <c r="BK67" i="28"/>
  <c r="BL67" i="28"/>
  <c r="CS66" i="28"/>
  <c r="BN67" i="28"/>
  <c r="BP67" i="28"/>
  <c r="BM67" i="28"/>
  <c r="AF67" i="28"/>
  <c r="DB66" i="28" s="1"/>
  <c r="Y68" i="28" l="1"/>
  <c r="CU67" i="28" s="1"/>
  <c r="AF68" i="28"/>
  <c r="DB67" i="28" s="1"/>
  <c r="BP68" i="28"/>
  <c r="CS67" i="28"/>
  <c r="BN68" i="28"/>
  <c r="BM68" i="28"/>
  <c r="BL68" i="28"/>
  <c r="BK68" i="28"/>
  <c r="AE68" i="28"/>
  <c r="DA67" i="28" s="1"/>
  <c r="Z68" i="28"/>
  <c r="CV67" i="28" s="1"/>
  <c r="AJ67" i="28"/>
  <c r="AC68" i="28"/>
  <c r="CY67" i="28" s="1"/>
  <c r="AA68" i="28"/>
  <c r="CW67" i="28" s="1"/>
  <c r="X68" i="28"/>
  <c r="AB68" i="28"/>
  <c r="CX67" i="28" s="1"/>
  <c r="BC69" i="28"/>
  <c r="BF69" i="28"/>
  <c r="BQ69" i="28"/>
  <c r="V69" i="28"/>
  <c r="W69" i="28" s="1"/>
  <c r="X69" i="28" s="1"/>
  <c r="BO69" i="28"/>
  <c r="B69" i="28"/>
  <c r="BG69" i="28"/>
  <c r="BD69" i="28"/>
  <c r="BB69" i="28"/>
  <c r="BE69" i="28"/>
  <c r="AD68" i="28"/>
  <c r="CZ67" i="28" s="1"/>
  <c r="AG68" i="28"/>
  <c r="DC67" i="28" s="1"/>
  <c r="AC69" i="28" l="1"/>
  <c r="CY68" i="28" s="1"/>
  <c r="AE69" i="28"/>
  <c r="DA68" i="28" s="1"/>
  <c r="AA69" i="28"/>
  <c r="CW68" i="28" s="1"/>
  <c r="Y69" i="28"/>
  <c r="CU68" i="28" s="1"/>
  <c r="Z69" i="28"/>
  <c r="CV68" i="28" s="1"/>
  <c r="AB69" i="28"/>
  <c r="CX68" i="28" s="1"/>
  <c r="AF69" i="28"/>
  <c r="DB68" i="28" s="1"/>
  <c r="AG69" i="28"/>
  <c r="DC68" i="28" s="1"/>
  <c r="AD69" i="28"/>
  <c r="CZ68" i="28" s="1"/>
  <c r="CT68" i="28"/>
  <c r="BB70" i="28"/>
  <c r="BD70" i="28"/>
  <c r="V70" i="28"/>
  <c r="W70" i="28" s="1"/>
  <c r="X70" i="28" s="1"/>
  <c r="BQ70" i="28"/>
  <c r="BE70" i="28"/>
  <c r="BO70" i="28"/>
  <c r="BG70" i="28"/>
  <c r="BC70" i="28"/>
  <c r="B70" i="28"/>
  <c r="BF70" i="28"/>
  <c r="CT67" i="28"/>
  <c r="AJ68" i="28"/>
  <c r="BM69" i="28"/>
  <c r="BL69" i="28"/>
  <c r="CS68" i="28"/>
  <c r="BK69" i="28"/>
  <c r="BP69" i="28"/>
  <c r="BN69" i="28"/>
  <c r="AJ69" i="28" l="1"/>
  <c r="CT69" i="28"/>
  <c r="AE70" i="28"/>
  <c r="DA69" i="28" s="1"/>
  <c r="Z70" i="28"/>
  <c r="CV69" i="28" s="1"/>
  <c r="AD70" i="28"/>
  <c r="CZ69" i="28" s="1"/>
  <c r="B71" i="28"/>
  <c r="BE71" i="28"/>
  <c r="BO71" i="28"/>
  <c r="BD71" i="28"/>
  <c r="V71" i="28"/>
  <c r="W71" i="28" s="1"/>
  <c r="X71" i="28" s="1"/>
  <c r="BF71" i="28"/>
  <c r="BQ71" i="28"/>
  <c r="BC71" i="28"/>
  <c r="BB71" i="28"/>
  <c r="BG71" i="28"/>
  <c r="AG70" i="28"/>
  <c r="DC69" i="28" s="1"/>
  <c r="AC70" i="28"/>
  <c r="CY69" i="28" s="1"/>
  <c r="Y70" i="28"/>
  <c r="CU69" i="28" s="1"/>
  <c r="BK70" i="28"/>
  <c r="BN70" i="28"/>
  <c r="BM70" i="28"/>
  <c r="BL70" i="28"/>
  <c r="CS69" i="28"/>
  <c r="BP70" i="28"/>
  <c r="AA70" i="28"/>
  <c r="CW69" i="28" s="1"/>
  <c r="AB70" i="28"/>
  <c r="CX69" i="28" s="1"/>
  <c r="AF70" i="28"/>
  <c r="DB69" i="28" s="1"/>
  <c r="AC71" i="28" l="1"/>
  <c r="CY70" i="28" s="1"/>
  <c r="AD71" i="28"/>
  <c r="CZ70" i="28" s="1"/>
  <c r="AF71" i="28"/>
  <c r="DB70" i="28" s="1"/>
  <c r="AA71" i="28"/>
  <c r="CW70" i="28" s="1"/>
  <c r="AE71" i="28"/>
  <c r="DA70" i="28" s="1"/>
  <c r="CT70" i="28"/>
  <c r="BC72" i="28"/>
  <c r="BE72" i="28"/>
  <c r="B72" i="28"/>
  <c r="BO72" i="28"/>
  <c r="BQ72" i="28"/>
  <c r="BB72" i="28"/>
  <c r="V72" i="28"/>
  <c r="W72" i="28" s="1"/>
  <c r="X72" i="28" s="1"/>
  <c r="BF72" i="28"/>
  <c r="BD72" i="28"/>
  <c r="BG72" i="28"/>
  <c r="BK71" i="28"/>
  <c r="BM71" i="28"/>
  <c r="BL71" i="28"/>
  <c r="BP71" i="28"/>
  <c r="BN71" i="28"/>
  <c r="CS70" i="28"/>
  <c r="Z71" i="28"/>
  <c r="CV70" i="28" s="1"/>
  <c r="Y71" i="28"/>
  <c r="CU70" i="28" s="1"/>
  <c r="AJ70" i="28"/>
  <c r="AB71" i="28"/>
  <c r="CX70" i="28" s="1"/>
  <c r="AG71" i="28"/>
  <c r="DC70" i="28" s="1"/>
  <c r="AA72" i="28" l="1"/>
  <c r="CW71" i="28" s="1"/>
  <c r="AF72" i="28"/>
  <c r="DB71" i="28" s="1"/>
  <c r="AD72" i="28"/>
  <c r="CZ71" i="28" s="1"/>
  <c r="AG72" i="28"/>
  <c r="DC71" i="28" s="1"/>
  <c r="Y72" i="28"/>
  <c r="CU71" i="28" s="1"/>
  <c r="AB72" i="28"/>
  <c r="CX71" i="28" s="1"/>
  <c r="AE72" i="28"/>
  <c r="DA71" i="28" s="1"/>
  <c r="Z72" i="28"/>
  <c r="CV71" i="28" s="1"/>
  <c r="CS71" i="28"/>
  <c r="BP72" i="28"/>
  <c r="BN72" i="28"/>
  <c r="BM72" i="28"/>
  <c r="BK72" i="28"/>
  <c r="BL72" i="28"/>
  <c r="BQ73" i="28"/>
  <c r="BD73" i="28"/>
  <c r="BB73" i="28"/>
  <c r="V73" i="28"/>
  <c r="W73" i="28" s="1"/>
  <c r="BE73" i="28"/>
  <c r="B73" i="28"/>
  <c r="BG73" i="28"/>
  <c r="BC73" i="28"/>
  <c r="BF73" i="28"/>
  <c r="BO73" i="28"/>
  <c r="AC72" i="28"/>
  <c r="CY71" i="28" s="1"/>
  <c r="AJ71" i="28"/>
  <c r="CT71" i="28"/>
  <c r="AB73" i="28" l="1"/>
  <c r="CX72" i="28" s="1"/>
  <c r="AD73" i="28"/>
  <c r="CZ72" i="28" s="1"/>
  <c r="AA73" i="28"/>
  <c r="CW72" i="28" s="1"/>
  <c r="AJ72" i="28"/>
  <c r="BK73" i="28"/>
  <c r="BM73" i="28"/>
  <c r="CS72" i="28"/>
  <c r="BL73" i="28"/>
  <c r="BN73" i="28"/>
  <c r="BP73" i="28"/>
  <c r="X73" i="28"/>
  <c r="BB74" i="28"/>
  <c r="V74" i="28"/>
  <c r="W74" i="28" s="1"/>
  <c r="BQ74" i="28"/>
  <c r="B74" i="28"/>
  <c r="BO74" i="28"/>
  <c r="BC74" i="28"/>
  <c r="BE74" i="28"/>
  <c r="BG74" i="28"/>
  <c r="BD74" i="28"/>
  <c r="BF74" i="28"/>
  <c r="Z73" i="28"/>
  <c r="CV72" i="28" s="1"/>
  <c r="AF73" i="28"/>
  <c r="DB72" i="28" s="1"/>
  <c r="AG73" i="28"/>
  <c r="DC72" i="28" s="1"/>
  <c r="Y73" i="28"/>
  <c r="CU72" i="28" s="1"/>
  <c r="AC73" i="28"/>
  <c r="CY72" i="28" s="1"/>
  <c r="AE73" i="28"/>
  <c r="DA72" i="28" s="1"/>
  <c r="AG74" i="28" l="1"/>
  <c r="DC73" i="28" s="1"/>
  <c r="AC74" i="28"/>
  <c r="CY73" i="28" s="1"/>
  <c r="AA74" i="28"/>
  <c r="CW73" i="28" s="1"/>
  <c r="Z74" i="28"/>
  <c r="CV73" i="28" s="1"/>
  <c r="Y74" i="28"/>
  <c r="CU73" i="28" s="1"/>
  <c r="AE74" i="28"/>
  <c r="DA73" i="28" s="1"/>
  <c r="AB74" i="28"/>
  <c r="CX73" i="28" s="1"/>
  <c r="AD74" i="28"/>
  <c r="CZ73" i="28" s="1"/>
  <c r="CT72" i="28"/>
  <c r="AJ73" i="28"/>
  <c r="BG75" i="28"/>
  <c r="V75" i="28"/>
  <c r="W75" i="28" s="1"/>
  <c r="BE75" i="28"/>
  <c r="BB75" i="28"/>
  <c r="BC75" i="28"/>
  <c r="B75" i="28"/>
  <c r="BQ75" i="28"/>
  <c r="BF75" i="28"/>
  <c r="BD75" i="28"/>
  <c r="BO75" i="28"/>
  <c r="AF74" i="28"/>
  <c r="DB73" i="28" s="1"/>
  <c r="BN74" i="28"/>
  <c r="CS73" i="28"/>
  <c r="BL74" i="28"/>
  <c r="BM74" i="28"/>
  <c r="BK74" i="28"/>
  <c r="BP74" i="28"/>
  <c r="X74" i="28"/>
  <c r="AE75" i="28" l="1"/>
  <c r="DA74" i="28" s="1"/>
  <c r="Z75" i="28"/>
  <c r="CV74" i="28" s="1"/>
  <c r="AB75" i="28"/>
  <c r="CX74" i="28" s="1"/>
  <c r="AF75" i="28"/>
  <c r="DB74" i="28" s="1"/>
  <c r="AD75" i="28"/>
  <c r="CZ74" i="28" s="1"/>
  <c r="Y75" i="28"/>
  <c r="CU74" i="28" s="1"/>
  <c r="AA75" i="28"/>
  <c r="CW74" i="28" s="1"/>
  <c r="AG75" i="28"/>
  <c r="DC74" i="28" s="1"/>
  <c r="BP75" i="28"/>
  <c r="BM75" i="28"/>
  <c r="BN75" i="28"/>
  <c r="BK75" i="28"/>
  <c r="BL75" i="28"/>
  <c r="CS74" i="28"/>
  <c r="BO76" i="28"/>
  <c r="BE76" i="28"/>
  <c r="BF76" i="28"/>
  <c r="B76" i="28"/>
  <c r="BQ76" i="28"/>
  <c r="BD76" i="28"/>
  <c r="BG76" i="28"/>
  <c r="V76" i="28"/>
  <c r="W76" i="28" s="1"/>
  <c r="X76" i="28" s="1"/>
  <c r="BC76" i="28"/>
  <c r="BB76" i="28"/>
  <c r="CT73" i="28"/>
  <c r="AJ74" i="28"/>
  <c r="AC75" i="28"/>
  <c r="CY74" i="28" s="1"/>
  <c r="X75" i="28"/>
  <c r="AA76" i="28" l="1"/>
  <c r="CW75" i="28" s="1"/>
  <c r="Z76" i="28"/>
  <c r="CV75" i="28" s="1"/>
  <c r="AG76" i="28"/>
  <c r="DC75" i="28" s="1"/>
  <c r="AE76" i="28"/>
  <c r="DA75" i="28" s="1"/>
  <c r="AD76" i="28"/>
  <c r="CZ75" i="28" s="1"/>
  <c r="AC76" i="28"/>
  <c r="CY75" i="28" s="1"/>
  <c r="AB76" i="28"/>
  <c r="CX75" i="28" s="1"/>
  <c r="Y76" i="28"/>
  <c r="CU75" i="28" s="1"/>
  <c r="AF76" i="28"/>
  <c r="DB75" i="28" s="1"/>
  <c r="CT75" i="28"/>
  <c r="CT74" i="28"/>
  <c r="AJ75" i="28"/>
  <c r="BD77" i="28"/>
  <c r="BQ77" i="28"/>
  <c r="BO77" i="28"/>
  <c r="BC77" i="28"/>
  <c r="BF77" i="28"/>
  <c r="BE77" i="28"/>
  <c r="V77" i="28"/>
  <c r="W77" i="28" s="1"/>
  <c r="B77" i="28"/>
  <c r="BB77" i="28"/>
  <c r="BG77" i="28"/>
  <c r="BM76" i="28"/>
  <c r="BL76" i="28"/>
  <c r="BP76" i="28"/>
  <c r="CS75" i="28"/>
  <c r="BN76" i="28"/>
  <c r="BK76" i="28"/>
  <c r="AJ76" i="28" l="1"/>
  <c r="BK77" i="28"/>
  <c r="CS76" i="28"/>
  <c r="BP77" i="28"/>
  <c r="BL77" i="28"/>
  <c r="BM77" i="28"/>
  <c r="BN77" i="28"/>
  <c r="AG77" i="28"/>
  <c r="DC76" i="28" s="1"/>
  <c r="AF77" i="28"/>
  <c r="DB76" i="28" s="1"/>
  <c r="Z77" i="28"/>
  <c r="CV76" i="28" s="1"/>
  <c r="AA77" i="28"/>
  <c r="CW76" i="28" s="1"/>
  <c r="X77" i="28"/>
  <c r="AC77" i="28"/>
  <c r="CY76" i="28" s="1"/>
  <c r="V78" i="28"/>
  <c r="W78" i="28" s="1"/>
  <c r="BE78" i="28"/>
  <c r="BG78" i="28"/>
  <c r="BQ78" i="28"/>
  <c r="BF78" i="28"/>
  <c r="BO78" i="28"/>
  <c r="B78" i="28"/>
  <c r="BB78" i="28"/>
  <c r="BD78" i="28"/>
  <c r="BC78" i="28"/>
  <c r="Y77" i="28"/>
  <c r="CU76" i="28" s="1"/>
  <c r="AD77" i="28"/>
  <c r="CZ76" i="28" s="1"/>
  <c r="AB77" i="28"/>
  <c r="CX76" i="28" s="1"/>
  <c r="AE77" i="28"/>
  <c r="DA76" i="28" s="1"/>
  <c r="AB78" i="28" l="1"/>
  <c r="CX77" i="28" s="1"/>
  <c r="AF78" i="28"/>
  <c r="DB77" i="28" s="1"/>
  <c r="AA78" i="28"/>
  <c r="CW77" i="28" s="1"/>
  <c r="AE78" i="28"/>
  <c r="DA77" i="28" s="1"/>
  <c r="AG78" i="28"/>
  <c r="DC77" i="28" s="1"/>
  <c r="Y78" i="28"/>
  <c r="CU77" i="28" s="1"/>
  <c r="Z78" i="28"/>
  <c r="CV77" i="28" s="1"/>
  <c r="AD78" i="28"/>
  <c r="CZ77" i="28" s="1"/>
  <c r="AC78" i="28"/>
  <c r="CY77" i="28" s="1"/>
  <c r="CS77" i="28"/>
  <c r="BN78" i="28"/>
  <c r="BM78" i="28"/>
  <c r="BP78" i="28"/>
  <c r="BK78" i="28"/>
  <c r="BL78" i="28"/>
  <c r="CT76" i="28"/>
  <c r="AJ77" i="28"/>
  <c r="BC79" i="28"/>
  <c r="BD79" i="28"/>
  <c r="BB79" i="28"/>
  <c r="BO79" i="28"/>
  <c r="BF79" i="28"/>
  <c r="BE79" i="28"/>
  <c r="V79" i="28"/>
  <c r="W79" i="28" s="1"/>
  <c r="X79" i="28" s="1"/>
  <c r="BG79" i="28"/>
  <c r="B79" i="28"/>
  <c r="BQ79" i="28"/>
  <c r="X78" i="28"/>
  <c r="AC79" i="28" l="1"/>
  <c r="CY78" i="28" s="1"/>
  <c r="AD79" i="28"/>
  <c r="CZ78" i="28" s="1"/>
  <c r="AE79" i="28"/>
  <c r="DA78" i="28" s="1"/>
  <c r="Z79" i="28"/>
  <c r="CV78" i="28" s="1"/>
  <c r="CT78" i="28"/>
  <c r="Y79" i="28"/>
  <c r="CU78" i="28" s="1"/>
  <c r="AF79" i="28"/>
  <c r="DB78" i="28" s="1"/>
  <c r="AA79" i="28"/>
  <c r="CW78" i="28" s="1"/>
  <c r="AB79" i="28"/>
  <c r="CX78" i="28" s="1"/>
  <c r="BQ80" i="28"/>
  <c r="B80" i="28"/>
  <c r="BG80" i="28"/>
  <c r="BO80" i="28"/>
  <c r="BB80" i="28"/>
  <c r="BC80" i="28"/>
  <c r="BD80" i="28"/>
  <c r="BF80" i="28"/>
  <c r="BE80" i="28"/>
  <c r="V80" i="28"/>
  <c r="W80" i="28" s="1"/>
  <c r="X80" i="28" s="1"/>
  <c r="CT77" i="28"/>
  <c r="AJ78" i="28"/>
  <c r="BL79" i="28"/>
  <c r="BN79" i="28"/>
  <c r="BM79" i="28"/>
  <c r="BP79" i="28"/>
  <c r="BK79" i="28"/>
  <c r="CS78" i="28"/>
  <c r="AG79" i="28"/>
  <c r="DC78" i="28" s="1"/>
  <c r="AE80" i="28" l="1"/>
  <c r="DA79" i="28" s="1"/>
  <c r="AD80" i="28"/>
  <c r="CZ79" i="28" s="1"/>
  <c r="AC80" i="28"/>
  <c r="CY79" i="28" s="1"/>
  <c r="AG80" i="28"/>
  <c r="DC79" i="28" s="1"/>
  <c r="AA80" i="28"/>
  <c r="CW79" i="28" s="1"/>
  <c r="Z80" i="28"/>
  <c r="CV79" i="28" s="1"/>
  <c r="AB80" i="28"/>
  <c r="CX79" i="28" s="1"/>
  <c r="Y80" i="28"/>
  <c r="CU79" i="28" s="1"/>
  <c r="AF80" i="28"/>
  <c r="DB79" i="28" s="1"/>
  <c r="CT79" i="28"/>
  <c r="AJ79" i="28"/>
  <c r="BM80" i="28"/>
  <c r="BL80" i="28"/>
  <c r="CS79" i="28"/>
  <c r="BP80" i="28"/>
  <c r="BN80" i="28"/>
  <c r="BK80" i="28"/>
  <c r="B81" i="28"/>
  <c r="BQ81" i="28"/>
  <c r="BO81" i="28"/>
  <c r="BD81" i="28"/>
  <c r="BG81" i="28"/>
  <c r="BE81" i="28"/>
  <c r="BB81" i="28"/>
  <c r="V81" i="28"/>
  <c r="W81" i="28" s="1"/>
  <c r="X81" i="28" s="1"/>
  <c r="BF81" i="28"/>
  <c r="BC81" i="28"/>
  <c r="AB81" i="28" l="1"/>
  <c r="CX80" i="28" s="1"/>
  <c r="AJ80" i="28"/>
  <c r="AC81" i="28"/>
  <c r="CY80" i="28" s="1"/>
  <c r="CT80" i="28"/>
  <c r="AE81" i="28"/>
  <c r="DA80" i="28" s="1"/>
  <c r="AF81" i="28"/>
  <c r="DB80" i="28" s="1"/>
  <c r="Z81" i="28"/>
  <c r="CV80" i="28" s="1"/>
  <c r="BN81" i="28"/>
  <c r="BP81" i="28"/>
  <c r="BK81" i="28"/>
  <c r="BL81" i="28"/>
  <c r="CS80" i="28"/>
  <c r="BM81" i="28"/>
  <c r="AA81" i="28"/>
  <c r="CW80" i="28" s="1"/>
  <c r="AD81" i="28"/>
  <c r="CZ80" i="28" s="1"/>
  <c r="Y81" i="28"/>
  <c r="CU80" i="28" s="1"/>
  <c r="BB82" i="28"/>
  <c r="BF82" i="28"/>
  <c r="BC82" i="28"/>
  <c r="BD82" i="28"/>
  <c r="BO82" i="28"/>
  <c r="BG82" i="28"/>
  <c r="B82" i="28"/>
  <c r="V82" i="28"/>
  <c r="W82" i="28" s="1"/>
  <c r="BE82" i="28"/>
  <c r="BQ82" i="28"/>
  <c r="AG81" i="28"/>
  <c r="DC80" i="28" s="1"/>
  <c r="Y82" i="28" l="1"/>
  <c r="CU81" i="28" s="1"/>
  <c r="AD82" i="28"/>
  <c r="CZ81" i="28" s="1"/>
  <c r="AA82" i="28"/>
  <c r="CW81" i="28" s="1"/>
  <c r="AB82" i="28"/>
  <c r="CX81" i="28" s="1"/>
  <c r="AF82" i="28"/>
  <c r="DB81" i="28" s="1"/>
  <c r="BN82" i="28"/>
  <c r="BK82" i="28"/>
  <c r="BM82" i="28"/>
  <c r="CS81" i="28"/>
  <c r="BP82" i="28"/>
  <c r="BL82" i="28"/>
  <c r="BF83" i="28"/>
  <c r="BB83" i="28"/>
  <c r="BD83" i="28"/>
  <c r="BQ83" i="28"/>
  <c r="V83" i="28"/>
  <c r="W83" i="28" s="1"/>
  <c r="X83" i="28" s="1"/>
  <c r="BC83" i="28"/>
  <c r="B83" i="28"/>
  <c r="BG83" i="28"/>
  <c r="BO83" i="28"/>
  <c r="BE83" i="28"/>
  <c r="AE82" i="28"/>
  <c r="DA81" i="28" s="1"/>
  <c r="AG82" i="28"/>
  <c r="DC81" i="28" s="1"/>
  <c r="Z82" i="28"/>
  <c r="CV81" i="28" s="1"/>
  <c r="AC82" i="28"/>
  <c r="CY81" i="28" s="1"/>
  <c r="X82" i="28"/>
  <c r="AJ81" i="28"/>
  <c r="Y83" i="28" l="1"/>
  <c r="CU82" i="28" s="1"/>
  <c r="Z83" i="28"/>
  <c r="CV82" i="28" s="1"/>
  <c r="AG83" i="28"/>
  <c r="DC82" i="28" s="1"/>
  <c r="AF83" i="28"/>
  <c r="DB82" i="28" s="1"/>
  <c r="AD83" i="28"/>
  <c r="CZ82" i="28" s="1"/>
  <c r="AB83" i="28"/>
  <c r="CX82" i="28" s="1"/>
  <c r="CT82" i="28"/>
  <c r="AC83" i="28"/>
  <c r="CY82" i="28" s="1"/>
  <c r="BF84" i="28"/>
  <c r="BB84" i="28"/>
  <c r="BE84" i="28"/>
  <c r="BD84" i="28"/>
  <c r="BG84" i="28"/>
  <c r="BQ84" i="28"/>
  <c r="BO84" i="28"/>
  <c r="BC84" i="28"/>
  <c r="B84" i="28"/>
  <c r="V84" i="28"/>
  <c r="W84" i="28" s="1"/>
  <c r="X84" i="28" s="1"/>
  <c r="AA83" i="28"/>
  <c r="CW82" i="28" s="1"/>
  <c r="BM83" i="28"/>
  <c r="BL83" i="28"/>
  <c r="BK83" i="28"/>
  <c r="CS82" i="28"/>
  <c r="BP83" i="28"/>
  <c r="BN83" i="28"/>
  <c r="AJ82" i="28"/>
  <c r="CT81" i="28"/>
  <c r="AE83" i="28"/>
  <c r="DA82" i="28" s="1"/>
  <c r="AD84" i="28" l="1"/>
  <c r="CZ83" i="28" s="1"/>
  <c r="Z84" i="28"/>
  <c r="CV83" i="28" s="1"/>
  <c r="AA84" i="28"/>
  <c r="CW83" i="28" s="1"/>
  <c r="AE84" i="28"/>
  <c r="DA83" i="28" s="1"/>
  <c r="AB84" i="28"/>
  <c r="CX83" i="28" s="1"/>
  <c r="AC84" i="28"/>
  <c r="CY83" i="28" s="1"/>
  <c r="AG84" i="28"/>
  <c r="DC83" i="28" s="1"/>
  <c r="CT83" i="28"/>
  <c r="BN84" i="28"/>
  <c r="BM84" i="28"/>
  <c r="BK84" i="28"/>
  <c r="BP84" i="28"/>
  <c r="CS83" i="28"/>
  <c r="BL84" i="28"/>
  <c r="Y84" i="28"/>
  <c r="CU83" i="28" s="1"/>
  <c r="AF84" i="28"/>
  <c r="DB83" i="28" s="1"/>
  <c r="B85" i="28"/>
  <c r="BB85" i="28"/>
  <c r="BG85" i="28"/>
  <c r="BQ85" i="28"/>
  <c r="BD85" i="28"/>
  <c r="BE85" i="28"/>
  <c r="BO85" i="28"/>
  <c r="BC85" i="28"/>
  <c r="V85" i="28"/>
  <c r="W85" i="28" s="1"/>
  <c r="X85" i="28" s="1"/>
  <c r="BF85" i="28"/>
  <c r="AJ83" i="28"/>
  <c r="AB85" i="28" l="1"/>
  <c r="CX84" i="28" s="1"/>
  <c r="Z85" i="28"/>
  <c r="CV84" i="28" s="1"/>
  <c r="AC85" i="28"/>
  <c r="CY84" i="28" s="1"/>
  <c r="AG85" i="28"/>
  <c r="DC84" i="28" s="1"/>
  <c r="AD85" i="28"/>
  <c r="CZ84" i="28" s="1"/>
  <c r="Y85" i="28"/>
  <c r="CU84" i="28" s="1"/>
  <c r="CT84" i="28"/>
  <c r="AA85" i="28"/>
  <c r="CW84" i="28" s="1"/>
  <c r="BE86" i="28"/>
  <c r="V86" i="28"/>
  <c r="W86" i="28" s="1"/>
  <c r="BG86" i="28"/>
  <c r="BQ86" i="28"/>
  <c r="BD86" i="28"/>
  <c r="B86" i="28"/>
  <c r="BC86" i="28"/>
  <c r="BF86" i="28"/>
  <c r="BO86" i="28"/>
  <c r="BB86" i="28"/>
  <c r="AJ84" i="28"/>
  <c r="BL85" i="28"/>
  <c r="BK85" i="28"/>
  <c r="CS84" i="28"/>
  <c r="BP85" i="28"/>
  <c r="BM85" i="28"/>
  <c r="BN85" i="28"/>
  <c r="AF85" i="28"/>
  <c r="DB84" i="28" s="1"/>
  <c r="AE85" i="28"/>
  <c r="DA84" i="28" s="1"/>
  <c r="AE86" i="28" l="1"/>
  <c r="DA85" i="28" s="1"/>
  <c r="Z86" i="28"/>
  <c r="CV85" i="28" s="1"/>
  <c r="AD86" i="28"/>
  <c r="CZ85" i="28" s="1"/>
  <c r="Y86" i="28"/>
  <c r="CU85" i="28" s="1"/>
  <c r="AC86" i="28"/>
  <c r="CY85" i="28" s="1"/>
  <c r="AB86" i="28"/>
  <c r="CX85" i="28" s="1"/>
  <c r="AA86" i="28"/>
  <c r="CW85" i="28" s="1"/>
  <c r="AF86" i="28"/>
  <c r="DB85" i="28" s="1"/>
  <c r="BK86" i="28"/>
  <c r="BP86" i="28"/>
  <c r="CS85" i="28"/>
  <c r="BN86" i="28"/>
  <c r="BL86" i="28"/>
  <c r="BM86" i="28"/>
  <c r="AG86" i="28"/>
  <c r="DC85" i="28" s="1"/>
  <c r="AJ85" i="28"/>
  <c r="BB87" i="28"/>
  <c r="BD87" i="28"/>
  <c r="BG87" i="28"/>
  <c r="BO87" i="28"/>
  <c r="B87" i="28"/>
  <c r="V87" i="28"/>
  <c r="W87" i="28" s="1"/>
  <c r="X87" i="28" s="1"/>
  <c r="BC87" i="28"/>
  <c r="BF87" i="28"/>
  <c r="BQ87" i="28"/>
  <c r="BE87" i="28"/>
  <c r="X86" i="28"/>
  <c r="Y87" i="28" l="1"/>
  <c r="CU86" i="28" s="1"/>
  <c r="AC87" i="28"/>
  <c r="CY86" i="28" s="1"/>
  <c r="Z87" i="28"/>
  <c r="CV86" i="28" s="1"/>
  <c r="AA87" i="28"/>
  <c r="CW86" i="28" s="1"/>
  <c r="AE87" i="28"/>
  <c r="DA86" i="28" s="1"/>
  <c r="AD87" i="28"/>
  <c r="CZ86" i="28" s="1"/>
  <c r="AB87" i="28"/>
  <c r="CX86" i="28" s="1"/>
  <c r="AG87" i="28"/>
  <c r="DC86" i="28" s="1"/>
  <c r="AF87" i="28"/>
  <c r="DB86" i="28" s="1"/>
  <c r="CT86" i="28"/>
  <c r="AJ86" i="28"/>
  <c r="CT85" i="28"/>
  <c r="BG88" i="28"/>
  <c r="BE88" i="28"/>
  <c r="BB88" i="28"/>
  <c r="BD88" i="28"/>
  <c r="BF88" i="28"/>
  <c r="BC88" i="28"/>
  <c r="B88" i="28"/>
  <c r="V88" i="28"/>
  <c r="W88" i="28" s="1"/>
  <c r="BQ88" i="28"/>
  <c r="BO88" i="28"/>
  <c r="CS86" i="28"/>
  <c r="BM87" i="28"/>
  <c r="BL87" i="28"/>
  <c r="BK87" i="28"/>
  <c r="BN87" i="28"/>
  <c r="BP87" i="28"/>
  <c r="AD88" i="28" l="1"/>
  <c r="CZ87" i="28" s="1"/>
  <c r="AG88" i="28"/>
  <c r="DC87" i="28" s="1"/>
  <c r="Z88" i="28"/>
  <c r="CV87" i="28" s="1"/>
  <c r="AA88" i="28"/>
  <c r="CW87" i="28" s="1"/>
  <c r="AF88" i="28"/>
  <c r="DB87" i="28" s="1"/>
  <c r="AE88" i="28"/>
  <c r="DA87" i="28" s="1"/>
  <c r="AB88" i="28"/>
  <c r="CX87" i="28" s="1"/>
  <c r="AJ87" i="28"/>
  <c r="Y88" i="28"/>
  <c r="CU87" i="28" s="1"/>
  <c r="BG89" i="28"/>
  <c r="BB89" i="28"/>
  <c r="BQ89" i="28"/>
  <c r="B89" i="28"/>
  <c r="V89" i="28"/>
  <c r="W89" i="28" s="1"/>
  <c r="X89" i="28" s="1"/>
  <c r="BD89" i="28"/>
  <c r="BO89" i="28"/>
  <c r="BE89" i="28"/>
  <c r="BF89" i="28"/>
  <c r="BC89" i="28"/>
  <c r="BP88" i="28"/>
  <c r="CS87" i="28"/>
  <c r="BN88" i="28"/>
  <c r="BL88" i="28"/>
  <c r="BK88" i="28"/>
  <c r="BM88" i="28"/>
  <c r="X88" i="28"/>
  <c r="AC88" i="28"/>
  <c r="CY87" i="28" s="1"/>
  <c r="AB89" i="28" l="1"/>
  <c r="CX88" i="28" s="1"/>
  <c r="AE89" i="28"/>
  <c r="DA88" i="28" s="1"/>
  <c r="Z89" i="28"/>
  <c r="CV88" i="28" s="1"/>
  <c r="AC89" i="28"/>
  <c r="CY88" i="28" s="1"/>
  <c r="Y89" i="28"/>
  <c r="CU88" i="28" s="1"/>
  <c r="AD89" i="28"/>
  <c r="CZ88" i="28" s="1"/>
  <c r="AA89" i="28"/>
  <c r="CW88" i="28" s="1"/>
  <c r="CT88" i="28"/>
  <c r="V90" i="28"/>
  <c r="W90" i="28" s="1"/>
  <c r="BF90" i="28"/>
  <c r="BB90" i="28"/>
  <c r="BC90" i="28"/>
  <c r="BO90" i="28"/>
  <c r="BQ90" i="28"/>
  <c r="BG90" i="28"/>
  <c r="BE90" i="28"/>
  <c r="BD90" i="28"/>
  <c r="B90" i="28"/>
  <c r="CT87" i="28"/>
  <c r="AJ88" i="28"/>
  <c r="BP89" i="28"/>
  <c r="BL89" i="28"/>
  <c r="BK89" i="28"/>
  <c r="BN89" i="28"/>
  <c r="BM89" i="28"/>
  <c r="CS88" i="28"/>
  <c r="AF89" i="28"/>
  <c r="DB88" i="28" s="1"/>
  <c r="AG89" i="28"/>
  <c r="DC88" i="28" s="1"/>
  <c r="AA90" i="28" l="1"/>
  <c r="CW89" i="28" s="1"/>
  <c r="AG90" i="28"/>
  <c r="DC89" i="28" s="1"/>
  <c r="AC90" i="28"/>
  <c r="CY89" i="28" s="1"/>
  <c r="Y90" i="28"/>
  <c r="CU89" i="28" s="1"/>
  <c r="BP90" i="28"/>
  <c r="CS89" i="28"/>
  <c r="BK90" i="28"/>
  <c r="BN90" i="28"/>
  <c r="BL90" i="28"/>
  <c r="BM90" i="28"/>
  <c r="BO91" i="28"/>
  <c r="BB91" i="28"/>
  <c r="B91" i="28"/>
  <c r="BE91" i="28"/>
  <c r="V91" i="28"/>
  <c r="W91" i="28" s="1"/>
  <c r="BG91" i="28"/>
  <c r="BD91" i="28"/>
  <c r="BC91" i="28"/>
  <c r="BF91" i="28"/>
  <c r="BQ91" i="28"/>
  <c r="AF90" i="28"/>
  <c r="DB89" i="28" s="1"/>
  <c r="AE90" i="28"/>
  <c r="DA89" i="28" s="1"/>
  <c r="Z90" i="28"/>
  <c r="CV89" i="28" s="1"/>
  <c r="AB90" i="28"/>
  <c r="CX89" i="28" s="1"/>
  <c r="AD90" i="28"/>
  <c r="CZ89" i="28" s="1"/>
  <c r="X90" i="28"/>
  <c r="AJ89" i="28"/>
  <c r="Y91" i="28" l="1"/>
  <c r="CU90" i="28" s="1"/>
  <c r="AF91" i="28"/>
  <c r="DB90" i="28" s="1"/>
  <c r="AE91" i="28"/>
  <c r="DA90" i="28" s="1"/>
  <c r="AJ90" i="28"/>
  <c r="CT89" i="28"/>
  <c r="BN91" i="28"/>
  <c r="BK91" i="28"/>
  <c r="BL91" i="28"/>
  <c r="BP91" i="28"/>
  <c r="BM91" i="28"/>
  <c r="CS90" i="28"/>
  <c r="AA91" i="28"/>
  <c r="CW90" i="28" s="1"/>
  <c r="AC91" i="28"/>
  <c r="CY90" i="28" s="1"/>
  <c r="AD91" i="28"/>
  <c r="CZ90" i="28" s="1"/>
  <c r="X91" i="28"/>
  <c r="BO92" i="28"/>
  <c r="BD92" i="28"/>
  <c r="BG92" i="28"/>
  <c r="V92" i="28"/>
  <c r="W92" i="28" s="1"/>
  <c r="X92" i="28" s="1"/>
  <c r="BE92" i="28"/>
  <c r="BQ92" i="28"/>
  <c r="B92" i="28"/>
  <c r="BC92" i="28"/>
  <c r="BB92" i="28"/>
  <c r="BF92" i="28"/>
  <c r="AB91" i="28"/>
  <c r="CX90" i="28" s="1"/>
  <c r="Z91" i="28"/>
  <c r="CV90" i="28" s="1"/>
  <c r="AG91" i="28"/>
  <c r="DC90" i="28" s="1"/>
  <c r="AD92" i="28" l="1"/>
  <c r="CZ91" i="28" s="1"/>
  <c r="Z92" i="28"/>
  <c r="CV91" i="28" s="1"/>
  <c r="AF92" i="28"/>
  <c r="DB91" i="28" s="1"/>
  <c r="Y92" i="28"/>
  <c r="CU91" i="28" s="1"/>
  <c r="AC92" i="28"/>
  <c r="CY91" i="28" s="1"/>
  <c r="AA92" i="28"/>
  <c r="CW91" i="28" s="1"/>
  <c r="AE92" i="28"/>
  <c r="DA91" i="28" s="1"/>
  <c r="AG92" i="28"/>
  <c r="DC91" i="28" s="1"/>
  <c r="AB92" i="28"/>
  <c r="CX91" i="28" s="1"/>
  <c r="CT90" i="28"/>
  <c r="AJ91" i="28"/>
  <c r="CS91" i="28"/>
  <c r="BM92" i="28"/>
  <c r="BP92" i="28"/>
  <c r="BN92" i="28"/>
  <c r="BL92" i="28"/>
  <c r="BK92" i="28"/>
  <c r="CT91" i="28"/>
  <c r="BE93" i="28"/>
  <c r="V93" i="28"/>
  <c r="W93" i="28" s="1"/>
  <c r="BG93" i="28"/>
  <c r="B93" i="28"/>
  <c r="BD93" i="28"/>
  <c r="BF93" i="28"/>
  <c r="BQ93" i="28"/>
  <c r="BO93" i="28"/>
  <c r="BC93" i="28"/>
  <c r="BB93" i="28"/>
  <c r="AA93" i="28" l="1"/>
  <c r="CW92" i="28" s="1"/>
  <c r="AD93" i="28"/>
  <c r="CZ92" i="28" s="1"/>
  <c r="AB93" i="28"/>
  <c r="CX92" i="28" s="1"/>
  <c r="AC93" i="28"/>
  <c r="CY92" i="28" s="1"/>
  <c r="AE93" i="28"/>
  <c r="DA92" i="28" s="1"/>
  <c r="AF93" i="28"/>
  <c r="DB92" i="28" s="1"/>
  <c r="AJ92" i="28"/>
  <c r="Z93" i="28"/>
  <c r="CV92" i="28" s="1"/>
  <c r="AG93" i="28"/>
  <c r="DC92" i="28" s="1"/>
  <c r="Y93" i="28"/>
  <c r="CU92" i="28" s="1"/>
  <c r="BE94" i="28"/>
  <c r="BB94" i="28"/>
  <c r="BQ94" i="28"/>
  <c r="BG94" i="28"/>
  <c r="B94" i="28"/>
  <c r="BD94" i="28"/>
  <c r="V94" i="28"/>
  <c r="W94" i="28" s="1"/>
  <c r="X94" i="28" s="1"/>
  <c r="BO94" i="28"/>
  <c r="BC94" i="28"/>
  <c r="BF94" i="28"/>
  <c r="BP93" i="28"/>
  <c r="BL93" i="28"/>
  <c r="CS92" i="28"/>
  <c r="BN93" i="28"/>
  <c r="BK93" i="28"/>
  <c r="BM93" i="28"/>
  <c r="X93" i="28"/>
  <c r="Y94" i="28" l="1"/>
  <c r="CU93" i="28" s="1"/>
  <c r="AE94" i="28"/>
  <c r="DA93" i="28" s="1"/>
  <c r="Z94" i="28"/>
  <c r="CV93" i="28" s="1"/>
  <c r="AC94" i="28"/>
  <c r="CY93" i="28" s="1"/>
  <c r="CT93" i="28"/>
  <c r="AG94" i="28"/>
  <c r="DC93" i="28" s="1"/>
  <c r="CT92" i="28"/>
  <c r="AJ93" i="28"/>
  <c r="AF94" i="28"/>
  <c r="DB93" i="28" s="1"/>
  <c r="AB94" i="28"/>
  <c r="CX93" i="28" s="1"/>
  <c r="AA94" i="28"/>
  <c r="CW93" i="28" s="1"/>
  <c r="BM94" i="28"/>
  <c r="BN94" i="28"/>
  <c r="BL94" i="28"/>
  <c r="CS93" i="28"/>
  <c r="BK94" i="28"/>
  <c r="BP94" i="28"/>
  <c r="AD94" i="28"/>
  <c r="CZ93" i="28" s="1"/>
  <c r="BB95" i="28"/>
  <c r="B95" i="28"/>
  <c r="BG95" i="28"/>
  <c r="BQ95" i="28"/>
  <c r="BC95" i="28"/>
  <c r="BF95" i="28"/>
  <c r="BD95" i="28"/>
  <c r="V95" i="28"/>
  <c r="W95" i="28" s="1"/>
  <c r="X95" i="28" s="1"/>
  <c r="BE95" i="28"/>
  <c r="BO95" i="28"/>
  <c r="AD95" i="28" l="1"/>
  <c r="CZ94" i="28" s="1"/>
  <c r="AE95" i="28"/>
  <c r="DA94" i="28" s="1"/>
  <c r="AF95" i="28"/>
  <c r="DB94" i="28" s="1"/>
  <c r="CT94" i="28"/>
  <c r="BN95" i="28"/>
  <c r="BM95" i="28"/>
  <c r="CS94" i="28"/>
  <c r="BP95" i="28"/>
  <c r="BK95" i="28"/>
  <c r="BL95" i="28"/>
  <c r="AG95" i="28"/>
  <c r="DC94" i="28" s="1"/>
  <c r="Y95" i="28"/>
  <c r="CU94" i="28" s="1"/>
  <c r="AJ94" i="28"/>
  <c r="BO96" i="28"/>
  <c r="BQ96" i="28"/>
  <c r="BD96" i="28"/>
  <c r="BC96" i="28"/>
  <c r="B96" i="28"/>
  <c r="BB96" i="28"/>
  <c r="BG96" i="28"/>
  <c r="BF96" i="28"/>
  <c r="BE96" i="28"/>
  <c r="V96" i="28"/>
  <c r="W96" i="28" s="1"/>
  <c r="Z95" i="28"/>
  <c r="CV94" i="28" s="1"/>
  <c r="AA95" i="28"/>
  <c r="CW94" i="28" s="1"/>
  <c r="AB95" i="28"/>
  <c r="CX94" i="28" s="1"/>
  <c r="AC95" i="28"/>
  <c r="CY94" i="28" s="1"/>
  <c r="AG96" i="28" l="1"/>
  <c r="DC95" i="28" s="1"/>
  <c r="Y96" i="28"/>
  <c r="CU95" i="28" s="1"/>
  <c r="Z96" i="28"/>
  <c r="CV95" i="28" s="1"/>
  <c r="AE96" i="28"/>
  <c r="DA95" i="28" s="1"/>
  <c r="CS95" i="28"/>
  <c r="BN96" i="28"/>
  <c r="BK96" i="28"/>
  <c r="BL96" i="28"/>
  <c r="BM96" i="28"/>
  <c r="BP96" i="28"/>
  <c r="AC96" i="28"/>
  <c r="CY95" i="28" s="1"/>
  <c r="AA96" i="28"/>
  <c r="CW95" i="28" s="1"/>
  <c r="BF97" i="28"/>
  <c r="B97" i="28"/>
  <c r="BD97" i="28"/>
  <c r="BQ97" i="28"/>
  <c r="BO97" i="28"/>
  <c r="BE97" i="28"/>
  <c r="BB97" i="28"/>
  <c r="BC97" i="28"/>
  <c r="BG97" i="28"/>
  <c r="V97" i="28"/>
  <c r="W97" i="28" s="1"/>
  <c r="AD96" i="28"/>
  <c r="CZ95" i="28" s="1"/>
  <c r="AJ95" i="28"/>
  <c r="X96" i="28"/>
  <c r="AB96" i="28"/>
  <c r="CX95" i="28" s="1"/>
  <c r="AF96" i="28"/>
  <c r="DB95" i="28" s="1"/>
  <c r="Y97" i="28" l="1"/>
  <c r="CU96" i="28" s="1"/>
  <c r="AF97" i="28"/>
  <c r="DB96" i="28" s="1"/>
  <c r="AE97" i="28"/>
  <c r="DA96" i="28" s="1"/>
  <c r="AA97" i="28"/>
  <c r="CW96" i="28" s="1"/>
  <c r="Z97" i="28"/>
  <c r="CV96" i="28" s="1"/>
  <c r="BL97" i="28"/>
  <c r="BP97" i="28"/>
  <c r="BM97" i="28"/>
  <c r="BK97" i="28"/>
  <c r="BN97" i="28"/>
  <c r="CS96" i="28"/>
  <c r="X97" i="28"/>
  <c r="AG97" i="28"/>
  <c r="DC96" i="28" s="1"/>
  <c r="AB97" i="28"/>
  <c r="CX96" i="28" s="1"/>
  <c r="AD97" i="28"/>
  <c r="CZ96" i="28" s="1"/>
  <c r="BE98" i="28"/>
  <c r="B98" i="28"/>
  <c r="BO98" i="28"/>
  <c r="BF98" i="28"/>
  <c r="BC98" i="28"/>
  <c r="BG98" i="28"/>
  <c r="BB98" i="28"/>
  <c r="V98" i="28"/>
  <c r="W98" i="28" s="1"/>
  <c r="X98" i="28" s="1"/>
  <c r="BQ98" i="28"/>
  <c r="BD98" i="28"/>
  <c r="CT95" i="28"/>
  <c r="AJ96" i="28"/>
  <c r="AC97" i="28"/>
  <c r="CY96" i="28" s="1"/>
  <c r="AC98" i="28" l="1"/>
  <c r="CY97" i="28" s="1"/>
  <c r="AG98" i="28"/>
  <c r="DC97" i="28" s="1"/>
  <c r="AF98" i="28"/>
  <c r="DB97" i="28" s="1"/>
  <c r="Y98" i="28"/>
  <c r="CU97" i="28" s="1"/>
  <c r="CT97" i="28"/>
  <c r="AJ97" i="28"/>
  <c r="CT96" i="28"/>
  <c r="Z98" i="28"/>
  <c r="CV97" i="28" s="1"/>
  <c r="AE98" i="28"/>
  <c r="DA97" i="28" s="1"/>
  <c r="AD98" i="28"/>
  <c r="CZ97" i="28" s="1"/>
  <c r="AA98" i="28"/>
  <c r="CW97" i="28" s="1"/>
  <c r="BK98" i="28"/>
  <c r="CS97" i="28"/>
  <c r="BL98" i="28"/>
  <c r="BN98" i="28"/>
  <c r="BP98" i="28"/>
  <c r="BM98" i="28"/>
  <c r="AB98" i="28"/>
  <c r="CX97" i="28" s="1"/>
  <c r="BD99" i="28"/>
  <c r="BE99" i="28"/>
  <c r="BO99" i="28"/>
  <c r="BB99" i="28"/>
  <c r="BC99" i="28"/>
  <c r="BF99" i="28"/>
  <c r="B99" i="28"/>
  <c r="BG99" i="28"/>
  <c r="V99" i="28"/>
  <c r="W99" i="28" s="1"/>
  <c r="X99" i="28" s="1"/>
  <c r="BQ99" i="28"/>
  <c r="AG99" i="28" l="1"/>
  <c r="DC98" i="28" s="1"/>
  <c r="AA99" i="28"/>
  <c r="CW98" i="28" s="1"/>
  <c r="AE99" i="28"/>
  <c r="DA98" i="28" s="1"/>
  <c r="CT98" i="28"/>
  <c r="Z99" i="28"/>
  <c r="CV98" i="28" s="1"/>
  <c r="AF99" i="28"/>
  <c r="DB98" i="28" s="1"/>
  <c r="AC99" i="28"/>
  <c r="CY98" i="28" s="1"/>
  <c r="AD99" i="28"/>
  <c r="CZ98" i="28" s="1"/>
  <c r="AJ98" i="28"/>
  <c r="BM99" i="28"/>
  <c r="BL99" i="28"/>
  <c r="CS98" i="28"/>
  <c r="BP99" i="28"/>
  <c r="BK99" i="28"/>
  <c r="BN99" i="28"/>
  <c r="AB99" i="28"/>
  <c r="CX98" i="28" s="1"/>
  <c r="Y99" i="28"/>
  <c r="CU98" i="28" s="1"/>
  <c r="BC100" i="28"/>
  <c r="BE100" i="28"/>
  <c r="B100" i="28"/>
  <c r="V100" i="28"/>
  <c r="W100" i="28" s="1"/>
  <c r="BD100" i="28"/>
  <c r="BG100" i="28"/>
  <c r="BB100" i="28"/>
  <c r="BQ100" i="28"/>
  <c r="BF100" i="28"/>
  <c r="BO100" i="28"/>
  <c r="Y100" i="28" l="1"/>
  <c r="CU99" i="28" s="1"/>
  <c r="AF100" i="28"/>
  <c r="DB99" i="28" s="1"/>
  <c r="AC100" i="28"/>
  <c r="CY99" i="28" s="1"/>
  <c r="BE101" i="28"/>
  <c r="BG101" i="28"/>
  <c r="BD101" i="28"/>
  <c r="BC101" i="28"/>
  <c r="BO101" i="28"/>
  <c r="BB101" i="28"/>
  <c r="B101" i="28"/>
  <c r="BF101" i="28"/>
  <c r="BQ101" i="28"/>
  <c r="V101" i="28"/>
  <c r="W101" i="28" s="1"/>
  <c r="X101" i="28" s="1"/>
  <c r="AB100" i="28"/>
  <c r="CX99" i="28" s="1"/>
  <c r="AA100" i="28"/>
  <c r="CW99" i="28" s="1"/>
  <c r="BL100" i="28"/>
  <c r="BM100" i="28"/>
  <c r="BN100" i="28"/>
  <c r="CS99" i="28"/>
  <c r="BK100" i="28"/>
  <c r="BP100" i="28"/>
  <c r="AE100" i="28"/>
  <c r="DA99" i="28" s="1"/>
  <c r="AG100" i="28"/>
  <c r="DC99" i="28" s="1"/>
  <c r="Z100" i="28"/>
  <c r="CV99" i="28" s="1"/>
  <c r="X100" i="28"/>
  <c r="AD100" i="28"/>
  <c r="CZ99" i="28" s="1"/>
  <c r="AJ99" i="28"/>
  <c r="Y101" i="28" l="1"/>
  <c r="CU100" i="28" s="1"/>
  <c r="AB101" i="28"/>
  <c r="CX100" i="28" s="1"/>
  <c r="AD101" i="28"/>
  <c r="CZ100" i="28" s="1"/>
  <c r="AJ100" i="28"/>
  <c r="CT99" i="28"/>
  <c r="Z101" i="28"/>
  <c r="CV100" i="28" s="1"/>
  <c r="BM101" i="28"/>
  <c r="BP101" i="28"/>
  <c r="BK101" i="28"/>
  <c r="CS100" i="28"/>
  <c r="BL101" i="28"/>
  <c r="BN101" i="28"/>
  <c r="AA101" i="28"/>
  <c r="CW100" i="28" s="1"/>
  <c r="B102" i="28"/>
  <c r="V102" i="28"/>
  <c r="W102" i="28" s="1"/>
  <c r="X102" i="28" s="1"/>
  <c r="BD102" i="28"/>
  <c r="BE102" i="28"/>
  <c r="BC102" i="28"/>
  <c r="BB102" i="28"/>
  <c r="BQ102" i="28"/>
  <c r="BF102" i="28"/>
  <c r="BO102" i="28"/>
  <c r="BG102" i="28"/>
  <c r="AE101" i="28"/>
  <c r="DA100" i="28" s="1"/>
  <c r="CT100" i="28"/>
  <c r="AC101" i="28"/>
  <c r="CY100" i="28" s="1"/>
  <c r="AF101" i="28"/>
  <c r="DB100" i="28" s="1"/>
  <c r="AG101" i="28"/>
  <c r="DC100" i="28" s="1"/>
  <c r="Z102" i="28" l="1"/>
  <c r="CV101" i="28" s="1"/>
  <c r="AF102" i="28"/>
  <c r="DB101" i="28" s="1"/>
  <c r="AJ101" i="28"/>
  <c r="AA102" i="28"/>
  <c r="CW101" i="28" s="1"/>
  <c r="AC102" i="28"/>
  <c r="CY101" i="28" s="1"/>
  <c r="CT101" i="28"/>
  <c r="CS101" i="28"/>
  <c r="BP102" i="28"/>
  <c r="BK102" i="28"/>
  <c r="BN102" i="28"/>
  <c r="BM102" i="28"/>
  <c r="BL102" i="28"/>
  <c r="AE102" i="28"/>
  <c r="DA101" i="28" s="1"/>
  <c r="AD102" i="28"/>
  <c r="CZ101" i="28" s="1"/>
  <c r="BG103" i="28"/>
  <c r="BD103" i="28"/>
  <c r="BF103" i="28"/>
  <c r="BC103" i="28"/>
  <c r="BB103" i="28"/>
  <c r="V103" i="28"/>
  <c r="W103" i="28" s="1"/>
  <c r="BE103" i="28"/>
  <c r="BO103" i="28"/>
  <c r="B103" i="28"/>
  <c r="BQ103" i="28"/>
  <c r="AG102" i="28"/>
  <c r="DC101" i="28" s="1"/>
  <c r="AB102" i="28"/>
  <c r="CX101" i="28" s="1"/>
  <c r="Y102" i="28"/>
  <c r="CU101" i="28" s="1"/>
  <c r="Z103" i="28" l="1"/>
  <c r="CV102" i="28" s="1"/>
  <c r="AB103" i="28"/>
  <c r="CX102" i="28" s="1"/>
  <c r="AA103" i="28"/>
  <c r="CW102" i="28" s="1"/>
  <c r="BP103" i="28"/>
  <c r="CS102" i="28"/>
  <c r="BL103" i="28"/>
  <c r="BN103" i="28"/>
  <c r="BK103" i="28"/>
  <c r="BM103" i="28"/>
  <c r="AD103" i="28"/>
  <c r="CZ102" i="28" s="1"/>
  <c r="AC103" i="28"/>
  <c r="CY102" i="28" s="1"/>
  <c r="AF103" i="28"/>
  <c r="DB102" i="28" s="1"/>
  <c r="Y103" i="28"/>
  <c r="CU102" i="28" s="1"/>
  <c r="BG104" i="28"/>
  <c r="BD104" i="28"/>
  <c r="B104" i="28"/>
  <c r="BE104" i="28"/>
  <c r="BF104" i="28"/>
  <c r="BC104" i="28"/>
  <c r="BO104" i="28"/>
  <c r="BB104" i="28"/>
  <c r="V104" i="28"/>
  <c r="W104" i="28" s="1"/>
  <c r="X104" i="28" s="1"/>
  <c r="BQ104" i="28"/>
  <c r="AE103" i="28"/>
  <c r="DA102" i="28" s="1"/>
  <c r="AJ102" i="28"/>
  <c r="X103" i="28"/>
  <c r="AG103" i="28"/>
  <c r="DC102" i="28" s="1"/>
  <c r="AE104" i="28" l="1"/>
  <c r="DA103" i="28" s="1"/>
  <c r="AB104" i="28"/>
  <c r="CX103" i="28" s="1"/>
  <c r="Z104" i="28"/>
  <c r="CV103" i="28" s="1"/>
  <c r="AD104" i="28"/>
  <c r="CZ103" i="28" s="1"/>
  <c r="AC104" i="28"/>
  <c r="CY103" i="28" s="1"/>
  <c r="AA104" i="28"/>
  <c r="CW103" i="28" s="1"/>
  <c r="Y104" i="28"/>
  <c r="CU103" i="28" s="1"/>
  <c r="CT103" i="28"/>
  <c r="AF104" i="28"/>
  <c r="DB103" i="28" s="1"/>
  <c r="BM104" i="28"/>
  <c r="BL104" i="28"/>
  <c r="BN104" i="28"/>
  <c r="CS103" i="28"/>
  <c r="BK104" i="28"/>
  <c r="BP104" i="28"/>
  <c r="AG104" i="28"/>
  <c r="DC103" i="28" s="1"/>
  <c r="BB105" i="28"/>
  <c r="BE105" i="28"/>
  <c r="BQ105" i="28"/>
  <c r="BG105" i="28"/>
  <c r="BC105" i="28"/>
  <c r="B105" i="28"/>
  <c r="BF105" i="28"/>
  <c r="BD105" i="28"/>
  <c r="BO105" i="28"/>
  <c r="V105" i="28"/>
  <c r="W105" i="28" s="1"/>
  <c r="X105" i="28" s="1"/>
  <c r="CT102" i="28"/>
  <c r="AJ103" i="28"/>
  <c r="AD105" i="28" l="1"/>
  <c r="CZ104" i="28" s="1"/>
  <c r="AA105" i="28"/>
  <c r="CW104" i="28" s="1"/>
  <c r="AE105" i="28"/>
  <c r="DA104" i="28" s="1"/>
  <c r="AF105" i="28"/>
  <c r="DB104" i="28" s="1"/>
  <c r="AG105" i="28"/>
  <c r="DC104" i="28" s="1"/>
  <c r="Y105" i="28"/>
  <c r="CU104" i="28" s="1"/>
  <c r="AC105" i="28"/>
  <c r="CY104" i="28" s="1"/>
  <c r="Z105" i="28"/>
  <c r="CV104" i="28" s="1"/>
  <c r="AB105" i="28"/>
  <c r="CX104" i="28" s="1"/>
  <c r="B106" i="28"/>
  <c r="BO106" i="28"/>
  <c r="BC106" i="28"/>
  <c r="BD106" i="28"/>
  <c r="BE106" i="28"/>
  <c r="BQ106" i="28"/>
  <c r="V106" i="28"/>
  <c r="W106" i="28" s="1"/>
  <c r="BF106" i="28"/>
  <c r="BB106" i="28"/>
  <c r="BG106" i="28"/>
  <c r="CT104" i="28"/>
  <c r="AJ104" i="28"/>
  <c r="BM105" i="28"/>
  <c r="BN105" i="28"/>
  <c r="BK105" i="28"/>
  <c r="BP105" i="28"/>
  <c r="BL105" i="28"/>
  <c r="CS104" i="28"/>
  <c r="AD106" i="28" l="1"/>
  <c r="CZ105" i="28" s="1"/>
  <c r="Z106" i="28"/>
  <c r="CV105" i="28" s="1"/>
  <c r="AB106" i="28"/>
  <c r="CX105" i="28" s="1"/>
  <c r="AA106" i="28"/>
  <c r="CW105" i="28" s="1"/>
  <c r="AF106" i="28"/>
  <c r="DB105" i="28" s="1"/>
  <c r="AG106" i="28"/>
  <c r="DC105" i="28" s="1"/>
  <c r="AJ105" i="28"/>
  <c r="BP106" i="28"/>
  <c r="CS105" i="28"/>
  <c r="BK106" i="28"/>
  <c r="BM106" i="28"/>
  <c r="BL106" i="28"/>
  <c r="BN106" i="28"/>
  <c r="BB107" i="28"/>
  <c r="B107" i="28"/>
  <c r="BO107" i="28"/>
  <c r="BE107" i="28"/>
  <c r="BF107" i="28"/>
  <c r="V107" i="28"/>
  <c r="W107" i="28" s="1"/>
  <c r="BQ107" i="28"/>
  <c r="BC107" i="28"/>
  <c r="BD107" i="28"/>
  <c r="BG107" i="28"/>
  <c r="AE106" i="28"/>
  <c r="DA105" i="28" s="1"/>
  <c r="AC106" i="28"/>
  <c r="CY105" i="28" s="1"/>
  <c r="Y106" i="28"/>
  <c r="CU105" i="28" s="1"/>
  <c r="X106" i="28"/>
  <c r="AB107" i="28" l="1"/>
  <c r="CX106" i="28" s="1"/>
  <c r="AG107" i="28"/>
  <c r="DC106" i="28" s="1"/>
  <c r="AD107" i="28"/>
  <c r="CZ106" i="28" s="1"/>
  <c r="BF108" i="28"/>
  <c r="BG108" i="28"/>
  <c r="B108" i="28"/>
  <c r="BC108" i="28"/>
  <c r="BB108" i="28"/>
  <c r="BQ108" i="28"/>
  <c r="V108" i="28"/>
  <c r="W108" i="28" s="1"/>
  <c r="BO108" i="28"/>
  <c r="BD108" i="28"/>
  <c r="BE108" i="28"/>
  <c r="AE107" i="28"/>
  <c r="DA106" i="28" s="1"/>
  <c r="CT105" i="28"/>
  <c r="AJ106" i="28"/>
  <c r="AA107" i="28"/>
  <c r="CW106" i="28" s="1"/>
  <c r="Z107" i="28"/>
  <c r="CV106" i="28" s="1"/>
  <c r="AC107" i="28"/>
  <c r="CY106" i="28" s="1"/>
  <c r="BN107" i="28"/>
  <c r="BP107" i="28"/>
  <c r="BM107" i="28"/>
  <c r="BK107" i="28"/>
  <c r="CS106" i="28"/>
  <c r="BL107" i="28"/>
  <c r="Y107" i="28"/>
  <c r="CU106" i="28" s="1"/>
  <c r="X107" i="28"/>
  <c r="AF107" i="28"/>
  <c r="DB106" i="28" s="1"/>
  <c r="BP108" i="28" l="1"/>
  <c r="BK108" i="28"/>
  <c r="CS107" i="28"/>
  <c r="BL108" i="28"/>
  <c r="BM108" i="28"/>
  <c r="BN108" i="28"/>
  <c r="Z108" i="28"/>
  <c r="CV107" i="28" s="1"/>
  <c r="AE108" i="28"/>
  <c r="DA107" i="28" s="1"/>
  <c r="X108" i="28"/>
  <c r="BC109" i="28"/>
  <c r="BO109" i="28"/>
  <c r="BQ109" i="28"/>
  <c r="BB109" i="28"/>
  <c r="V109" i="28"/>
  <c r="W109" i="28" s="1"/>
  <c r="X109" i="28" s="1"/>
  <c r="BG109" i="28"/>
  <c r="BF109" i="28"/>
  <c r="BD109" i="28"/>
  <c r="BE109" i="28"/>
  <c r="B109" i="28"/>
  <c r="AC108" i="28"/>
  <c r="CY107" i="28" s="1"/>
  <c r="AG108" i="28"/>
  <c r="DC107" i="28" s="1"/>
  <c r="AB108" i="28"/>
  <c r="CX107" i="28" s="1"/>
  <c r="AA108" i="28"/>
  <c r="CW107" i="28" s="1"/>
  <c r="AJ107" i="28"/>
  <c r="CT106" i="28"/>
  <c r="AD108" i="28"/>
  <c r="CZ107" i="28" s="1"/>
  <c r="Y108" i="28"/>
  <c r="CU107" i="28" s="1"/>
  <c r="AF108" i="28"/>
  <c r="DB107" i="28" s="1"/>
  <c r="Z109" i="28" l="1"/>
  <c r="CV108" i="28" s="1"/>
  <c r="AC109" i="28"/>
  <c r="CY108" i="28" s="1"/>
  <c r="Y109" i="28"/>
  <c r="CU108" i="28" s="1"/>
  <c r="AF109" i="28"/>
  <c r="DB108" i="28" s="1"/>
  <c r="AE109" i="28"/>
  <c r="DA108" i="28" s="1"/>
  <c r="AD109" i="28"/>
  <c r="CZ108" i="28" s="1"/>
  <c r="CT108" i="28"/>
  <c r="BO110" i="28"/>
  <c r="B110" i="28"/>
  <c r="BB110" i="28"/>
  <c r="BG110" i="28"/>
  <c r="BQ110" i="28"/>
  <c r="BC110" i="28"/>
  <c r="BD110" i="28"/>
  <c r="BE110" i="28"/>
  <c r="V110" i="28"/>
  <c r="W110" i="28" s="1"/>
  <c r="X110" i="28" s="1"/>
  <c r="BF110" i="28"/>
  <c r="AA109" i="28"/>
  <c r="CW108" i="28" s="1"/>
  <c r="AG109" i="28"/>
  <c r="DC108" i="28" s="1"/>
  <c r="AB109" i="28"/>
  <c r="CX108" i="28" s="1"/>
  <c r="CS108" i="28"/>
  <c r="BN109" i="28"/>
  <c r="BM109" i="28"/>
  <c r="BP109" i="28"/>
  <c r="BL109" i="28"/>
  <c r="BK109" i="28"/>
  <c r="CT107" i="28"/>
  <c r="AJ108" i="28"/>
  <c r="AB110" i="28" l="1"/>
  <c r="CX109" i="28" s="1"/>
  <c r="AG110" i="28"/>
  <c r="DC109" i="28" s="1"/>
  <c r="AE110" i="28"/>
  <c r="DA109" i="28" s="1"/>
  <c r="AF110" i="28"/>
  <c r="DB109" i="28" s="1"/>
  <c r="AD110" i="28"/>
  <c r="CZ109" i="28" s="1"/>
  <c r="AC110" i="28"/>
  <c r="CY109" i="28" s="1"/>
  <c r="Y110" i="28"/>
  <c r="CU109" i="28" s="1"/>
  <c r="Z110" i="28"/>
  <c r="CV109" i="28" s="1"/>
  <c r="AA110" i="28"/>
  <c r="CW109" i="28" s="1"/>
  <c r="CT109" i="28"/>
  <c r="BB111" i="28"/>
  <c r="BC111" i="28"/>
  <c r="BF111" i="28"/>
  <c r="BD111" i="28"/>
  <c r="BQ111" i="28"/>
  <c r="BE111" i="28"/>
  <c r="BG111" i="28"/>
  <c r="BO111" i="28"/>
  <c r="V111" i="28"/>
  <c r="W111" i="28" s="1"/>
  <c r="X111" i="28" s="1"/>
  <c r="B111" i="28"/>
  <c r="AJ109" i="28"/>
  <c r="BK110" i="28"/>
  <c r="BL110" i="28"/>
  <c r="CS109" i="28"/>
  <c r="BN110" i="28"/>
  <c r="BM110" i="28"/>
  <c r="BP110" i="28"/>
  <c r="AE111" i="28" l="1"/>
  <c r="DA110" i="28" s="1"/>
  <c r="AG111" i="28"/>
  <c r="DC110" i="28" s="1"/>
  <c r="AF111" i="28"/>
  <c r="DB110" i="28" s="1"/>
  <c r="AJ110" i="28"/>
  <c r="AB111" i="28"/>
  <c r="CX110" i="28" s="1"/>
  <c r="AD111" i="28"/>
  <c r="CZ110" i="28" s="1"/>
  <c r="AA111" i="28"/>
  <c r="CW110" i="28" s="1"/>
  <c r="Y111" i="28"/>
  <c r="CU110" i="28" s="1"/>
  <c r="BL111" i="28"/>
  <c r="BK111" i="28"/>
  <c r="BM111" i="28"/>
  <c r="BP111" i="28"/>
  <c r="CS110" i="28"/>
  <c r="BN111" i="28"/>
  <c r="CT110" i="28"/>
  <c r="BF112" i="28"/>
  <c r="BG112" i="28"/>
  <c r="B112" i="28"/>
  <c r="BB112" i="28"/>
  <c r="BE112" i="28"/>
  <c r="BD112" i="28"/>
  <c r="BC112" i="28"/>
  <c r="V112" i="28"/>
  <c r="W112" i="28" s="1"/>
  <c r="BO112" i="28"/>
  <c r="BQ112" i="28"/>
  <c r="AC111" i="28"/>
  <c r="CY110" i="28" s="1"/>
  <c r="Z111" i="28"/>
  <c r="CV110" i="28" s="1"/>
  <c r="AC112" i="28" l="1"/>
  <c r="CY111" i="28" s="1"/>
  <c r="AE112" i="28"/>
  <c r="DA111" i="28" s="1"/>
  <c r="AB112" i="28"/>
  <c r="CX111" i="28" s="1"/>
  <c r="BM112" i="28"/>
  <c r="BK112" i="28"/>
  <c r="BP112" i="28"/>
  <c r="BL112" i="28"/>
  <c r="BN112" i="28"/>
  <c r="CS111" i="28"/>
  <c r="AG112" i="28"/>
  <c r="DC111" i="28" s="1"/>
  <c r="BE113" i="28"/>
  <c r="BC113" i="28"/>
  <c r="BQ113" i="28"/>
  <c r="BF113" i="28"/>
  <c r="BG113" i="28"/>
  <c r="B113" i="28"/>
  <c r="BO113" i="28"/>
  <c r="V113" i="28"/>
  <c r="W113" i="28" s="1"/>
  <c r="BD113" i="28"/>
  <c r="BB113" i="28"/>
  <c r="Y112" i="28"/>
  <c r="CU111" i="28" s="1"/>
  <c r="AF112" i="28"/>
  <c r="DB111" i="28" s="1"/>
  <c r="AJ111" i="28"/>
  <c r="Z112" i="28"/>
  <c r="CV111" i="28" s="1"/>
  <c r="AD112" i="28"/>
  <c r="CZ111" i="28" s="1"/>
  <c r="X112" i="28"/>
  <c r="AA112" i="28"/>
  <c r="CW111" i="28" s="1"/>
  <c r="AC113" i="28" l="1"/>
  <c r="CY112" i="28" s="1"/>
  <c r="BP113" i="28"/>
  <c r="BK113" i="28"/>
  <c r="BN113" i="28"/>
  <c r="CS112" i="28"/>
  <c r="BL113" i="28"/>
  <c r="BM113" i="28"/>
  <c r="Z113" i="28"/>
  <c r="CV112" i="28" s="1"/>
  <c r="AF113" i="28"/>
  <c r="DB112" i="28" s="1"/>
  <c r="AD113" i="28"/>
  <c r="CZ112" i="28" s="1"/>
  <c r="AE113" i="28"/>
  <c r="DA112" i="28" s="1"/>
  <c r="BD114" i="28"/>
  <c r="BC114" i="28"/>
  <c r="BO114" i="28"/>
  <c r="BQ114" i="28"/>
  <c r="BB114" i="28"/>
  <c r="B114" i="28"/>
  <c r="BG114" i="28"/>
  <c r="V114" i="28"/>
  <c r="W114" i="28" s="1"/>
  <c r="X114" i="28" s="1"/>
  <c r="BE114" i="28"/>
  <c r="BF114" i="28"/>
  <c r="AG113" i="28"/>
  <c r="DC112" i="28" s="1"/>
  <c r="Y113" i="28"/>
  <c r="CU112" i="28" s="1"/>
  <c r="CT111" i="28"/>
  <c r="AJ112" i="28"/>
  <c r="AB113" i="28"/>
  <c r="CX112" i="28" s="1"/>
  <c r="AA113" i="28"/>
  <c r="CW112" i="28" s="1"/>
  <c r="X113" i="28"/>
  <c r="AD114" i="28" l="1"/>
  <c r="CZ113" i="28" s="1"/>
  <c r="AG114" i="28"/>
  <c r="DC113" i="28" s="1"/>
  <c r="AA114" i="28"/>
  <c r="CW113" i="28" s="1"/>
  <c r="AB114" i="28"/>
  <c r="CX113" i="28" s="1"/>
  <c r="AF114" i="28"/>
  <c r="DB113" i="28" s="1"/>
  <c r="AC114" i="28"/>
  <c r="CY113" i="28" s="1"/>
  <c r="Z114" i="28"/>
  <c r="CV113" i="28" s="1"/>
  <c r="CT113" i="28"/>
  <c r="BB115" i="28"/>
  <c r="BD115" i="28"/>
  <c r="BF115" i="28"/>
  <c r="B115" i="28"/>
  <c r="BG115" i="28"/>
  <c r="BO115" i="28"/>
  <c r="BC115" i="28"/>
  <c r="BQ115" i="28"/>
  <c r="BE115" i="28"/>
  <c r="V115" i="28"/>
  <c r="W115" i="28" s="1"/>
  <c r="AE114" i="28"/>
  <c r="DA113" i="28" s="1"/>
  <c r="BK114" i="28"/>
  <c r="BM114" i="28"/>
  <c r="BP114" i="28"/>
  <c r="BN114" i="28"/>
  <c r="CS113" i="28"/>
  <c r="BL114" i="28"/>
  <c r="CT112" i="28"/>
  <c r="AJ113" i="28"/>
  <c r="Y114" i="28"/>
  <c r="CU113" i="28" s="1"/>
  <c r="BG116" i="28" l="1"/>
  <c r="BO116" i="28"/>
  <c r="BE116" i="28"/>
  <c r="B116" i="28"/>
  <c r="BD116" i="28"/>
  <c r="BQ116" i="28"/>
  <c r="BF116" i="28"/>
  <c r="BB116" i="28"/>
  <c r="V116" i="28"/>
  <c r="W116" i="28" s="1"/>
  <c r="BC116" i="28"/>
  <c r="BN115" i="28"/>
  <c r="BP115" i="28"/>
  <c r="CS114" i="28"/>
  <c r="BK115" i="28"/>
  <c r="BL115" i="28"/>
  <c r="BM115" i="28"/>
  <c r="AG115" i="28"/>
  <c r="DC114" i="28" s="1"/>
  <c r="AA115" i="28"/>
  <c r="CW114" i="28" s="1"/>
  <c r="AC115" i="28"/>
  <c r="CY114" i="28" s="1"/>
  <c r="AE115" i="28"/>
  <c r="DA114" i="28" s="1"/>
  <c r="Z115" i="28"/>
  <c r="CV114" i="28" s="1"/>
  <c r="AB115" i="28"/>
  <c r="CX114" i="28" s="1"/>
  <c r="AJ114" i="28"/>
  <c r="X115" i="28"/>
  <c r="AF115" i="28"/>
  <c r="DB114" i="28" s="1"/>
  <c r="AD115" i="28"/>
  <c r="CZ114" i="28" s="1"/>
  <c r="Y115" i="28"/>
  <c r="CU114" i="28" s="1"/>
  <c r="AE116" i="28" l="1"/>
  <c r="DA115" i="28" s="1"/>
  <c r="AG116" i="28"/>
  <c r="DC115" i="28" s="1"/>
  <c r="AA116" i="28"/>
  <c r="CW115" i="28" s="1"/>
  <c r="AD116" i="28"/>
  <c r="CZ115" i="28" s="1"/>
  <c r="BF117" i="28"/>
  <c r="B117" i="28"/>
  <c r="BD117" i="28"/>
  <c r="BQ117" i="28"/>
  <c r="BE117" i="28"/>
  <c r="BO117" i="28"/>
  <c r="BG117" i="28"/>
  <c r="V117" i="28"/>
  <c r="W117" i="28" s="1"/>
  <c r="BB117" i="28"/>
  <c r="BC117" i="28"/>
  <c r="BP116" i="28"/>
  <c r="BM116" i="28"/>
  <c r="BN116" i="28"/>
  <c r="BK116" i="28"/>
  <c r="CS115" i="28"/>
  <c r="BL116" i="28"/>
  <c r="Z116" i="28"/>
  <c r="CV115" i="28" s="1"/>
  <c r="X116" i="28"/>
  <c r="Y116" i="28"/>
  <c r="CU115" i="28" s="1"/>
  <c r="AB116" i="28"/>
  <c r="CX115" i="28" s="1"/>
  <c r="AJ115" i="28"/>
  <c r="CT114" i="28"/>
  <c r="AF116" i="28"/>
  <c r="DB115" i="28" s="1"/>
  <c r="AC116" i="28"/>
  <c r="CY115" i="28" s="1"/>
  <c r="AG117" i="28" l="1"/>
  <c r="DC116" i="28" s="1"/>
  <c r="Y117" i="28"/>
  <c r="CU116" i="28" s="1"/>
  <c r="BP117" i="28"/>
  <c r="BN117" i="28"/>
  <c r="BL117" i="28"/>
  <c r="CS116" i="28"/>
  <c r="BK117" i="28"/>
  <c r="BM117" i="28"/>
  <c r="BO118" i="28"/>
  <c r="B118" i="28"/>
  <c r="BE118" i="28"/>
  <c r="BF118" i="28"/>
  <c r="BC118" i="28"/>
  <c r="BQ118" i="28"/>
  <c r="BG118" i="28"/>
  <c r="BD118" i="28"/>
  <c r="V118" i="28"/>
  <c r="W118" i="28" s="1"/>
  <c r="BB118" i="28"/>
  <c r="AD117" i="28"/>
  <c r="CZ116" i="28" s="1"/>
  <c r="AC117" i="28"/>
  <c r="CY116" i="28" s="1"/>
  <c r="X117" i="28"/>
  <c r="AB117" i="28"/>
  <c r="CX116" i="28" s="1"/>
  <c r="AA117" i="28"/>
  <c r="CW116" i="28" s="1"/>
  <c r="AE117" i="28"/>
  <c r="DA116" i="28" s="1"/>
  <c r="AF117" i="28"/>
  <c r="DB116" i="28" s="1"/>
  <c r="AJ116" i="28"/>
  <c r="CT115" i="28"/>
  <c r="Z117" i="28"/>
  <c r="CV116" i="28" s="1"/>
  <c r="Y118" i="28" l="1"/>
  <c r="CU117" i="28" s="1"/>
  <c r="AB118" i="28"/>
  <c r="CX117" i="28" s="1"/>
  <c r="BM118" i="28"/>
  <c r="BL118" i="28"/>
  <c r="BK118" i="28"/>
  <c r="BP118" i="28"/>
  <c r="BN118" i="28"/>
  <c r="CS117" i="28"/>
  <c r="AC118" i="28"/>
  <c r="CY117" i="28" s="1"/>
  <c r="BG119" i="28"/>
  <c r="BF119" i="28"/>
  <c r="BC119" i="28"/>
  <c r="BQ119" i="28"/>
  <c r="B119" i="28"/>
  <c r="BO119" i="28"/>
  <c r="BB119" i="28"/>
  <c r="BE119" i="28"/>
  <c r="V119" i="28"/>
  <c r="W119" i="28" s="1"/>
  <c r="X119" i="28" s="1"/>
  <c r="BD119" i="28"/>
  <c r="X118" i="28"/>
  <c r="AG118" i="28"/>
  <c r="DC117" i="28" s="1"/>
  <c r="AE118" i="28"/>
  <c r="DA117" i="28" s="1"/>
  <c r="AF118" i="28"/>
  <c r="DB117" i="28" s="1"/>
  <c r="Z118" i="28"/>
  <c r="CV117" i="28" s="1"/>
  <c r="AJ117" i="28"/>
  <c r="CT116" i="28"/>
  <c r="AA118" i="28"/>
  <c r="CW117" i="28" s="1"/>
  <c r="AD118" i="28"/>
  <c r="CZ117" i="28" s="1"/>
  <c r="AF119" i="28" l="1"/>
  <c r="DB118" i="28" s="1"/>
  <c r="AG119" i="28"/>
  <c r="DC118" i="28" s="1"/>
  <c r="AD119" i="28"/>
  <c r="CZ118" i="28" s="1"/>
  <c r="AB119" i="28"/>
  <c r="CX118" i="28" s="1"/>
  <c r="AA119" i="28"/>
  <c r="CW118" i="28" s="1"/>
  <c r="AE119" i="28"/>
  <c r="DA118" i="28" s="1"/>
  <c r="Z119" i="28"/>
  <c r="CV118" i="28" s="1"/>
  <c r="AC119" i="28"/>
  <c r="CY118" i="28" s="1"/>
  <c r="Y119" i="28"/>
  <c r="CU118" i="28" s="1"/>
  <c r="CT118" i="28"/>
  <c r="CT117" i="28"/>
  <c r="AJ118" i="28"/>
  <c r="BE120" i="28"/>
  <c r="BB120" i="28"/>
  <c r="B120" i="28"/>
  <c r="BO120" i="28"/>
  <c r="BF120" i="28"/>
  <c r="BQ120" i="28"/>
  <c r="V120" i="28"/>
  <c r="W120" i="28" s="1"/>
  <c r="X120" i="28" s="1"/>
  <c r="BD120" i="28"/>
  <c r="BG120" i="28"/>
  <c r="BC120" i="28"/>
  <c r="BN119" i="28"/>
  <c r="BP119" i="28"/>
  <c r="BK119" i="28"/>
  <c r="BL119" i="28"/>
  <c r="BM119" i="28"/>
  <c r="CS118" i="28"/>
  <c r="AJ119" i="28" l="1"/>
  <c r="AD120" i="28"/>
  <c r="CZ119" i="28" s="1"/>
  <c r="AG120" i="28"/>
  <c r="DC119" i="28" s="1"/>
  <c r="AE120" i="28"/>
  <c r="DA119" i="28" s="1"/>
  <c r="AB120" i="28"/>
  <c r="CX119" i="28" s="1"/>
  <c r="Z120" i="28"/>
  <c r="CV119" i="28" s="1"/>
  <c r="Y120" i="28"/>
  <c r="CU119" i="28" s="1"/>
  <c r="CT119" i="28"/>
  <c r="BC121" i="28"/>
  <c r="BO121" i="28"/>
  <c r="BQ121" i="28"/>
  <c r="BD121" i="28"/>
  <c r="BG121" i="28"/>
  <c r="V121" i="28"/>
  <c r="W121" i="28" s="1"/>
  <c r="X121" i="28" s="1"/>
  <c r="BF121" i="28"/>
  <c r="BB121" i="28"/>
  <c r="BE121" i="28"/>
  <c r="B121" i="28"/>
  <c r="BP120" i="28"/>
  <c r="BL120" i="28"/>
  <c r="CS119" i="28"/>
  <c r="BN120" i="28"/>
  <c r="BM120" i="28"/>
  <c r="BK120" i="28"/>
  <c r="AA120" i="28"/>
  <c r="CW119" i="28" s="1"/>
  <c r="AC120" i="28"/>
  <c r="CY119" i="28" s="1"/>
  <c r="AF120" i="28"/>
  <c r="DB119" i="28" s="1"/>
  <c r="Y121" i="28" l="1"/>
  <c r="CU120" i="28" s="1"/>
  <c r="AC121" i="28"/>
  <c r="CY120" i="28" s="1"/>
  <c r="AD121" i="28"/>
  <c r="CZ120" i="28" s="1"/>
  <c r="AB121" i="28"/>
  <c r="CX120" i="28" s="1"/>
  <c r="CT120" i="28"/>
  <c r="BL121" i="28"/>
  <c r="BK121" i="28"/>
  <c r="BM121" i="28"/>
  <c r="BP121" i="28"/>
  <c r="CS120" i="28"/>
  <c r="BN121" i="28"/>
  <c r="AF121" i="28"/>
  <c r="DB120" i="28" s="1"/>
  <c r="BF122" i="28"/>
  <c r="V122" i="28"/>
  <c r="W122" i="28" s="1"/>
  <c r="X122" i="28" s="1"/>
  <c r="BG122" i="28"/>
  <c r="BE122" i="28"/>
  <c r="BD122" i="28"/>
  <c r="BQ122" i="28"/>
  <c r="BO122" i="28"/>
  <c r="BB122" i="28"/>
  <c r="BC122" i="28"/>
  <c r="B122" i="28"/>
  <c r="Z121" i="28"/>
  <c r="CV120" i="28" s="1"/>
  <c r="AE121" i="28"/>
  <c r="DA120" i="28" s="1"/>
  <c r="AG121" i="28"/>
  <c r="DC120" i="28" s="1"/>
  <c r="AJ120" i="28"/>
  <c r="AA121" i="28"/>
  <c r="CW120" i="28" s="1"/>
  <c r="AD122" i="28" l="1"/>
  <c r="CZ121" i="28" s="1"/>
  <c r="Y122" i="28"/>
  <c r="CU121" i="28" s="1"/>
  <c r="AA122" i="28"/>
  <c r="CW121" i="28" s="1"/>
  <c r="AE122" i="28"/>
  <c r="DA121" i="28" s="1"/>
  <c r="AG122" i="28"/>
  <c r="DC121" i="28" s="1"/>
  <c r="AB122" i="28"/>
  <c r="CX121" i="28" s="1"/>
  <c r="AF122" i="28"/>
  <c r="DB121" i="28" s="1"/>
  <c r="AC122" i="28"/>
  <c r="CY121" i="28" s="1"/>
  <c r="CT121" i="28"/>
  <c r="CS121" i="28"/>
  <c r="BN122" i="28"/>
  <c r="BP122" i="28"/>
  <c r="BL122" i="28"/>
  <c r="BM122" i="28"/>
  <c r="BK122" i="28"/>
  <c r="BC123" i="28"/>
  <c r="BB123" i="28"/>
  <c r="B123" i="28"/>
  <c r="BD123" i="28"/>
  <c r="BG123" i="28"/>
  <c r="BO123" i="28"/>
  <c r="BF123" i="28"/>
  <c r="BE123" i="28"/>
  <c r="BQ123" i="28"/>
  <c r="V123" i="28"/>
  <c r="W123" i="28" s="1"/>
  <c r="Z122" i="28"/>
  <c r="CV121" i="28" s="1"/>
  <c r="AJ121" i="28"/>
  <c r="AF123" i="28" l="1"/>
  <c r="DB122" i="28" s="1"/>
  <c r="Z123" i="28"/>
  <c r="CV122" i="28" s="1"/>
  <c r="AD123" i="28"/>
  <c r="CZ122" i="28" s="1"/>
  <c r="AA123" i="28"/>
  <c r="CW122" i="28" s="1"/>
  <c r="Y123" i="28"/>
  <c r="CU122" i="28" s="1"/>
  <c r="BC124" i="28"/>
  <c r="B124" i="28"/>
  <c r="BQ124" i="28"/>
  <c r="BB124" i="28"/>
  <c r="BO124" i="28"/>
  <c r="V124" i="28"/>
  <c r="W124" i="28" s="1"/>
  <c r="BG124" i="28"/>
  <c r="BE124" i="28"/>
  <c r="BD124" i="28"/>
  <c r="BF124" i="28"/>
  <c r="AB123" i="28"/>
  <c r="CX122" i="28" s="1"/>
  <c r="AG123" i="28"/>
  <c r="DC122" i="28" s="1"/>
  <c r="AJ122" i="28"/>
  <c r="BN123" i="28"/>
  <c r="BP123" i="28"/>
  <c r="BM123" i="28"/>
  <c r="CS122" i="28"/>
  <c r="BL123" i="28"/>
  <c r="BK123" i="28"/>
  <c r="X123" i="28"/>
  <c r="AE123" i="28"/>
  <c r="DA122" i="28" s="1"/>
  <c r="AC123" i="28"/>
  <c r="CY122" i="28" s="1"/>
  <c r="AA124" i="28" l="1"/>
  <c r="CW123" i="28" s="1"/>
  <c r="BN124" i="28"/>
  <c r="BK124" i="28"/>
  <c r="BL124" i="28"/>
  <c r="BP124" i="28"/>
  <c r="BM124" i="28"/>
  <c r="CS123" i="28"/>
  <c r="AJ123" i="28"/>
  <c r="CT122" i="28"/>
  <c r="AE124" i="28"/>
  <c r="DA123" i="28" s="1"/>
  <c r="Z124" i="28"/>
  <c r="CV123" i="28" s="1"/>
  <c r="AC124" i="28"/>
  <c r="CY123" i="28" s="1"/>
  <c r="AD124" i="28"/>
  <c r="CZ123" i="28" s="1"/>
  <c r="Y124" i="28"/>
  <c r="CU123" i="28" s="1"/>
  <c r="X124" i="28"/>
  <c r="AG124" i="28"/>
  <c r="DC123" i="28" s="1"/>
  <c r="BC125" i="28"/>
  <c r="BB125" i="28"/>
  <c r="BF125" i="28"/>
  <c r="V125" i="28"/>
  <c r="W125" i="28" s="1"/>
  <c r="BD125" i="28"/>
  <c r="BG125" i="28"/>
  <c r="AD125" i="28"/>
  <c r="CZ124" i="28" s="1"/>
  <c r="BE125" i="28"/>
  <c r="BO125" i="28"/>
  <c r="BQ125" i="28"/>
  <c r="B125" i="28"/>
  <c r="AF124" i="28"/>
  <c r="DB123" i="28" s="1"/>
  <c r="AB124" i="28"/>
  <c r="CX123" i="28" s="1"/>
  <c r="AG125" i="28" l="1"/>
  <c r="DC124" i="28" s="1"/>
  <c r="AC125" i="28"/>
  <c r="CY124" i="28" s="1"/>
  <c r="CT123" i="28"/>
  <c r="AJ124" i="28"/>
  <c r="Z125" i="28"/>
  <c r="CV124" i="28" s="1"/>
  <c r="Y125" i="28"/>
  <c r="CU124" i="28" s="1"/>
  <c r="BP125" i="28"/>
  <c r="BK125" i="28"/>
  <c r="BL125" i="28"/>
  <c r="BM125" i="28"/>
  <c r="BN125" i="28"/>
  <c r="CS124" i="28"/>
  <c r="AA125" i="28"/>
  <c r="CW124" i="28" s="1"/>
  <c r="BF126" i="28"/>
  <c r="BD126" i="28"/>
  <c r="BO126" i="28"/>
  <c r="BG126" i="28"/>
  <c r="BB126" i="28"/>
  <c r="BQ126" i="28"/>
  <c r="V126" i="28"/>
  <c r="W126" i="28" s="1"/>
  <c r="X126" i="28" s="1"/>
  <c r="BC126" i="28"/>
  <c r="BE126" i="28"/>
  <c r="B126" i="28"/>
  <c r="AE125" i="28"/>
  <c r="DA124" i="28" s="1"/>
  <c r="AB125" i="28"/>
  <c r="CX124" i="28" s="1"/>
  <c r="X125" i="28"/>
  <c r="AF125" i="28"/>
  <c r="DB124" i="28" s="1"/>
  <c r="AG126" i="28" l="1"/>
  <c r="DC125" i="28" s="1"/>
  <c r="AB126" i="28"/>
  <c r="CX125" i="28" s="1"/>
  <c r="AA126" i="28"/>
  <c r="CW125" i="28" s="1"/>
  <c r="Z126" i="28"/>
  <c r="CV125" i="28" s="1"/>
  <c r="AF126" i="28"/>
  <c r="DB125" i="28" s="1"/>
  <c r="CT125" i="28"/>
  <c r="CS125" i="28"/>
  <c r="BP126" i="28"/>
  <c r="BM126" i="28"/>
  <c r="BK126" i="28"/>
  <c r="BL126" i="28"/>
  <c r="BN126" i="28"/>
  <c r="Y126" i="28"/>
  <c r="CU125" i="28" s="1"/>
  <c r="AC126" i="28"/>
  <c r="CY125" i="28" s="1"/>
  <c r="AD126" i="28"/>
  <c r="CZ125" i="28" s="1"/>
  <c r="V127" i="28"/>
  <c r="W127" i="28" s="1"/>
  <c r="X127" i="28" s="1"/>
  <c r="BO127" i="28"/>
  <c r="BC127" i="28"/>
  <c r="BB127" i="28"/>
  <c r="BQ127" i="28"/>
  <c r="BG127" i="28"/>
  <c r="BF127" i="28"/>
  <c r="BD127" i="28"/>
  <c r="BE127" i="28"/>
  <c r="B127" i="28"/>
  <c r="CT124" i="28"/>
  <c r="AJ125" i="28"/>
  <c r="AE126" i="28"/>
  <c r="DA125" i="28" s="1"/>
  <c r="AG127" i="28" l="1"/>
  <c r="DC126" i="28" s="1"/>
  <c r="AF127" i="28"/>
  <c r="DB126" i="28" s="1"/>
  <c r="Y127" i="28"/>
  <c r="CU126" i="28" s="1"/>
  <c r="AD127" i="28"/>
  <c r="CZ126" i="28" s="1"/>
  <c r="Z127" i="28"/>
  <c r="CV126" i="28" s="1"/>
  <c r="AB127" i="28"/>
  <c r="CX126" i="28" s="1"/>
  <c r="AA127" i="28"/>
  <c r="CW126" i="28" s="1"/>
  <c r="AC127" i="28"/>
  <c r="CY126" i="28" s="1"/>
  <c r="AE127" i="28"/>
  <c r="DA126" i="28" s="1"/>
  <c r="CT126" i="28"/>
  <c r="BB128" i="28"/>
  <c r="BF128" i="28"/>
  <c r="BC128" i="28"/>
  <c r="V128" i="28"/>
  <c r="W128" i="28" s="1"/>
  <c r="BE128" i="28"/>
  <c r="B128" i="28"/>
  <c r="BG128" i="28"/>
  <c r="BO128" i="28"/>
  <c r="BD128" i="28"/>
  <c r="BQ128" i="28"/>
  <c r="BK127" i="28"/>
  <c r="BM127" i="28"/>
  <c r="BN127" i="28"/>
  <c r="CS126" i="28"/>
  <c r="BP127" i="28"/>
  <c r="BL127" i="28"/>
  <c r="AJ126" i="28"/>
  <c r="AJ127" i="28" l="1"/>
  <c r="BM128" i="28"/>
  <c r="BK128" i="28"/>
  <c r="BN128" i="28"/>
  <c r="BL128" i="28"/>
  <c r="BP128" i="28"/>
  <c r="CS127" i="28"/>
  <c r="AE128" i="28"/>
  <c r="DA127" i="28" s="1"/>
  <c r="AF128" i="28"/>
  <c r="DB127" i="28" s="1"/>
  <c r="X128" i="28"/>
  <c r="AC128" i="28"/>
  <c r="CY127" i="28" s="1"/>
  <c r="Y128" i="28"/>
  <c r="CU127" i="28" s="1"/>
  <c r="B129" i="28"/>
  <c r="BB129" i="28"/>
  <c r="BE129" i="28"/>
  <c r="BF129" i="28"/>
  <c r="BQ129" i="28"/>
  <c r="BD129" i="28"/>
  <c r="BC129" i="28"/>
  <c r="BG129" i="28"/>
  <c r="BO129" i="28"/>
  <c r="V129" i="28"/>
  <c r="W129" i="28" s="1"/>
  <c r="AA128" i="28"/>
  <c r="CW127" i="28" s="1"/>
  <c r="AD128" i="28"/>
  <c r="CZ127" i="28" s="1"/>
  <c r="AB128" i="28"/>
  <c r="CX127" i="28" s="1"/>
  <c r="AG128" i="28"/>
  <c r="DC127" i="28" s="1"/>
  <c r="Z128" i="28"/>
  <c r="CV127" i="28" s="1"/>
  <c r="AE129" i="28" l="1"/>
  <c r="DA128" i="28" s="1"/>
  <c r="Z129" i="28"/>
  <c r="CV128" i="28" s="1"/>
  <c r="Y129" i="28"/>
  <c r="CU128" i="28" s="1"/>
  <c r="BM129" i="28"/>
  <c r="BN129" i="28"/>
  <c r="BL129" i="28"/>
  <c r="BP129" i="28"/>
  <c r="BK129" i="28"/>
  <c r="CS128" i="28"/>
  <c r="AG129" i="28"/>
  <c r="DC128" i="28" s="1"/>
  <c r="AD129" i="28"/>
  <c r="CZ128" i="28" s="1"/>
  <c r="AA129" i="28"/>
  <c r="CW128" i="28" s="1"/>
  <c r="BD130" i="28"/>
  <c r="BE130" i="28"/>
  <c r="BC130" i="28"/>
  <c r="BQ130" i="28"/>
  <c r="BO130" i="28"/>
  <c r="BG130" i="28"/>
  <c r="B130" i="28"/>
  <c r="BB130" i="28"/>
  <c r="V130" i="28"/>
  <c r="W130" i="28" s="1"/>
  <c r="BF130" i="28"/>
  <c r="X129" i="28"/>
  <c r="AF129" i="28"/>
  <c r="DB128" i="28" s="1"/>
  <c r="AB129" i="28"/>
  <c r="CX128" i="28" s="1"/>
  <c r="AC129" i="28"/>
  <c r="CY128" i="28" s="1"/>
  <c r="CT127" i="28"/>
  <c r="AJ128" i="28"/>
  <c r="AD130" i="28" l="1"/>
  <c r="CZ129" i="28" s="1"/>
  <c r="AB130" i="28"/>
  <c r="CX129" i="28" s="1"/>
  <c r="AE130" i="28"/>
  <c r="DA129" i="28" s="1"/>
  <c r="Y130" i="28"/>
  <c r="CU129" i="28" s="1"/>
  <c r="CT128" i="28"/>
  <c r="AJ129" i="28"/>
  <c r="V131" i="28"/>
  <c r="W131" i="28" s="1"/>
  <c r="X131" i="28" s="1"/>
  <c r="BF131" i="28"/>
  <c r="BE131" i="28"/>
  <c r="BC131" i="28"/>
  <c r="BQ131" i="28"/>
  <c r="BB131" i="28"/>
  <c r="B131" i="28"/>
  <c r="BG131" i="28"/>
  <c r="BO131" i="28"/>
  <c r="BD131" i="28"/>
  <c r="Z130" i="28"/>
  <c r="CV129" i="28" s="1"/>
  <c r="AA130" i="28"/>
  <c r="CW129" i="28" s="1"/>
  <c r="AC130" i="28"/>
  <c r="CY129" i="28" s="1"/>
  <c r="AG130" i="28"/>
  <c r="DC129" i="28" s="1"/>
  <c r="CS129" i="28"/>
  <c r="BL130" i="28"/>
  <c r="BM130" i="28"/>
  <c r="BP130" i="28"/>
  <c r="BK130" i="28"/>
  <c r="BN130" i="28"/>
  <c r="X130" i="28"/>
  <c r="AF130" i="28"/>
  <c r="DB129" i="28" s="1"/>
  <c r="Z131" i="28" l="1"/>
  <c r="CV130" i="28" s="1"/>
  <c r="AC131" i="28"/>
  <c r="CY130" i="28" s="1"/>
  <c r="Y131" i="28"/>
  <c r="CU130" i="28" s="1"/>
  <c r="AG131" i="28"/>
  <c r="DC130" i="28" s="1"/>
  <c r="AF131" i="28"/>
  <c r="DB130" i="28" s="1"/>
  <c r="AB131" i="28"/>
  <c r="CX130" i="28" s="1"/>
  <c r="AE131" i="28"/>
  <c r="DA130" i="28" s="1"/>
  <c r="BL131" i="28"/>
  <c r="BN131" i="28"/>
  <c r="CS130" i="28"/>
  <c r="BM131" i="28"/>
  <c r="BK131" i="28"/>
  <c r="BP131" i="28"/>
  <c r="BQ132" i="28"/>
  <c r="BB132" i="28"/>
  <c r="BE132" i="28"/>
  <c r="BG132" i="28"/>
  <c r="B132" i="28"/>
  <c r="BD132" i="28"/>
  <c r="BC132" i="28"/>
  <c r="BO132" i="28"/>
  <c r="V132" i="28"/>
  <c r="W132" i="28" s="1"/>
  <c r="BF132" i="28"/>
  <c r="AD131" i="28"/>
  <c r="CZ130" i="28" s="1"/>
  <c r="CT130" i="28"/>
  <c r="CT129" i="28"/>
  <c r="AJ130" i="28"/>
  <c r="AA131" i="28"/>
  <c r="CW130" i="28" s="1"/>
  <c r="BN132" i="28" l="1"/>
  <c r="CS131" i="28"/>
  <c r="BK132" i="28"/>
  <c r="BM132" i="28"/>
  <c r="BL132" i="28"/>
  <c r="BP132" i="28"/>
  <c r="B133" i="28"/>
  <c r="BD133" i="28"/>
  <c r="BG133" i="28"/>
  <c r="BE133" i="28"/>
  <c r="BQ133" i="28"/>
  <c r="BF133" i="28"/>
  <c r="BC133" i="28"/>
  <c r="BO133" i="28"/>
  <c r="BB133" i="28"/>
  <c r="V133" i="28"/>
  <c r="W133" i="28" s="1"/>
  <c r="X133" i="28" s="1"/>
  <c r="AC132" i="28"/>
  <c r="CY131" i="28" s="1"/>
  <c r="Z132" i="28"/>
  <c r="CV131" i="28" s="1"/>
  <c r="Y132" i="28"/>
  <c r="CU131" i="28" s="1"/>
  <c r="AF132" i="28"/>
  <c r="DB131" i="28" s="1"/>
  <c r="AJ131" i="28"/>
  <c r="X132" i="28"/>
  <c r="AB132" i="28"/>
  <c r="CX131" i="28" s="1"/>
  <c r="AA132" i="28"/>
  <c r="CW131" i="28" s="1"/>
  <c r="AD132" i="28"/>
  <c r="CZ131" i="28" s="1"/>
  <c r="AE132" i="28"/>
  <c r="DA131" i="28" s="1"/>
  <c r="AG132" i="28"/>
  <c r="DC131" i="28" s="1"/>
  <c r="AD133" i="28" l="1"/>
  <c r="CZ132" i="28" s="1"/>
  <c r="Y133" i="28"/>
  <c r="CU132" i="28" s="1"/>
  <c r="Z133" i="28"/>
  <c r="CV132" i="28" s="1"/>
  <c r="AG133" i="28"/>
  <c r="DC132" i="28" s="1"/>
  <c r="AB133" i="28"/>
  <c r="CX132" i="28" s="1"/>
  <c r="B134" i="28"/>
  <c r="BB134" i="28"/>
  <c r="V134" i="28"/>
  <c r="W134" i="28" s="1"/>
  <c r="BE134" i="28"/>
  <c r="BF134" i="28"/>
  <c r="BD134" i="28"/>
  <c r="BC134" i="28"/>
  <c r="BQ134" i="28"/>
  <c r="BO134" i="28"/>
  <c r="BG134" i="28"/>
  <c r="CT131" i="28"/>
  <c r="AJ132" i="28"/>
  <c r="CT132" i="28"/>
  <c r="BM133" i="28"/>
  <c r="BL133" i="28"/>
  <c r="CS132" i="28"/>
  <c r="BP133" i="28"/>
  <c r="BN133" i="28"/>
  <c r="BK133" i="28"/>
  <c r="AC133" i="28"/>
  <c r="CY132" i="28" s="1"/>
  <c r="AE133" i="28"/>
  <c r="DA132" i="28" s="1"/>
  <c r="AF133" i="28"/>
  <c r="DB132" i="28" s="1"/>
  <c r="AA133" i="28"/>
  <c r="CW132" i="28" s="1"/>
  <c r="AC134" i="28" l="1"/>
  <c r="CY133" i="28" s="1"/>
  <c r="Z134" i="28"/>
  <c r="CV133" i="28" s="1"/>
  <c r="AD134" i="28"/>
  <c r="CZ133" i="28" s="1"/>
  <c r="AE134" i="28"/>
  <c r="DA133" i="28" s="1"/>
  <c r="AG134" i="28"/>
  <c r="DC133" i="28" s="1"/>
  <c r="AF134" i="28"/>
  <c r="DB133" i="28" s="1"/>
  <c r="Y134" i="28"/>
  <c r="CU133" i="28" s="1"/>
  <c r="AB134" i="28"/>
  <c r="CX133" i="28" s="1"/>
  <c r="AJ133" i="28"/>
  <c r="BM134" i="28"/>
  <c r="BP134" i="28"/>
  <c r="CS133" i="28"/>
  <c r="BK134" i="28"/>
  <c r="BL134" i="28"/>
  <c r="BN134" i="28"/>
  <c r="X134" i="28"/>
  <c r="AA134" i="28"/>
  <c r="CW133" i="28" s="1"/>
  <c r="BQ135" i="28"/>
  <c r="BE135" i="28"/>
  <c r="BF135" i="28"/>
  <c r="BC135" i="28"/>
  <c r="B135" i="28"/>
  <c r="V135" i="28"/>
  <c r="W135" i="28" s="1"/>
  <c r="BG135" i="28"/>
  <c r="BO135" i="28"/>
  <c r="BB135" i="28"/>
  <c r="BD135" i="28"/>
  <c r="AD135" i="28" l="1"/>
  <c r="CZ134" i="28" s="1"/>
  <c r="AE135" i="28"/>
  <c r="DA134" i="28" s="1"/>
  <c r="Y135" i="28"/>
  <c r="CU134" i="28" s="1"/>
  <c r="AB135" i="28"/>
  <c r="CX134" i="28" s="1"/>
  <c r="CT133" i="28"/>
  <c r="AJ134" i="28"/>
  <c r="Z135" i="28"/>
  <c r="CV134" i="28" s="1"/>
  <c r="AG135" i="28"/>
  <c r="DC134" i="28" s="1"/>
  <c r="BP135" i="28"/>
  <c r="BN135" i="28"/>
  <c r="CS134" i="28"/>
  <c r="BM135" i="28"/>
  <c r="BL135" i="28"/>
  <c r="BK135" i="28"/>
  <c r="AA135" i="28"/>
  <c r="CW134" i="28" s="1"/>
  <c r="X135" i="28"/>
  <c r="AF135" i="28"/>
  <c r="DB134" i="28" s="1"/>
  <c r="AC135" i="28"/>
  <c r="CY134" i="28" s="1"/>
  <c r="BQ136" i="28"/>
  <c r="BO136" i="28"/>
  <c r="BF136" i="28"/>
  <c r="BD136" i="28"/>
  <c r="BG136" i="28"/>
  <c r="V136" i="28"/>
  <c r="W136" i="28" s="1"/>
  <c r="X136" i="28" s="1"/>
  <c r="BC136" i="28"/>
  <c r="BE136" i="28"/>
  <c r="B136" i="28"/>
  <c r="BB136" i="28"/>
  <c r="CT135" i="28" l="1"/>
  <c r="AG136" i="28"/>
  <c r="DC135" i="28" s="1"/>
  <c r="AB136" i="28"/>
  <c r="CX135" i="28" s="1"/>
  <c r="AE136" i="28"/>
  <c r="DA135" i="28" s="1"/>
  <c r="AA136" i="28"/>
  <c r="CW135" i="28" s="1"/>
  <c r="AJ135" i="28"/>
  <c r="CT134" i="28"/>
  <c r="AC136" i="28"/>
  <c r="CY135" i="28" s="1"/>
  <c r="Y136" i="28"/>
  <c r="CU135" i="28" s="1"/>
  <c r="BK136" i="28"/>
  <c r="BP136" i="28"/>
  <c r="BN136" i="28"/>
  <c r="CS135" i="28"/>
  <c r="BL136" i="28"/>
  <c r="BM136" i="28"/>
  <c r="Z136" i="28"/>
  <c r="CV135" i="28" s="1"/>
  <c r="BQ137" i="28"/>
  <c r="B137" i="28"/>
  <c r="BC137" i="28"/>
  <c r="BF137" i="28"/>
  <c r="BO137" i="28"/>
  <c r="V137" i="28"/>
  <c r="W137" i="28" s="1"/>
  <c r="X137" i="28" s="1"/>
  <c r="BE137" i="28"/>
  <c r="BB137" i="28"/>
  <c r="BG137" i="28"/>
  <c r="BD137" i="28"/>
  <c r="AD136" i="28"/>
  <c r="CZ135" i="28" s="1"/>
  <c r="AF136" i="28"/>
  <c r="DB135" i="28" s="1"/>
  <c r="Z137" i="28" l="1"/>
  <c r="CV136" i="28" s="1"/>
  <c r="AA137" i="28"/>
  <c r="CW136" i="28" s="1"/>
  <c r="AD137" i="28"/>
  <c r="CZ136" i="28" s="1"/>
  <c r="AB137" i="28"/>
  <c r="CX136" i="28" s="1"/>
  <c r="Y137" i="28"/>
  <c r="CU136" i="28" s="1"/>
  <c r="CT136" i="28"/>
  <c r="BN137" i="28"/>
  <c r="BK137" i="28"/>
  <c r="CS136" i="28"/>
  <c r="BM137" i="28"/>
  <c r="BP137" i="28"/>
  <c r="BL137" i="28"/>
  <c r="AG137" i="28"/>
  <c r="DC136" i="28" s="1"/>
  <c r="BF138" i="28"/>
  <c r="BG138" i="28"/>
  <c r="BC138" i="28"/>
  <c r="B138" i="28"/>
  <c r="V138" i="28"/>
  <c r="W138" i="28" s="1"/>
  <c r="X138" i="28" s="1"/>
  <c r="BB138" i="28"/>
  <c r="BQ138" i="28"/>
  <c r="BD138" i="28"/>
  <c r="BO138" i="28"/>
  <c r="BE138" i="28"/>
  <c r="AC137" i="28"/>
  <c r="CY136" i="28" s="1"/>
  <c r="AJ136" i="28"/>
  <c r="AF137" i="28"/>
  <c r="DB136" i="28" s="1"/>
  <c r="AE137" i="28"/>
  <c r="DA136" i="28" s="1"/>
  <c r="CT137" i="28" l="1"/>
  <c r="AE138" i="28"/>
  <c r="DA137" i="28" s="1"/>
  <c r="AB138" i="28"/>
  <c r="CX137" i="28" s="1"/>
  <c r="Z138" i="28"/>
  <c r="CV137" i="28" s="1"/>
  <c r="BF139" i="28"/>
  <c r="BD139" i="28"/>
  <c r="BQ139" i="28"/>
  <c r="BG139" i="28"/>
  <c r="B139" i="28"/>
  <c r="BO139" i="28"/>
  <c r="BE139" i="28"/>
  <c r="V139" i="28"/>
  <c r="W139" i="28" s="1"/>
  <c r="BB139" i="28"/>
  <c r="BC139" i="28"/>
  <c r="AA138" i="28"/>
  <c r="CW137" i="28" s="1"/>
  <c r="AD138" i="28"/>
  <c r="CZ137" i="28" s="1"/>
  <c r="CS137" i="28"/>
  <c r="BN138" i="28"/>
  <c r="BL138" i="28"/>
  <c r="BM138" i="28"/>
  <c r="BP138" i="28"/>
  <c r="BK138" i="28"/>
  <c r="AJ137" i="28"/>
  <c r="AG138" i="28"/>
  <c r="DC137" i="28" s="1"/>
  <c r="AF138" i="28"/>
  <c r="DB137" i="28" s="1"/>
  <c r="Y138" i="28"/>
  <c r="CU137" i="28" s="1"/>
  <c r="AC138" i="28"/>
  <c r="CY137" i="28" s="1"/>
  <c r="AG139" i="28" l="1"/>
  <c r="DC138" i="28" s="1"/>
  <c r="AF139" i="28"/>
  <c r="DB138" i="28" s="1"/>
  <c r="AC139" i="28"/>
  <c r="CY138" i="28" s="1"/>
  <c r="Z139" i="28"/>
  <c r="CV138" i="28" s="1"/>
  <c r="AD139" i="28"/>
  <c r="CZ138" i="28" s="1"/>
  <c r="AB139" i="28"/>
  <c r="CX138" i="28" s="1"/>
  <c r="Y139" i="28"/>
  <c r="CU138" i="28" s="1"/>
  <c r="BO140" i="28"/>
  <c r="BE140" i="28"/>
  <c r="BQ140" i="28"/>
  <c r="BC140" i="28"/>
  <c r="BF140" i="28"/>
  <c r="V140" i="28"/>
  <c r="W140" i="28" s="1"/>
  <c r="BG140" i="28"/>
  <c r="B140" i="28"/>
  <c r="BB140" i="28"/>
  <c r="BD140" i="28"/>
  <c r="BL139" i="28"/>
  <c r="BM139" i="28"/>
  <c r="BP139" i="28"/>
  <c r="CS138" i="28"/>
  <c r="BN139" i="28"/>
  <c r="BK139" i="28"/>
  <c r="AJ138" i="28"/>
  <c r="X139" i="28"/>
  <c r="AA139" i="28"/>
  <c r="CW138" i="28" s="1"/>
  <c r="AE139" i="28"/>
  <c r="DA138" i="28" s="1"/>
  <c r="AE140" i="28" l="1"/>
  <c r="DA139" i="28" s="1"/>
  <c r="AF140" i="28"/>
  <c r="DB139" i="28" s="1"/>
  <c r="AB140" i="28"/>
  <c r="CX139" i="28" s="1"/>
  <c r="V141" i="28"/>
  <c r="W141" i="28" s="1"/>
  <c r="X141" i="28" s="1"/>
  <c r="BO141" i="28"/>
  <c r="BC141" i="28"/>
  <c r="BB141" i="28"/>
  <c r="BG141" i="28"/>
  <c r="B141" i="28"/>
  <c r="BQ141" i="28"/>
  <c r="BF141" i="28"/>
  <c r="BD141" i="28"/>
  <c r="BE141" i="28"/>
  <c r="BM140" i="28"/>
  <c r="CS139" i="28"/>
  <c r="BK140" i="28"/>
  <c r="BN140" i="28"/>
  <c r="BP140" i="28"/>
  <c r="BL140" i="28"/>
  <c r="AC140" i="28"/>
  <c r="CY139" i="28" s="1"/>
  <c r="CT138" i="28"/>
  <c r="AJ139" i="28"/>
  <c r="AG140" i="28"/>
  <c r="DC139" i="28" s="1"/>
  <c r="X140" i="28"/>
  <c r="AA140" i="28"/>
  <c r="CW139" i="28" s="1"/>
  <c r="Z140" i="28"/>
  <c r="CV139" i="28" s="1"/>
  <c r="AD140" i="28"/>
  <c r="CZ139" i="28" s="1"/>
  <c r="Y140" i="28"/>
  <c r="CU139" i="28" s="1"/>
  <c r="AG141" i="28" l="1"/>
  <c r="DC140" i="28" s="1"/>
  <c r="Y141" i="28"/>
  <c r="CU140" i="28" s="1"/>
  <c r="AA141" i="28"/>
  <c r="CW140" i="28" s="1"/>
  <c r="AB141" i="28"/>
  <c r="CX140" i="28" s="1"/>
  <c r="AE141" i="28"/>
  <c r="DA140" i="28" s="1"/>
  <c r="Z141" i="28"/>
  <c r="CV140" i="28" s="1"/>
  <c r="AD141" i="28"/>
  <c r="CZ140" i="28" s="1"/>
  <c r="AC141" i="28"/>
  <c r="CY140" i="28" s="1"/>
  <c r="AF141" i="28"/>
  <c r="DB140" i="28" s="1"/>
  <c r="CT139" i="28"/>
  <c r="AJ140" i="28"/>
  <c r="CT140" i="28"/>
  <c r="V142" i="28"/>
  <c r="W142" i="28" s="1"/>
  <c r="X142" i="28" s="1"/>
  <c r="BF142" i="28"/>
  <c r="BE142" i="28"/>
  <c r="BQ142" i="28"/>
  <c r="BG142" i="28"/>
  <c r="BB142" i="28"/>
  <c r="B142" i="28"/>
  <c r="BC142" i="28"/>
  <c r="BD142" i="28"/>
  <c r="BO142" i="28"/>
  <c r="BN141" i="28"/>
  <c r="CS140" i="28"/>
  <c r="BM141" i="28"/>
  <c r="BP141" i="28"/>
  <c r="BL141" i="28"/>
  <c r="BK141" i="28"/>
  <c r="AG142" i="28" l="1"/>
  <c r="DC141" i="28" s="1"/>
  <c r="AJ141" i="28"/>
  <c r="Z142" i="28"/>
  <c r="CV141" i="28" s="1"/>
  <c r="AE142" i="28"/>
  <c r="DA141" i="28" s="1"/>
  <c r="AA142" i="28"/>
  <c r="CW141" i="28" s="1"/>
  <c r="AF142" i="28"/>
  <c r="DB141" i="28" s="1"/>
  <c r="CT141" i="28"/>
  <c r="CS141" i="28"/>
  <c r="BK142" i="28"/>
  <c r="BP142" i="28"/>
  <c r="BM142" i="28"/>
  <c r="BL142" i="28"/>
  <c r="BN142" i="28"/>
  <c r="AD142" i="28"/>
  <c r="CZ141" i="28" s="1"/>
  <c r="AB142" i="28"/>
  <c r="CX141" i="28" s="1"/>
  <c r="AC142" i="28"/>
  <c r="CY141" i="28" s="1"/>
  <c r="BE143" i="28"/>
  <c r="BD143" i="28"/>
  <c r="BC143" i="28"/>
  <c r="BG143" i="28"/>
  <c r="B143" i="28"/>
  <c r="V143" i="28"/>
  <c r="W143" i="28" s="1"/>
  <c r="BQ143" i="28"/>
  <c r="BF143" i="28"/>
  <c r="BO143" i="28"/>
  <c r="BB143" i="28"/>
  <c r="Y142" i="28"/>
  <c r="CU141" i="28" s="1"/>
  <c r="AE143" i="28" l="1"/>
  <c r="DA142" i="28" s="1"/>
  <c r="AD143" i="28"/>
  <c r="CZ142" i="28" s="1"/>
  <c r="AG143" i="28"/>
  <c r="DC142" i="28" s="1"/>
  <c r="AC143" i="28"/>
  <c r="CY142" i="28" s="1"/>
  <c r="AA143" i="28"/>
  <c r="CW142" i="28" s="1"/>
  <c r="Y143" i="28"/>
  <c r="CU142" i="28" s="1"/>
  <c r="AB143" i="28"/>
  <c r="CX142" i="28" s="1"/>
  <c r="BG144" i="28"/>
  <c r="BC144" i="28"/>
  <c r="BF144" i="28"/>
  <c r="BD144" i="28"/>
  <c r="BB144" i="28"/>
  <c r="BE144" i="28"/>
  <c r="V144" i="28"/>
  <c r="W144" i="28" s="1"/>
  <c r="BQ144" i="28"/>
  <c r="B144" i="28"/>
  <c r="BO144" i="28"/>
  <c r="AF143" i="28"/>
  <c r="DB142" i="28" s="1"/>
  <c r="CS142" i="28"/>
  <c r="BP143" i="28"/>
  <c r="BN143" i="28"/>
  <c r="BL143" i="28"/>
  <c r="BK143" i="28"/>
  <c r="BM143" i="28"/>
  <c r="X143" i="28"/>
  <c r="Z143" i="28"/>
  <c r="CV142" i="28" s="1"/>
  <c r="AJ142" i="28"/>
  <c r="AB144" i="28" l="1"/>
  <c r="CX143" i="28" s="1"/>
  <c r="AF144" i="28"/>
  <c r="DB143" i="28" s="1"/>
  <c r="AG144" i="28"/>
  <c r="DC143" i="28" s="1"/>
  <c r="AE144" i="28"/>
  <c r="DA143" i="28" s="1"/>
  <c r="BM144" i="28"/>
  <c r="BP144" i="28"/>
  <c r="BL144" i="28"/>
  <c r="BN144" i="28"/>
  <c r="BK144" i="28"/>
  <c r="CS143" i="28"/>
  <c r="AD144" i="28"/>
  <c r="CZ143" i="28" s="1"/>
  <c r="CT142" i="28"/>
  <c r="AJ143" i="28"/>
  <c r="AC144" i="28"/>
  <c r="CY143" i="28" s="1"/>
  <c r="AA144" i="28"/>
  <c r="CW143" i="28" s="1"/>
  <c r="X144" i="28"/>
  <c r="Y144" i="28"/>
  <c r="CU143" i="28" s="1"/>
  <c r="BQ145" i="28"/>
  <c r="V145" i="28"/>
  <c r="W145" i="28" s="1"/>
  <c r="BF145" i="28"/>
  <c r="BG145" i="28"/>
  <c r="BD145" i="28"/>
  <c r="BO145" i="28"/>
  <c r="BE145" i="28"/>
  <c r="BC145" i="28"/>
  <c r="B145" i="28"/>
  <c r="BB145" i="28"/>
  <c r="Z144" i="28"/>
  <c r="CV143" i="28" s="1"/>
  <c r="Z145" i="28" l="1"/>
  <c r="CV144" i="28" s="1"/>
  <c r="AJ144" i="28"/>
  <c r="CT143" i="28"/>
  <c r="AA145" i="28"/>
  <c r="CW144" i="28" s="1"/>
  <c r="AD145" i="28"/>
  <c r="CZ144" i="28" s="1"/>
  <c r="BG146" i="28"/>
  <c r="BQ146" i="28"/>
  <c r="BB146" i="28"/>
  <c r="V146" i="28"/>
  <c r="W146" i="28" s="1"/>
  <c r="X146" i="28" s="1"/>
  <c r="BO146" i="28"/>
  <c r="B146" i="28"/>
  <c r="BE146" i="28"/>
  <c r="BD146" i="28"/>
  <c r="BF146" i="28"/>
  <c r="BC146" i="28"/>
  <c r="AE145" i="28"/>
  <c r="DA144" i="28" s="1"/>
  <c r="BL145" i="28"/>
  <c r="BP145" i="28"/>
  <c r="BK145" i="28"/>
  <c r="CS144" i="28"/>
  <c r="BN145" i="28"/>
  <c r="BM145" i="28"/>
  <c r="AC145" i="28"/>
  <c r="CY144" i="28" s="1"/>
  <c r="AB145" i="28"/>
  <c r="CX144" i="28" s="1"/>
  <c r="AF145" i="28"/>
  <c r="DB144" i="28" s="1"/>
  <c r="Y145" i="28"/>
  <c r="CU144" i="28" s="1"/>
  <c r="AG145" i="28"/>
  <c r="DC144" i="28" s="1"/>
  <c r="X145" i="28"/>
  <c r="AD146" i="28" l="1"/>
  <c r="CZ145" i="28" s="1"/>
  <c r="AC146" i="28"/>
  <c r="CY145" i="28" s="1"/>
  <c r="AF146" i="28"/>
  <c r="DB145" i="28" s="1"/>
  <c r="Y146" i="28"/>
  <c r="CU145" i="28" s="1"/>
  <c r="AB146" i="28"/>
  <c r="CX145" i="28" s="1"/>
  <c r="AE146" i="28"/>
  <c r="DA145" i="28" s="1"/>
  <c r="Z146" i="28"/>
  <c r="CV145" i="28" s="1"/>
  <c r="AG146" i="28"/>
  <c r="DC145" i="28" s="1"/>
  <c r="AA146" i="28"/>
  <c r="CW145" i="28" s="1"/>
  <c r="V147" i="28"/>
  <c r="W147" i="28" s="1"/>
  <c r="X147" i="28" s="1"/>
  <c r="BC147" i="28"/>
  <c r="BG147" i="28"/>
  <c r="B147" i="28"/>
  <c r="BO147" i="28"/>
  <c r="BB147" i="28"/>
  <c r="BE147" i="28"/>
  <c r="BQ147" i="28"/>
  <c r="BD147" i="28"/>
  <c r="BF147" i="28"/>
  <c r="CT145" i="28"/>
  <c r="CT144" i="28"/>
  <c r="AJ145" i="28"/>
  <c r="BL146" i="28"/>
  <c r="BN146" i="28"/>
  <c r="BM146" i="28"/>
  <c r="BK146" i="28"/>
  <c r="BP146" i="28"/>
  <c r="CS145" i="28"/>
  <c r="AF147" i="28" l="1"/>
  <c r="DB146" i="28" s="1"/>
  <c r="AJ146" i="28"/>
  <c r="AD147" i="28"/>
  <c r="CZ146" i="28" s="1"/>
  <c r="AC147" i="28"/>
  <c r="CY146" i="28" s="1"/>
  <c r="AE147" i="28"/>
  <c r="DA146" i="28" s="1"/>
  <c r="Y147" i="28"/>
  <c r="CU146" i="28" s="1"/>
  <c r="AA147" i="28"/>
  <c r="CW146" i="28" s="1"/>
  <c r="AB147" i="28"/>
  <c r="CX146" i="28" s="1"/>
  <c r="AG147" i="28"/>
  <c r="DC146" i="28" s="1"/>
  <c r="Z147" i="28"/>
  <c r="CV146" i="28" s="1"/>
  <c r="BG148" i="28"/>
  <c r="BC148" i="28"/>
  <c r="BB148" i="28"/>
  <c r="BO148" i="28"/>
  <c r="B148" i="28"/>
  <c r="BQ148" i="28"/>
  <c r="V148" i="28"/>
  <c r="W148" i="28" s="1"/>
  <c r="BF148" i="28"/>
  <c r="BE148" i="28"/>
  <c r="BD148" i="28"/>
  <c r="CT146" i="28"/>
  <c r="BP147" i="28"/>
  <c r="BK147" i="28"/>
  <c r="BM147" i="28"/>
  <c r="BN147" i="28"/>
  <c r="BL147" i="28"/>
  <c r="CS146" i="28"/>
  <c r="AJ147" i="28" l="1"/>
  <c r="Z148" i="28"/>
  <c r="CV147" i="28" s="1"/>
  <c r="AF148" i="28"/>
  <c r="DB147" i="28" s="1"/>
  <c r="AB148" i="28"/>
  <c r="CX147" i="28" s="1"/>
  <c r="AE148" i="28"/>
  <c r="DA147" i="28" s="1"/>
  <c r="Y148" i="28"/>
  <c r="CU147" i="28" s="1"/>
  <c r="BP148" i="28"/>
  <c r="BM148" i="28"/>
  <c r="BK148" i="28"/>
  <c r="BL148" i="28"/>
  <c r="CS147" i="28"/>
  <c r="BN148" i="28"/>
  <c r="AA148" i="28"/>
  <c r="CW147" i="28" s="1"/>
  <c r="AG148" i="28"/>
  <c r="DC147" i="28" s="1"/>
  <c r="BF149" i="28"/>
  <c r="BE149" i="28"/>
  <c r="BB149" i="28"/>
  <c r="V149" i="28"/>
  <c r="W149" i="28" s="1"/>
  <c r="X149" i="28" s="1"/>
  <c r="BD149" i="28"/>
  <c r="BO149" i="28"/>
  <c r="BG149" i="28"/>
  <c r="B149" i="28"/>
  <c r="BC149" i="28"/>
  <c r="BQ149" i="28"/>
  <c r="AD148" i="28"/>
  <c r="CZ147" i="28" s="1"/>
  <c r="AC148" i="28"/>
  <c r="CY147" i="28" s="1"/>
  <c r="X148" i="28"/>
  <c r="AA149" i="28" l="1"/>
  <c r="CW148" i="28" s="1"/>
  <c r="AE149" i="28"/>
  <c r="DA148" i="28" s="1"/>
  <c r="AG149" i="28"/>
  <c r="DC148" i="28" s="1"/>
  <c r="Y149" i="28"/>
  <c r="CU148" i="28" s="1"/>
  <c r="AF149" i="28"/>
  <c r="DB148" i="28" s="1"/>
  <c r="AD149" i="28"/>
  <c r="CZ148" i="28" s="1"/>
  <c r="AB149" i="28"/>
  <c r="CX148" i="28" s="1"/>
  <c r="Z149" i="28"/>
  <c r="CV148" i="28" s="1"/>
  <c r="CT148" i="28"/>
  <c r="BP149" i="28"/>
  <c r="BM149" i="28"/>
  <c r="BK149" i="28"/>
  <c r="CS148" i="28"/>
  <c r="BN149" i="28"/>
  <c r="BL149" i="28"/>
  <c r="AJ148" i="28"/>
  <c r="CT147" i="28"/>
  <c r="AC149" i="28"/>
  <c r="CY148" i="28" s="1"/>
  <c r="V150" i="28"/>
  <c r="W150" i="28" s="1"/>
  <c r="BD150" i="28"/>
  <c r="BG150" i="28"/>
  <c r="BF150" i="28"/>
  <c r="BQ150" i="28"/>
  <c r="BC150" i="28"/>
  <c r="B150" i="28"/>
  <c r="BO150" i="28"/>
  <c r="BE150" i="28"/>
  <c r="BB150" i="28"/>
  <c r="AC150" i="28" l="1"/>
  <c r="CY149" i="28" s="1"/>
  <c r="AE150" i="28"/>
  <c r="DA149" i="28" s="1"/>
  <c r="AF150" i="28"/>
  <c r="DB149" i="28" s="1"/>
  <c r="AG150" i="28"/>
  <c r="DC149" i="28" s="1"/>
  <c r="AD150" i="28"/>
  <c r="CZ149" i="28" s="1"/>
  <c r="Y150" i="28"/>
  <c r="CU149" i="28" s="1"/>
  <c r="Z150" i="28"/>
  <c r="CV149" i="28" s="1"/>
  <c r="AB150" i="28"/>
  <c r="CX149" i="28" s="1"/>
  <c r="AJ149" i="28"/>
  <c r="CS149" i="28"/>
  <c r="BK150" i="28"/>
  <c r="BL150" i="28"/>
  <c r="BN150" i="28"/>
  <c r="BP150" i="28"/>
  <c r="BM150" i="28"/>
  <c r="BD151" i="28"/>
  <c r="BF151" i="28"/>
  <c r="BO151" i="28"/>
  <c r="V151" i="28"/>
  <c r="W151" i="28" s="1"/>
  <c r="BC151" i="28"/>
  <c r="BB151" i="28"/>
  <c r="BQ151" i="28"/>
  <c r="B151" i="28"/>
  <c r="BE151" i="28"/>
  <c r="BG151" i="28"/>
  <c r="AA150" i="28"/>
  <c r="CW149" i="28" s="1"/>
  <c r="X150" i="28"/>
  <c r="AG151" i="28" l="1"/>
  <c r="DC150" i="28" s="1"/>
  <c r="AA151" i="28"/>
  <c r="CW150" i="28" s="1"/>
  <c r="CT149" i="28"/>
  <c r="AJ150" i="28"/>
  <c r="AC151" i="28"/>
  <c r="CY150" i="28" s="1"/>
  <c r="AD151" i="28"/>
  <c r="CZ150" i="28" s="1"/>
  <c r="Z151" i="28"/>
  <c r="CV150" i="28" s="1"/>
  <c r="AB151" i="28"/>
  <c r="CX150" i="28" s="1"/>
  <c r="BP151" i="28"/>
  <c r="BM151" i="28"/>
  <c r="CS150" i="28"/>
  <c r="BK151" i="28"/>
  <c r="BN151" i="28"/>
  <c r="BL151" i="28"/>
  <c r="Y151" i="28"/>
  <c r="CU150" i="28" s="1"/>
  <c r="B152" i="28"/>
  <c r="BD152" i="28"/>
  <c r="BF152" i="28"/>
  <c r="BE152" i="28"/>
  <c r="V152" i="28"/>
  <c r="W152" i="28" s="1"/>
  <c r="BO152" i="28"/>
  <c r="BQ152" i="28"/>
  <c r="BG152" i="28"/>
  <c r="BB152" i="28"/>
  <c r="BC152" i="28"/>
  <c r="AF151" i="28"/>
  <c r="DB150" i="28" s="1"/>
  <c r="X151" i="28"/>
  <c r="AE151" i="28"/>
  <c r="DA150" i="28" s="1"/>
  <c r="AD152" i="28" l="1"/>
  <c r="CZ151" i="28" s="1"/>
  <c r="CT150" i="28"/>
  <c r="AJ151" i="28"/>
  <c r="AG152" i="28"/>
  <c r="DC151" i="28" s="1"/>
  <c r="Z152" i="28"/>
  <c r="CV151" i="28" s="1"/>
  <c r="CS151" i="28"/>
  <c r="BP152" i="28"/>
  <c r="BK152" i="28"/>
  <c r="BL152" i="28"/>
  <c r="BM152" i="28"/>
  <c r="BN152" i="28"/>
  <c r="AC152" i="28"/>
  <c r="CY151" i="28" s="1"/>
  <c r="AA152" i="28"/>
  <c r="CW151" i="28" s="1"/>
  <c r="AB152" i="28"/>
  <c r="CX151" i="28" s="1"/>
  <c r="AF152" i="28"/>
  <c r="DB151" i="28" s="1"/>
  <c r="BE153" i="28"/>
  <c r="BD153" i="28"/>
  <c r="BO153" i="28"/>
  <c r="BB153" i="28"/>
  <c r="BG153" i="28"/>
  <c r="B153" i="28"/>
  <c r="BQ153" i="28"/>
  <c r="V153" i="28"/>
  <c r="W153" i="28" s="1"/>
  <c r="BC153" i="28"/>
  <c r="BF153" i="28"/>
  <c r="X152" i="28"/>
  <c r="AE152" i="28"/>
  <c r="DA151" i="28" s="1"/>
  <c r="Y152" i="28"/>
  <c r="CU151" i="28" s="1"/>
  <c r="AD153" i="28" l="1"/>
  <c r="CZ152" i="28" s="1"/>
  <c r="AG153" i="28"/>
  <c r="DC152" i="28" s="1"/>
  <c r="Y153" i="28"/>
  <c r="CU152" i="28" s="1"/>
  <c r="Z153" i="28"/>
  <c r="CV152" i="28" s="1"/>
  <c r="AB153" i="28"/>
  <c r="CX152" i="28" s="1"/>
  <c r="AC153" i="28"/>
  <c r="CY152" i="28" s="1"/>
  <c r="BC154" i="28"/>
  <c r="BD154" i="28"/>
  <c r="BO154" i="28"/>
  <c r="BG154" i="28"/>
  <c r="BE154" i="28"/>
  <c r="BQ154" i="28"/>
  <c r="B154" i="28"/>
  <c r="BB154" i="28"/>
  <c r="V154" i="28"/>
  <c r="W154" i="28" s="1"/>
  <c r="X154" i="28" s="1"/>
  <c r="BF154" i="28"/>
  <c r="BL153" i="28"/>
  <c r="BN153" i="28"/>
  <c r="CS152" i="28"/>
  <c r="BM153" i="28"/>
  <c r="BK153" i="28"/>
  <c r="BP153" i="28"/>
  <c r="CT151" i="28"/>
  <c r="AJ152" i="28"/>
  <c r="AA153" i="28"/>
  <c r="CW152" i="28" s="1"/>
  <c r="X153" i="28"/>
  <c r="AF153" i="28"/>
  <c r="DB152" i="28" s="1"/>
  <c r="AE153" i="28"/>
  <c r="DA152" i="28" s="1"/>
  <c r="CT153" i="28" l="1"/>
  <c r="AG154" i="28"/>
  <c r="DC153" i="28" s="1"/>
  <c r="AJ153" i="28"/>
  <c r="CT152" i="28"/>
  <c r="BO155" i="28"/>
  <c r="B155" i="28"/>
  <c r="BQ155" i="28"/>
  <c r="BC155" i="28"/>
  <c r="V155" i="28"/>
  <c r="W155" i="28" s="1"/>
  <c r="BE155" i="28"/>
  <c r="BF155" i="28"/>
  <c r="BB155" i="28"/>
  <c r="BG155" i="28"/>
  <c r="BD155" i="28"/>
  <c r="BP154" i="28"/>
  <c r="CS153" i="28"/>
  <c r="BL154" i="28"/>
  <c r="BK154" i="28"/>
  <c r="BN154" i="28"/>
  <c r="BM154" i="28"/>
  <c r="AB154" i="28"/>
  <c r="CX153" i="28" s="1"/>
  <c r="Z154" i="28"/>
  <c r="CV153" i="28" s="1"/>
  <c r="AD154" i="28"/>
  <c r="CZ153" i="28" s="1"/>
  <c r="AF154" i="28"/>
  <c r="DB153" i="28" s="1"/>
  <c r="AE154" i="28"/>
  <c r="DA153" i="28" s="1"/>
  <c r="AC154" i="28"/>
  <c r="CY153" i="28" s="1"/>
  <c r="AA154" i="28"/>
  <c r="CW153" i="28" s="1"/>
  <c r="Y154" i="28"/>
  <c r="CU153" i="28" s="1"/>
  <c r="AA155" i="28" l="1"/>
  <c r="CW154" i="28" s="1"/>
  <c r="AF155" i="28"/>
  <c r="DB154" i="28" s="1"/>
  <c r="AG155" i="28"/>
  <c r="DC154" i="28" s="1"/>
  <c r="AD155" i="28"/>
  <c r="CZ154" i="28" s="1"/>
  <c r="Y155" i="28"/>
  <c r="CU154" i="28" s="1"/>
  <c r="B156" i="28"/>
  <c r="BO156" i="28"/>
  <c r="BE156" i="28"/>
  <c r="BB156" i="28"/>
  <c r="BF156" i="28"/>
  <c r="BC156" i="28"/>
  <c r="BG156" i="28"/>
  <c r="BD156" i="28"/>
  <c r="BQ156" i="28"/>
  <c r="V156" i="28"/>
  <c r="W156" i="28" s="1"/>
  <c r="X156" i="28" s="1"/>
  <c r="BM155" i="28"/>
  <c r="BL155" i="28"/>
  <c r="BN155" i="28"/>
  <c r="CS154" i="28"/>
  <c r="BP155" i="28"/>
  <c r="BK155" i="28"/>
  <c r="AB155" i="28"/>
  <c r="CX154" i="28" s="1"/>
  <c r="X155" i="28"/>
  <c r="AE155" i="28"/>
  <c r="DA154" i="28" s="1"/>
  <c r="AJ154" i="28"/>
  <c r="Z155" i="28"/>
  <c r="CV154" i="28" s="1"/>
  <c r="AC155" i="28"/>
  <c r="CY154" i="28" s="1"/>
  <c r="AE156" i="28" l="1"/>
  <c r="DA155" i="28" s="1"/>
  <c r="Z156" i="28"/>
  <c r="CV155" i="28" s="1"/>
  <c r="AF156" i="28"/>
  <c r="DB155" i="28" s="1"/>
  <c r="BM156" i="28"/>
  <c r="BN156" i="28"/>
  <c r="BK156" i="28"/>
  <c r="BL156" i="28"/>
  <c r="BP156" i="28"/>
  <c r="CS155" i="28"/>
  <c r="Y156" i="28"/>
  <c r="CU155" i="28" s="1"/>
  <c r="AD156" i="28"/>
  <c r="CZ155" i="28" s="1"/>
  <c r="AB156" i="28"/>
  <c r="CX155" i="28" s="1"/>
  <c r="AG156" i="28"/>
  <c r="DC155" i="28" s="1"/>
  <c r="CT154" i="28"/>
  <c r="AJ155" i="28"/>
  <c r="BG157" i="28"/>
  <c r="BE157" i="28"/>
  <c r="BB157" i="28"/>
  <c r="BF157" i="28"/>
  <c r="BQ157" i="28"/>
  <c r="BC157" i="28"/>
  <c r="V157" i="28"/>
  <c r="W157" i="28" s="1"/>
  <c r="X157" i="28" s="1"/>
  <c r="BD157" i="28"/>
  <c r="B157" i="28"/>
  <c r="BO157" i="28"/>
  <c r="CT155" i="28"/>
  <c r="AA156" i="28"/>
  <c r="CW155" i="28" s="1"/>
  <c r="AC156" i="28"/>
  <c r="CY155" i="28" s="1"/>
  <c r="Z157" i="28" l="1"/>
  <c r="CV156" i="28" s="1"/>
  <c r="AC157" i="28"/>
  <c r="CY156" i="28" s="1"/>
  <c r="AA157" i="28"/>
  <c r="CW156" i="28" s="1"/>
  <c r="Y157" i="28"/>
  <c r="CU156" i="28" s="1"/>
  <c r="AF157" i="28"/>
  <c r="DB156" i="28" s="1"/>
  <c r="CT156" i="28"/>
  <c r="AG157" i="28"/>
  <c r="DC156" i="28" s="1"/>
  <c r="BK157" i="28"/>
  <c r="BN157" i="28"/>
  <c r="CS156" i="28"/>
  <c r="BP157" i="28"/>
  <c r="BM157" i="28"/>
  <c r="BL157" i="28"/>
  <c r="AB157" i="28"/>
  <c r="CX156" i="28" s="1"/>
  <c r="AE157" i="28"/>
  <c r="DA156" i="28" s="1"/>
  <c r="BG158" i="28"/>
  <c r="BF158" i="28"/>
  <c r="BC158" i="28"/>
  <c r="BB158" i="28"/>
  <c r="V158" i="28"/>
  <c r="W158" i="28" s="1"/>
  <c r="BO158" i="28"/>
  <c r="BD158" i="28"/>
  <c r="B158" i="28"/>
  <c r="BE158" i="28"/>
  <c r="BQ158" i="28"/>
  <c r="AJ156" i="28"/>
  <c r="AD157" i="28"/>
  <c r="CZ156" i="28" s="1"/>
  <c r="AG158" i="28" l="1"/>
  <c r="DC157" i="28" s="1"/>
  <c r="AA158" i="28"/>
  <c r="CW157" i="28" s="1"/>
  <c r="Z158" i="28"/>
  <c r="CV157" i="28" s="1"/>
  <c r="AB158" i="28"/>
  <c r="CX157" i="28" s="1"/>
  <c r="AF158" i="28"/>
  <c r="DB157" i="28" s="1"/>
  <c r="Y158" i="28"/>
  <c r="CU157" i="28" s="1"/>
  <c r="BP158" i="28"/>
  <c r="BM158" i="28"/>
  <c r="CS157" i="28"/>
  <c r="BN158" i="28"/>
  <c r="BL158" i="28"/>
  <c r="BK158" i="28"/>
  <c r="AE158" i="28"/>
  <c r="DA157" i="28" s="1"/>
  <c r="X158" i="28"/>
  <c r="BD159" i="28"/>
  <c r="BG159" i="28"/>
  <c r="BE159" i="28"/>
  <c r="BO159" i="28"/>
  <c r="BF159" i="28"/>
  <c r="V159" i="28"/>
  <c r="W159" i="28" s="1"/>
  <c r="X159" i="28" s="1"/>
  <c r="B159" i="28"/>
  <c r="BC159" i="28"/>
  <c r="BB159" i="28"/>
  <c r="BQ159" i="28"/>
  <c r="AD158" i="28"/>
  <c r="CZ157" i="28" s="1"/>
  <c r="AC158" i="28"/>
  <c r="CY157" i="28" s="1"/>
  <c r="AJ157" i="28"/>
  <c r="Y159" i="28" l="1"/>
  <c r="CU158" i="28" s="1"/>
  <c r="AE159" i="28"/>
  <c r="DA158" i="28" s="1"/>
  <c r="Z159" i="28"/>
  <c r="CV158" i="28" s="1"/>
  <c r="AA159" i="28"/>
  <c r="CW158" i="28" s="1"/>
  <c r="AB159" i="28"/>
  <c r="CX158" i="28" s="1"/>
  <c r="AC159" i="28"/>
  <c r="CY158" i="28" s="1"/>
  <c r="CT158" i="28"/>
  <c r="B160" i="28"/>
  <c r="BD160" i="28"/>
  <c r="BQ160" i="28"/>
  <c r="BO160" i="28"/>
  <c r="BC160" i="28"/>
  <c r="BG160" i="28"/>
  <c r="BF160" i="28"/>
  <c r="BB160" i="28"/>
  <c r="V160" i="28"/>
  <c r="W160" i="28" s="1"/>
  <c r="X160" i="28" s="1"/>
  <c r="BE160" i="28"/>
  <c r="AG159" i="28"/>
  <c r="DC158" i="28" s="1"/>
  <c r="BL159" i="28"/>
  <c r="BN159" i="28"/>
  <c r="BP159" i="28"/>
  <c r="CS158" i="28"/>
  <c r="BM159" i="28"/>
  <c r="BK159" i="28"/>
  <c r="AF159" i="28"/>
  <c r="DB158" i="28" s="1"/>
  <c r="CT157" i="28"/>
  <c r="AJ158" i="28"/>
  <c r="AD159" i="28"/>
  <c r="CZ158" i="28" s="1"/>
  <c r="Z160" i="28" l="1"/>
  <c r="CV159" i="28" s="1"/>
  <c r="AF160" i="28"/>
  <c r="DB159" i="28" s="1"/>
  <c r="AC160" i="28"/>
  <c r="CY159" i="28" s="1"/>
  <c r="AE160" i="28"/>
  <c r="DA159" i="28" s="1"/>
  <c r="AG160" i="28"/>
  <c r="DC159" i="28" s="1"/>
  <c r="AA160" i="28"/>
  <c r="CW159" i="28" s="1"/>
  <c r="BQ161" i="28"/>
  <c r="BB161" i="28"/>
  <c r="BC161" i="28"/>
  <c r="BG161" i="28"/>
  <c r="BF161" i="28"/>
  <c r="BE161" i="28"/>
  <c r="BD161" i="28"/>
  <c r="V161" i="28"/>
  <c r="W161" i="28" s="1"/>
  <c r="BO161" i="28"/>
  <c r="B161" i="28"/>
  <c r="CT159" i="28"/>
  <c r="CS159" i="28"/>
  <c r="BN160" i="28"/>
  <c r="BK160" i="28"/>
  <c r="BL160" i="28"/>
  <c r="BM160" i="28"/>
  <c r="BP160" i="28"/>
  <c r="Y160" i="28"/>
  <c r="CU159" i="28" s="1"/>
  <c r="AJ159" i="28"/>
  <c r="AB160" i="28"/>
  <c r="CX159" i="28" s="1"/>
  <c r="AD160" i="28"/>
  <c r="CZ159" i="28" s="1"/>
  <c r="AE161" i="28" l="1"/>
  <c r="DA160" i="28" s="1"/>
  <c r="AJ160" i="28"/>
  <c r="AC161" i="28"/>
  <c r="CY160" i="28" s="1"/>
  <c r="Y161" i="28"/>
  <c r="CU160" i="28" s="1"/>
  <c r="BL161" i="28"/>
  <c r="BK161" i="28"/>
  <c r="CS160" i="28"/>
  <c r="BP161" i="28"/>
  <c r="BM161" i="28"/>
  <c r="BN161" i="28"/>
  <c r="X161" i="28"/>
  <c r="BE162" i="28"/>
  <c r="B162" i="28"/>
  <c r="BQ162" i="28"/>
  <c r="BO162" i="28"/>
  <c r="BC162" i="28"/>
  <c r="BB162" i="28"/>
  <c r="BD162" i="28"/>
  <c r="V162" i="28"/>
  <c r="W162" i="28" s="1"/>
  <c r="X162" i="28" s="1"/>
  <c r="BG162" i="28"/>
  <c r="BF162" i="28"/>
  <c r="AD161" i="28"/>
  <c r="CZ160" i="28" s="1"/>
  <c r="AB161" i="28"/>
  <c r="CX160" i="28" s="1"/>
  <c r="Z161" i="28"/>
  <c r="CV160" i="28" s="1"/>
  <c r="AF161" i="28"/>
  <c r="DB160" i="28" s="1"/>
  <c r="AG161" i="28"/>
  <c r="DC160" i="28" s="1"/>
  <c r="AA161" i="28"/>
  <c r="CW160" i="28" s="1"/>
  <c r="CT161" i="28" l="1"/>
  <c r="AE162" i="28"/>
  <c r="DA161" i="28" s="1"/>
  <c r="AG162" i="28"/>
  <c r="DC161" i="28" s="1"/>
  <c r="Y162" i="28"/>
  <c r="CU161" i="28" s="1"/>
  <c r="Z162" i="28"/>
  <c r="CV161" i="28" s="1"/>
  <c r="AD162" i="28"/>
  <c r="CZ161" i="28" s="1"/>
  <c r="AA162" i="28"/>
  <c r="CW161" i="28" s="1"/>
  <c r="AC162" i="28"/>
  <c r="CY161" i="28" s="1"/>
  <c r="BD163" i="28"/>
  <c r="BC163" i="28"/>
  <c r="BB163" i="28"/>
  <c r="BF163" i="28"/>
  <c r="BE163" i="28"/>
  <c r="B163" i="28"/>
  <c r="BG163" i="28"/>
  <c r="BO163" i="28"/>
  <c r="V163" i="28"/>
  <c r="W163" i="28" s="1"/>
  <c r="X163" i="28" s="1"/>
  <c r="BQ163" i="28"/>
  <c r="BK162" i="28"/>
  <c r="CS161" i="28"/>
  <c r="BM162" i="28"/>
  <c r="BP162" i="28"/>
  <c r="BL162" i="28"/>
  <c r="BN162" i="28"/>
  <c r="CT160" i="28"/>
  <c r="AJ161" i="28"/>
  <c r="AB162" i="28"/>
  <c r="CX161" i="28" s="1"/>
  <c r="AF162" i="28"/>
  <c r="DB161" i="28" s="1"/>
  <c r="AB163" i="28" l="1"/>
  <c r="CX162" i="28" s="1"/>
  <c r="Y163" i="28"/>
  <c r="CU162" i="28" s="1"/>
  <c r="AF163" i="28"/>
  <c r="DB162" i="28" s="1"/>
  <c r="AG163" i="28"/>
  <c r="DC162" i="28" s="1"/>
  <c r="AE163" i="28"/>
  <c r="DA162" i="28" s="1"/>
  <c r="AD163" i="28"/>
  <c r="CZ162" i="28" s="1"/>
  <c r="CT162" i="28"/>
  <c r="AA163" i="28"/>
  <c r="CW162" i="28" s="1"/>
  <c r="Z163" i="28"/>
  <c r="CV162" i="28" s="1"/>
  <c r="AJ162" i="28"/>
  <c r="BD164" i="28"/>
  <c r="BB164" i="28"/>
  <c r="BG164" i="28"/>
  <c r="BE164" i="28"/>
  <c r="BQ164" i="28"/>
  <c r="BC164" i="28"/>
  <c r="B164" i="28"/>
  <c r="BF164" i="28"/>
  <c r="V164" i="28"/>
  <c r="W164" i="28" s="1"/>
  <c r="BO164" i="28"/>
  <c r="BN163" i="28"/>
  <c r="BK163" i="28"/>
  <c r="BP163" i="28"/>
  <c r="CS162" i="28"/>
  <c r="BL163" i="28"/>
  <c r="BM163" i="28"/>
  <c r="AC163" i="28"/>
  <c r="CY162" i="28" s="1"/>
  <c r="AB164" i="28" l="1"/>
  <c r="CX163" i="28" s="1"/>
  <c r="AE164" i="28"/>
  <c r="DA163" i="28" s="1"/>
  <c r="CS163" i="28"/>
  <c r="BK164" i="28"/>
  <c r="BN164" i="28"/>
  <c r="BL164" i="28"/>
  <c r="BM164" i="28"/>
  <c r="BP164" i="28"/>
  <c r="Y164" i="28"/>
  <c r="CU163" i="28" s="1"/>
  <c r="Z164" i="28"/>
  <c r="CV163" i="28" s="1"/>
  <c r="AJ163" i="28"/>
  <c r="AF164" i="28"/>
  <c r="DB163" i="28" s="1"/>
  <c r="AG164" i="28"/>
  <c r="DC163" i="28" s="1"/>
  <c r="AC164" i="28"/>
  <c r="CY163" i="28" s="1"/>
  <c r="BO165" i="28"/>
  <c r="B165" i="28"/>
  <c r="BC165" i="28"/>
  <c r="BQ165" i="28"/>
  <c r="BG165" i="28"/>
  <c r="BD165" i="28"/>
  <c r="BB165" i="28"/>
  <c r="BE165" i="28"/>
  <c r="V165" i="28"/>
  <c r="W165" i="28" s="1"/>
  <c r="BF165" i="28"/>
  <c r="AA164" i="28"/>
  <c r="CW163" i="28" s="1"/>
  <c r="X164" i="28"/>
  <c r="AD164" i="28"/>
  <c r="CZ163" i="28" s="1"/>
  <c r="AA165" i="28" l="1"/>
  <c r="CW164" i="28" s="1"/>
  <c r="AB165" i="28"/>
  <c r="CX164" i="28" s="1"/>
  <c r="BN165" i="28"/>
  <c r="CS164" i="28"/>
  <c r="BP165" i="28"/>
  <c r="BK165" i="28"/>
  <c r="BM165" i="28"/>
  <c r="BL165" i="28"/>
  <c r="Y165" i="28"/>
  <c r="CU164" i="28" s="1"/>
  <c r="AF165" i="28"/>
  <c r="DB164" i="28" s="1"/>
  <c r="AC165" i="28"/>
  <c r="CY164" i="28" s="1"/>
  <c r="AJ164" i="28"/>
  <c r="CT163" i="28"/>
  <c r="B166" i="28"/>
  <c r="AA166" i="28"/>
  <c r="CW165" i="28" s="1"/>
  <c r="Z166" i="28"/>
  <c r="CV165" i="28" s="1"/>
  <c r="BQ166" i="28"/>
  <c r="BO166" i="28"/>
  <c r="V166" i="28"/>
  <c r="W166" i="28" s="1"/>
  <c r="BG166" i="28"/>
  <c r="AG166" i="28"/>
  <c r="DC165" i="28" s="1"/>
  <c r="BC166" i="28"/>
  <c r="BB166" i="28"/>
  <c r="BF166" i="28"/>
  <c r="BE166" i="28"/>
  <c r="BD166" i="28"/>
  <c r="Z165" i="28"/>
  <c r="CV164" i="28" s="1"/>
  <c r="AE165" i="28"/>
  <c r="DA164" i="28" s="1"/>
  <c r="X165" i="28"/>
  <c r="AG165" i="28"/>
  <c r="DC164" i="28" s="1"/>
  <c r="AD165" i="28"/>
  <c r="CZ164" i="28" s="1"/>
  <c r="AC166" i="28" l="1"/>
  <c r="CY165" i="28" s="1"/>
  <c r="AB166" i="28"/>
  <c r="CX165" i="28" s="1"/>
  <c r="Y166" i="28"/>
  <c r="CU165" i="28" s="1"/>
  <c r="AE166" i="28"/>
  <c r="DA165" i="28" s="1"/>
  <c r="BQ167" i="28"/>
  <c r="BG167" i="28"/>
  <c r="BF167" i="28"/>
  <c r="V167" i="28"/>
  <c r="W167" i="28" s="1"/>
  <c r="BC167" i="28"/>
  <c r="BB167" i="28"/>
  <c r="BE167" i="28"/>
  <c r="BD167" i="28"/>
  <c r="BO167" i="28"/>
  <c r="B167" i="28"/>
  <c r="AJ165" i="28"/>
  <c r="CT164" i="28"/>
  <c r="BP166" i="28"/>
  <c r="BN166" i="28"/>
  <c r="BL166" i="28"/>
  <c r="CS165" i="28"/>
  <c r="BK166" i="28"/>
  <c r="BM166" i="28"/>
  <c r="AD166" i="28"/>
  <c r="CZ165" i="28" s="1"/>
  <c r="X166" i="28"/>
  <c r="AF166" i="28"/>
  <c r="DB165" i="28" s="1"/>
  <c r="AB167" i="28" l="1"/>
  <c r="CX166" i="28" s="1"/>
  <c r="AC167" i="28"/>
  <c r="CY166" i="28" s="1"/>
  <c r="AF167" i="28"/>
  <c r="DB166" i="28" s="1"/>
  <c r="Y167" i="28"/>
  <c r="CU166" i="28" s="1"/>
  <c r="AG167" i="28"/>
  <c r="DC166" i="28" s="1"/>
  <c r="AD167" i="28"/>
  <c r="CZ166" i="28" s="1"/>
  <c r="Z167" i="28"/>
  <c r="CV166" i="28" s="1"/>
  <c r="AE167" i="28"/>
  <c r="DA166" i="28" s="1"/>
  <c r="AA167" i="28"/>
  <c r="CW166" i="28" s="1"/>
  <c r="CT165" i="28"/>
  <c r="AJ166" i="28"/>
  <c r="BP167" i="28"/>
  <c r="BM167" i="28"/>
  <c r="BL167" i="28"/>
  <c r="CS166" i="28"/>
  <c r="BN167" i="28"/>
  <c r="BK167" i="28"/>
  <c r="BE168" i="28"/>
  <c r="BC168" i="28"/>
  <c r="BO168" i="28"/>
  <c r="BF168" i="28"/>
  <c r="BB168" i="28"/>
  <c r="V168" i="28"/>
  <c r="W168" i="28" s="1"/>
  <c r="BQ168" i="28"/>
  <c r="BG168" i="28"/>
  <c r="BD168" i="28"/>
  <c r="B168" i="28"/>
  <c r="X167" i="28"/>
  <c r="AA168" i="28" l="1"/>
  <c r="CW167" i="28" s="1"/>
  <c r="AE168" i="28"/>
  <c r="DA167" i="28" s="1"/>
  <c r="Z168" i="28"/>
  <c r="CV167" i="28" s="1"/>
  <c r="Y168" i="28"/>
  <c r="CU167" i="28" s="1"/>
  <c r="AB168" i="28"/>
  <c r="CX167" i="28" s="1"/>
  <c r="AC168" i="28"/>
  <c r="CY167" i="28" s="1"/>
  <c r="BN168" i="28"/>
  <c r="BM168" i="28"/>
  <c r="BK168" i="28"/>
  <c r="BP168" i="28"/>
  <c r="CS167" i="28"/>
  <c r="BL168" i="28"/>
  <c r="AF168" i="28"/>
  <c r="DB167" i="28" s="1"/>
  <c r="B169" i="28"/>
  <c r="BQ169" i="28"/>
  <c r="BD169" i="28"/>
  <c r="BF169" i="28"/>
  <c r="BO169" i="28"/>
  <c r="BE169" i="28"/>
  <c r="BC169" i="28"/>
  <c r="V169" i="28"/>
  <c r="W169" i="28" s="1"/>
  <c r="X169" i="28" s="1"/>
  <c r="BG169" i="28"/>
  <c r="BB169" i="28"/>
  <c r="CT166" i="28"/>
  <c r="AJ167" i="28"/>
  <c r="X168" i="28"/>
  <c r="AG168" i="28"/>
  <c r="DC167" i="28" s="1"/>
  <c r="AD168" i="28"/>
  <c r="CZ167" i="28" s="1"/>
  <c r="AF169" i="28" l="1"/>
  <c r="DB168" i="28" s="1"/>
  <c r="CT168" i="28"/>
  <c r="Y169" i="28"/>
  <c r="CU168" i="28" s="1"/>
  <c r="AB169" i="28"/>
  <c r="CX168" i="28" s="1"/>
  <c r="BG170" i="28"/>
  <c r="BD170" i="28"/>
  <c r="BB170" i="28"/>
  <c r="B170" i="28"/>
  <c r="BF170" i="28"/>
  <c r="BO170" i="28"/>
  <c r="BC170" i="28"/>
  <c r="BQ170" i="28"/>
  <c r="V170" i="28"/>
  <c r="W170" i="28" s="1"/>
  <c r="X170" i="28" s="1"/>
  <c r="BE170" i="28"/>
  <c r="CT167" i="28"/>
  <c r="AJ168" i="28"/>
  <c r="Z169" i="28"/>
  <c r="CV168" i="28" s="1"/>
  <c r="AA169" i="28"/>
  <c r="CW168" i="28" s="1"/>
  <c r="BP169" i="28"/>
  <c r="BN169" i="28"/>
  <c r="BK169" i="28"/>
  <c r="CS168" i="28"/>
  <c r="BL169" i="28"/>
  <c r="BM169" i="28"/>
  <c r="AD169" i="28"/>
  <c r="CZ168" i="28" s="1"/>
  <c r="AC169" i="28"/>
  <c r="CY168" i="28" s="1"/>
  <c r="AG169" i="28"/>
  <c r="DC168" i="28" s="1"/>
  <c r="AE169" i="28"/>
  <c r="DA168" i="28" s="1"/>
  <c r="AG170" i="28" l="1"/>
  <c r="DC169" i="28" s="1"/>
  <c r="AD170" i="28"/>
  <c r="CZ169" i="28" s="1"/>
  <c r="AE170" i="28"/>
  <c r="DA169" i="28" s="1"/>
  <c r="AC170" i="28"/>
  <c r="CY169" i="28" s="1"/>
  <c r="Z170" i="28"/>
  <c r="CV169" i="28" s="1"/>
  <c r="AA170" i="28"/>
  <c r="CW169" i="28" s="1"/>
  <c r="AB170" i="28"/>
  <c r="CX169" i="28" s="1"/>
  <c r="CT169" i="28"/>
  <c r="BN170" i="28"/>
  <c r="BM170" i="28"/>
  <c r="BL170" i="28"/>
  <c r="BP170" i="28"/>
  <c r="CS169" i="28"/>
  <c r="BK170" i="28"/>
  <c r="AJ169" i="28"/>
  <c r="BC171" i="28"/>
  <c r="BF171" i="28"/>
  <c r="BE171" i="28"/>
  <c r="BQ171" i="28"/>
  <c r="BG171" i="28"/>
  <c r="B171" i="28"/>
  <c r="BD171" i="28"/>
  <c r="BB171" i="28"/>
  <c r="V171" i="28"/>
  <c r="W171" i="28" s="1"/>
  <c r="BO171" i="28"/>
  <c r="Y170" i="28"/>
  <c r="CU169" i="28" s="1"/>
  <c r="AF170" i="28"/>
  <c r="DB169" i="28" s="1"/>
  <c r="AA171" i="28" l="1"/>
  <c r="CW170" i="28" s="1"/>
  <c r="AC171" i="28"/>
  <c r="CY170" i="28" s="1"/>
  <c r="AD171" i="28"/>
  <c r="CZ170" i="28" s="1"/>
  <c r="BE172" i="28"/>
  <c r="BC172" i="28"/>
  <c r="BG172" i="28"/>
  <c r="BB172" i="28"/>
  <c r="V172" i="28"/>
  <c r="W172" i="28" s="1"/>
  <c r="X172" i="28" s="1"/>
  <c r="BF172" i="28"/>
  <c r="BQ172" i="28"/>
  <c r="B172" i="28"/>
  <c r="BO172" i="28"/>
  <c r="BD172" i="28"/>
  <c r="AE171" i="28"/>
  <c r="DA170" i="28" s="1"/>
  <c r="BP171" i="28"/>
  <c r="BM171" i="28"/>
  <c r="BL171" i="28"/>
  <c r="BK171" i="28"/>
  <c r="CS170" i="28"/>
  <c r="BN171" i="28"/>
  <c r="Y171" i="28"/>
  <c r="CU170" i="28" s="1"/>
  <c r="Z171" i="28"/>
  <c r="CV170" i="28" s="1"/>
  <c r="X171" i="28"/>
  <c r="AF171" i="28"/>
  <c r="DB170" i="28" s="1"/>
  <c r="AB171" i="28"/>
  <c r="CX170" i="28" s="1"/>
  <c r="AG171" i="28"/>
  <c r="DC170" i="28" s="1"/>
  <c r="AJ170" i="28"/>
  <c r="AA172" i="28" l="1"/>
  <c r="CW171" i="28" s="1"/>
  <c r="AF172" i="28"/>
  <c r="DB171" i="28" s="1"/>
  <c r="AD172" i="28"/>
  <c r="CZ171" i="28" s="1"/>
  <c r="CT171" i="28"/>
  <c r="Y172" i="28"/>
  <c r="CU171" i="28" s="1"/>
  <c r="CT170" i="28"/>
  <c r="AJ171" i="28"/>
  <c r="AB172" i="28"/>
  <c r="CX171" i="28" s="1"/>
  <c r="AC172" i="28"/>
  <c r="CY171" i="28" s="1"/>
  <c r="CS171" i="28"/>
  <c r="BN172" i="28"/>
  <c r="BP172" i="28"/>
  <c r="BM172" i="28"/>
  <c r="BL172" i="28"/>
  <c r="BK172" i="28"/>
  <c r="BF173" i="28"/>
  <c r="BO173" i="28"/>
  <c r="V173" i="28"/>
  <c r="W173" i="28" s="1"/>
  <c r="Y173" i="28"/>
  <c r="CU172" i="28" s="1"/>
  <c r="AF173" i="28"/>
  <c r="DB172" i="28" s="1"/>
  <c r="BC173" i="28"/>
  <c r="X173" i="28"/>
  <c r="BG173" i="28"/>
  <c r="B173" i="28"/>
  <c r="BD173" i="28"/>
  <c r="AB173" i="28"/>
  <c r="CX172" i="28" s="1"/>
  <c r="AA173" i="28"/>
  <c r="CW172" i="28" s="1"/>
  <c r="BB173" i="28"/>
  <c r="BE173" i="28"/>
  <c r="BQ173" i="28"/>
  <c r="Z172" i="28"/>
  <c r="CV171" i="28" s="1"/>
  <c r="AE172" i="28"/>
  <c r="DA171" i="28" s="1"/>
  <c r="AG172" i="28"/>
  <c r="DC171" i="28" s="1"/>
  <c r="AC173" i="28" l="1"/>
  <c r="CY172" i="28" s="1"/>
  <c r="Z173" i="28"/>
  <c r="CV172" i="28" s="1"/>
  <c r="AD173" i="28"/>
  <c r="CZ172" i="28" s="1"/>
  <c r="AE173" i="28"/>
  <c r="DA172" i="28" s="1"/>
  <c r="AG173" i="28"/>
  <c r="DC172" i="28" s="1"/>
  <c r="CT172" i="28"/>
  <c r="AJ172" i="28"/>
  <c r="BG174" i="28"/>
  <c r="BQ174" i="28"/>
  <c r="BD174" i="28"/>
  <c r="V174" i="28"/>
  <c r="W174" i="28" s="1"/>
  <c r="X174" i="28" s="1"/>
  <c r="BO174" i="28"/>
  <c r="AE174" i="28"/>
  <c r="DA173" i="28" s="1"/>
  <c r="BE174" i="28"/>
  <c r="BB174" i="28"/>
  <c r="B174" i="28"/>
  <c r="BF174" i="28"/>
  <c r="BC174" i="28"/>
  <c r="BP173" i="28"/>
  <c r="BN173" i="28"/>
  <c r="BK173" i="28"/>
  <c r="CS172" i="28"/>
  <c r="BL173" i="28"/>
  <c r="BM173" i="28"/>
  <c r="AB174" i="28" l="1"/>
  <c r="CX173" i="28" s="1"/>
  <c r="Z174" i="28"/>
  <c r="CV173" i="28" s="1"/>
  <c r="AD174" i="28"/>
  <c r="CZ173" i="28" s="1"/>
  <c r="AJ173" i="28"/>
  <c r="AF174" i="28"/>
  <c r="DB173" i="28" s="1"/>
  <c r="AA174" i="28"/>
  <c r="CW173" i="28" s="1"/>
  <c r="AG174" i="28"/>
  <c r="DC173" i="28" s="1"/>
  <c r="AC174" i="28"/>
  <c r="CY173" i="28" s="1"/>
  <c r="Y174" i="28"/>
  <c r="CU173" i="28" s="1"/>
  <c r="CT173" i="28"/>
  <c r="BB175" i="28"/>
  <c r="B175" i="28"/>
  <c r="V175" i="28"/>
  <c r="W175" i="28" s="1"/>
  <c r="BD175" i="28"/>
  <c r="AE175" i="28"/>
  <c r="DA174" i="28" s="1"/>
  <c r="AD175" i="28"/>
  <c r="CZ174" i="28" s="1"/>
  <c r="BO175" i="28"/>
  <c r="BC175" i="28"/>
  <c r="BE175" i="28"/>
  <c r="BF175" i="28"/>
  <c r="BQ175" i="28"/>
  <c r="BG175" i="28"/>
  <c r="BM174" i="28"/>
  <c r="CS173" i="28"/>
  <c r="BK174" i="28"/>
  <c r="BN174" i="28"/>
  <c r="BP174" i="28"/>
  <c r="BL174" i="28"/>
  <c r="AJ174" i="28" l="1"/>
  <c r="BN175" i="28"/>
  <c r="CS174" i="28"/>
  <c r="BM175" i="28"/>
  <c r="BP175" i="28"/>
  <c r="BL175" i="28"/>
  <c r="BK175" i="28"/>
  <c r="BC176" i="28"/>
  <c r="BE176" i="28"/>
  <c r="BF176" i="28"/>
  <c r="BQ176" i="28"/>
  <c r="BO176" i="28"/>
  <c r="V176" i="28"/>
  <c r="W176" i="28" s="1"/>
  <c r="X176" i="28" s="1"/>
  <c r="BB176" i="28"/>
  <c r="BG176" i="28"/>
  <c r="BD176" i="28"/>
  <c r="B176" i="28"/>
  <c r="Z175" i="28"/>
  <c r="CV174" i="28" s="1"/>
  <c r="AG175" i="28"/>
  <c r="DC174" i="28" s="1"/>
  <c r="AC175" i="28"/>
  <c r="CY174" i="28" s="1"/>
  <c r="Y175" i="28"/>
  <c r="CU174" i="28" s="1"/>
  <c r="AF175" i="28"/>
  <c r="DB174" i="28" s="1"/>
  <c r="AB175" i="28"/>
  <c r="CX174" i="28" s="1"/>
  <c r="AA175" i="28"/>
  <c r="CW174" i="28" s="1"/>
  <c r="X175" i="28"/>
  <c r="AC176" i="28" l="1"/>
  <c r="CY175" i="28" s="1"/>
  <c r="AF176" i="28"/>
  <c r="DB175" i="28" s="1"/>
  <c r="Z176" i="28"/>
  <c r="CV175" i="28" s="1"/>
  <c r="AB176" i="28"/>
  <c r="CX175" i="28" s="1"/>
  <c r="AG176" i="28"/>
  <c r="DC175" i="28" s="1"/>
  <c r="AA176" i="28"/>
  <c r="CW175" i="28" s="1"/>
  <c r="AD176" i="28"/>
  <c r="CZ175" i="28" s="1"/>
  <c r="AE176" i="28"/>
  <c r="DA175" i="28" s="1"/>
  <c r="BQ177" i="28"/>
  <c r="BE177" i="28"/>
  <c r="B177" i="28"/>
  <c r="BC177" i="28"/>
  <c r="BO177" i="28"/>
  <c r="BG177" i="28"/>
  <c r="V177" i="28"/>
  <c r="W177" i="28" s="1"/>
  <c r="BB177" i="28"/>
  <c r="BD177" i="28"/>
  <c r="BF177" i="28"/>
  <c r="Y176" i="28"/>
  <c r="CU175" i="28" s="1"/>
  <c r="CT175" i="28"/>
  <c r="CT174" i="28"/>
  <c r="AJ175" i="28"/>
  <c r="BP176" i="28"/>
  <c r="BM176" i="28"/>
  <c r="BL176" i="28"/>
  <c r="BN176" i="28"/>
  <c r="CS175" i="28"/>
  <c r="BK176" i="28"/>
  <c r="AG177" i="28" l="1"/>
  <c r="DC176" i="28" s="1"/>
  <c r="AA177" i="28"/>
  <c r="CW176" i="28" s="1"/>
  <c r="AB177" i="28"/>
  <c r="CX176" i="28" s="1"/>
  <c r="AF177" i="28"/>
  <c r="DB176" i="28" s="1"/>
  <c r="AC177" i="28"/>
  <c r="CY176" i="28" s="1"/>
  <c r="BQ178" i="28"/>
  <c r="BD178" i="28"/>
  <c r="V178" i="28"/>
  <c r="W178" i="28" s="1"/>
  <c r="X178" i="28" s="1"/>
  <c r="BF178" i="28"/>
  <c r="BC178" i="28"/>
  <c r="BO178" i="28"/>
  <c r="BG178" i="28"/>
  <c r="BE178" i="28"/>
  <c r="BB178" i="28"/>
  <c r="B178" i="28"/>
  <c r="BP177" i="28"/>
  <c r="CS176" i="28"/>
  <c r="BN177" i="28"/>
  <c r="BK177" i="28"/>
  <c r="BM177" i="28"/>
  <c r="BL177" i="28"/>
  <c r="Y177" i="28"/>
  <c r="CU176" i="28" s="1"/>
  <c r="AD177" i="28"/>
  <c r="CZ176" i="28" s="1"/>
  <c r="Z177" i="28"/>
  <c r="CV176" i="28" s="1"/>
  <c r="AJ176" i="28"/>
  <c r="AE177" i="28"/>
  <c r="DA176" i="28" s="1"/>
  <c r="X177" i="28"/>
  <c r="AA178" i="28" l="1"/>
  <c r="CW177" i="28" s="1"/>
  <c r="AE178" i="28"/>
  <c r="DA177" i="28" s="1"/>
  <c r="AF178" i="28"/>
  <c r="DB177" i="28" s="1"/>
  <c r="Z178" i="28"/>
  <c r="CV177" i="28" s="1"/>
  <c r="Y178" i="28"/>
  <c r="CU177" i="28" s="1"/>
  <c r="CT177" i="28"/>
  <c r="BP178" i="28"/>
  <c r="BN178" i="28"/>
  <c r="BM178" i="28"/>
  <c r="BL178" i="28"/>
  <c r="BK178" i="28"/>
  <c r="CS177" i="28"/>
  <c r="AD178" i="28"/>
  <c r="CZ177" i="28" s="1"/>
  <c r="BO179" i="28"/>
  <c r="BE179" i="28"/>
  <c r="BD179" i="28"/>
  <c r="BG179" i="28"/>
  <c r="BQ179" i="28"/>
  <c r="BC179" i="28"/>
  <c r="V179" i="28"/>
  <c r="W179" i="28" s="1"/>
  <c r="BB179" i="28"/>
  <c r="B179" i="28"/>
  <c r="BF179" i="28"/>
  <c r="AG178" i="28"/>
  <c r="DC177" i="28" s="1"/>
  <c r="CT176" i="28"/>
  <c r="AJ177" i="28"/>
  <c r="AB178" i="28"/>
  <c r="CX177" i="28" s="1"/>
  <c r="AC178" i="28"/>
  <c r="CY177" i="28" s="1"/>
  <c r="BK179" i="28" l="1"/>
  <c r="BN179" i="28"/>
  <c r="BL179" i="28"/>
  <c r="BP179" i="28"/>
  <c r="CS178" i="28"/>
  <c r="BM179" i="28"/>
  <c r="X179" i="28"/>
  <c r="AE179" i="28"/>
  <c r="DA178" i="28" s="1"/>
  <c r="Y179" i="28"/>
  <c r="CU178" i="28" s="1"/>
  <c r="AG179" i="28"/>
  <c r="DC178" i="28" s="1"/>
  <c r="AB179" i="28"/>
  <c r="CX178" i="28" s="1"/>
  <c r="AC179" i="28"/>
  <c r="CY178" i="28" s="1"/>
  <c r="AF179" i="28"/>
  <c r="DB178" i="28" s="1"/>
  <c r="BC180" i="28"/>
  <c r="BQ180" i="28"/>
  <c r="B180" i="28"/>
  <c r="BO180" i="28"/>
  <c r="V180" i="28"/>
  <c r="W180" i="28" s="1"/>
  <c r="BG180" i="28"/>
  <c r="BF180" i="28"/>
  <c r="BE180" i="28"/>
  <c r="BD180" i="28"/>
  <c r="BB180" i="28"/>
  <c r="Z179" i="28"/>
  <c r="CV178" i="28" s="1"/>
  <c r="AD179" i="28"/>
  <c r="CZ178" i="28" s="1"/>
  <c r="AA179" i="28"/>
  <c r="CW178" i="28" s="1"/>
  <c r="AJ178" i="28"/>
  <c r="BM180" i="28" l="1"/>
  <c r="BP180" i="28"/>
  <c r="BL180" i="28"/>
  <c r="BN180" i="28"/>
  <c r="CS179" i="28"/>
  <c r="BK180" i="28"/>
  <c r="CT178" i="28"/>
  <c r="AJ179" i="28"/>
  <c r="AD180" i="28"/>
  <c r="CZ179" i="28" s="1"/>
  <c r="Z180" i="28"/>
  <c r="CV179" i="28" s="1"/>
  <c r="AB180" i="28"/>
  <c r="CX179" i="28" s="1"/>
  <c r="AE180" i="28"/>
  <c r="DA179" i="28" s="1"/>
  <c r="BB181" i="28"/>
  <c r="BO181" i="28"/>
  <c r="BE181" i="28"/>
  <c r="B181" i="28"/>
  <c r="V181" i="28"/>
  <c r="W181" i="28" s="1"/>
  <c r="BQ181" i="28"/>
  <c r="BC181" i="28"/>
  <c r="BF181" i="28"/>
  <c r="BD181" i="28"/>
  <c r="BG181" i="28"/>
  <c r="AA180" i="28"/>
  <c r="CW179" i="28" s="1"/>
  <c r="AF180" i="28"/>
  <c r="DB179" i="28" s="1"/>
  <c r="X180" i="28"/>
  <c r="AG180" i="28"/>
  <c r="DC179" i="28" s="1"/>
  <c r="Y180" i="28"/>
  <c r="CU179" i="28" s="1"/>
  <c r="AC180" i="28"/>
  <c r="CY179" i="28" s="1"/>
  <c r="AA181" i="28" l="1"/>
  <c r="CW180" i="28" s="1"/>
  <c r="AE181" i="28"/>
  <c r="DA180" i="28" s="1"/>
  <c r="BL181" i="28"/>
  <c r="BP181" i="28"/>
  <c r="BM181" i="28"/>
  <c r="CS180" i="28"/>
  <c r="BK181" i="28"/>
  <c r="BN181" i="28"/>
  <c r="AB181" i="28"/>
  <c r="CX180" i="28" s="1"/>
  <c r="AF181" i="28"/>
  <c r="DB180" i="28" s="1"/>
  <c r="AG181" i="28"/>
  <c r="DC180" i="28" s="1"/>
  <c r="BQ182" i="28"/>
  <c r="BF182" i="28"/>
  <c r="BC182" i="28"/>
  <c r="BD182" i="28"/>
  <c r="V182" i="28"/>
  <c r="W182" i="28" s="1"/>
  <c r="B182" i="28"/>
  <c r="BO182" i="28"/>
  <c r="BE182" i="28"/>
  <c r="BG182" i="28"/>
  <c r="BB182" i="28"/>
  <c r="AC181" i="28"/>
  <c r="CY180" i="28" s="1"/>
  <c r="X181" i="28"/>
  <c r="Z181" i="28"/>
  <c r="CV180" i="28" s="1"/>
  <c r="CT179" i="28"/>
  <c r="AJ180" i="28"/>
  <c r="AD181" i="28"/>
  <c r="CZ180" i="28" s="1"/>
  <c r="Y181" i="28"/>
  <c r="CU180" i="28" s="1"/>
  <c r="AD182" i="28" l="1"/>
  <c r="CZ181" i="28" s="1"/>
  <c r="AC182" i="28"/>
  <c r="CY181" i="28" s="1"/>
  <c r="Y182" i="28"/>
  <c r="CU181" i="28" s="1"/>
  <c r="AA182" i="28"/>
  <c r="CW181" i="28" s="1"/>
  <c r="AG182" i="28"/>
  <c r="DC181" i="28" s="1"/>
  <c r="AE182" i="28"/>
  <c r="DA181" i="28" s="1"/>
  <c r="Z182" i="28"/>
  <c r="CV181" i="28" s="1"/>
  <c r="B183" i="28"/>
  <c r="V183" i="28"/>
  <c r="W183" i="28" s="1"/>
  <c r="BB183" i="28"/>
  <c r="BF183" i="28"/>
  <c r="BC183" i="28"/>
  <c r="BQ183" i="28"/>
  <c r="BG183" i="28"/>
  <c r="BE183" i="28"/>
  <c r="BO183" i="28"/>
  <c r="BD183" i="28"/>
  <c r="CS181" i="28"/>
  <c r="BN182" i="28"/>
  <c r="BP182" i="28"/>
  <c r="BM182" i="28"/>
  <c r="BK182" i="28"/>
  <c r="BL182" i="28"/>
  <c r="AB182" i="28"/>
  <c r="CX181" i="28" s="1"/>
  <c r="CT180" i="28"/>
  <c r="AJ181" i="28"/>
  <c r="AF182" i="28"/>
  <c r="DB181" i="28" s="1"/>
  <c r="X182" i="28"/>
  <c r="Y183" i="28" l="1"/>
  <c r="CU182" i="28" s="1"/>
  <c r="AE183" i="28"/>
  <c r="DA182" i="28" s="1"/>
  <c r="AJ182" i="28"/>
  <c r="CT181" i="28"/>
  <c r="BL183" i="28"/>
  <c r="BN183" i="28"/>
  <c r="BM183" i="28"/>
  <c r="CS182" i="28"/>
  <c r="BP183" i="28"/>
  <c r="BK183" i="28"/>
  <c r="AD183" i="28"/>
  <c r="CZ182" i="28" s="1"/>
  <c r="AA183" i="28"/>
  <c r="CW182" i="28" s="1"/>
  <c r="X183" i="28"/>
  <c r="AB183" i="28"/>
  <c r="CX182" i="28" s="1"/>
  <c r="AC183" i="28"/>
  <c r="CY182" i="28" s="1"/>
  <c r="AF183" i="28"/>
  <c r="DB182" i="28" s="1"/>
  <c r="AG183" i="28"/>
  <c r="DC182" i="28" s="1"/>
  <c r="Z183" i="28"/>
  <c r="CV182" i="28" s="1"/>
  <c r="BQ184" i="28"/>
  <c r="V184" i="28"/>
  <c r="W184" i="28" s="1"/>
  <c r="X184" i="28" s="1"/>
  <c r="AB184" i="28"/>
  <c r="CX183" i="28" s="1"/>
  <c r="BE184" i="28"/>
  <c r="AG184" i="28"/>
  <c r="DC183" i="28" s="1"/>
  <c r="AA184" i="28"/>
  <c r="CW183" i="28" s="1"/>
  <c r="BD184" i="28"/>
  <c r="B184" i="28"/>
  <c r="BC184" i="28"/>
  <c r="BG184" i="28"/>
  <c r="BF184" i="28"/>
  <c r="BB184" i="28"/>
  <c r="AF184" i="28"/>
  <c r="DB183" i="28" s="1"/>
  <c r="AE184" i="28"/>
  <c r="DA183" i="28" s="1"/>
  <c r="BO184" i="28"/>
  <c r="AC184" i="28" l="1"/>
  <c r="CY183" i="28" s="1"/>
  <c r="AD184" i="28"/>
  <c r="CZ183" i="28" s="1"/>
  <c r="Y184" i="28"/>
  <c r="CU183" i="28" s="1"/>
  <c r="CT183" i="28"/>
  <c r="BM184" i="28"/>
  <c r="BP184" i="28"/>
  <c r="CS183" i="28"/>
  <c r="BK184" i="28"/>
  <c r="BL184" i="28"/>
  <c r="BN184" i="28"/>
  <c r="CT182" i="28"/>
  <c r="AJ183" i="28"/>
  <c r="BB185" i="28"/>
  <c r="V185" i="28"/>
  <c r="W185" i="28" s="1"/>
  <c r="X185" i="28" s="1"/>
  <c r="BD185" i="28"/>
  <c r="BQ185" i="28"/>
  <c r="BO185" i="28"/>
  <c r="B185" i="28"/>
  <c r="BC185" i="28"/>
  <c r="BE185" i="28"/>
  <c r="BG185" i="28"/>
  <c r="BF185" i="28"/>
  <c r="Z184" i="28"/>
  <c r="CV183" i="28" s="1"/>
  <c r="Z185" i="28" l="1"/>
  <c r="CV184" i="28" s="1"/>
  <c r="AA185" i="28"/>
  <c r="CW184" i="28" s="1"/>
  <c r="Y185" i="28"/>
  <c r="CU184" i="28" s="1"/>
  <c r="AG185" i="28"/>
  <c r="DC184" i="28" s="1"/>
  <c r="AF185" i="28"/>
  <c r="DB184" i="28" s="1"/>
  <c r="AB185" i="28"/>
  <c r="CX184" i="28" s="1"/>
  <c r="CT184" i="28"/>
  <c r="BM185" i="28"/>
  <c r="BP185" i="28"/>
  <c r="BK185" i="28"/>
  <c r="CS184" i="28"/>
  <c r="BN185" i="28"/>
  <c r="BL185" i="28"/>
  <c r="B186" i="28"/>
  <c r="V186" i="28"/>
  <c r="W186" i="28" s="1"/>
  <c r="BB186" i="28"/>
  <c r="BQ186" i="28"/>
  <c r="BD186" i="28"/>
  <c r="BO186" i="28"/>
  <c r="BC186" i="28"/>
  <c r="BG186" i="28"/>
  <c r="BE186" i="28"/>
  <c r="BF186" i="28"/>
  <c r="AC185" i="28"/>
  <c r="CY184" i="28" s="1"/>
  <c r="AE185" i="28"/>
  <c r="DA184" i="28" s="1"/>
  <c r="AJ184" i="28"/>
  <c r="AD185" i="28"/>
  <c r="CZ184" i="28" s="1"/>
  <c r="AA186" i="28" l="1"/>
  <c r="CW185" i="28" s="1"/>
  <c r="Y186" i="28"/>
  <c r="CU185" i="28" s="1"/>
  <c r="AD186" i="28"/>
  <c r="CZ185" i="28" s="1"/>
  <c r="AG186" i="28"/>
  <c r="DC185" i="28" s="1"/>
  <c r="Z186" i="28"/>
  <c r="CV185" i="28" s="1"/>
  <c r="AF186" i="28"/>
  <c r="DB185" i="28" s="1"/>
  <c r="AB186" i="28"/>
  <c r="CX185" i="28" s="1"/>
  <c r="AC186" i="28"/>
  <c r="CY185" i="28" s="1"/>
  <c r="AE186" i="28"/>
  <c r="DA185" i="28" s="1"/>
  <c r="BP186" i="28"/>
  <c r="BL186" i="28"/>
  <c r="BN186" i="28"/>
  <c r="BK186" i="28"/>
  <c r="CS185" i="28"/>
  <c r="BM186" i="28"/>
  <c r="X186" i="28"/>
  <c r="BO187" i="28"/>
  <c r="BD187" i="28"/>
  <c r="BC187" i="28"/>
  <c r="B187" i="28"/>
  <c r="BE187" i="28"/>
  <c r="BG187" i="28"/>
  <c r="BQ187" i="28"/>
  <c r="V187" i="28"/>
  <c r="W187" i="28" s="1"/>
  <c r="X187" i="28" s="1"/>
  <c r="BF187" i="28"/>
  <c r="BB187" i="28"/>
  <c r="AJ185" i="28"/>
  <c r="AC187" i="28" l="1"/>
  <c r="CY186" i="28" s="1"/>
  <c r="AF187" i="28"/>
  <c r="DB186" i="28" s="1"/>
  <c r="AE187" i="28"/>
  <c r="DA186" i="28" s="1"/>
  <c r="CT186" i="28"/>
  <c r="AJ186" i="28"/>
  <c r="CT185" i="28"/>
  <c r="Z187" i="28"/>
  <c r="CV186" i="28" s="1"/>
  <c r="CS186" i="28"/>
  <c r="BL187" i="28"/>
  <c r="BN187" i="28"/>
  <c r="BK187" i="28"/>
  <c r="BM187" i="28"/>
  <c r="BP187" i="28"/>
  <c r="AD187" i="28"/>
  <c r="CZ186" i="28" s="1"/>
  <c r="AG187" i="28"/>
  <c r="DC186" i="28" s="1"/>
  <c r="BB188" i="28"/>
  <c r="BD188" i="28"/>
  <c r="BE188" i="28"/>
  <c r="BF188" i="28"/>
  <c r="BQ188" i="28"/>
  <c r="B188" i="28"/>
  <c r="BG188" i="28"/>
  <c r="V188" i="28"/>
  <c r="W188" i="28" s="1"/>
  <c r="X188" i="28" s="1"/>
  <c r="BC188" i="28"/>
  <c r="BO188" i="28"/>
  <c r="AB187" i="28"/>
  <c r="CX186" i="28" s="1"/>
  <c r="AA187" i="28"/>
  <c r="CW186" i="28" s="1"/>
  <c r="Y187" i="28"/>
  <c r="CU186" i="28" s="1"/>
  <c r="AA188" i="28" l="1"/>
  <c r="CW187" i="28" s="1"/>
  <c r="Z188" i="28"/>
  <c r="CV187" i="28" s="1"/>
  <c r="AE188" i="28"/>
  <c r="DA187" i="28" s="1"/>
  <c r="Y188" i="28"/>
  <c r="CU187" i="28" s="1"/>
  <c r="AF188" i="28"/>
  <c r="DB187" i="28" s="1"/>
  <c r="AD188" i="28"/>
  <c r="CZ187" i="28" s="1"/>
  <c r="AC188" i="28"/>
  <c r="CY187" i="28" s="1"/>
  <c r="AB188" i="28"/>
  <c r="CX187" i="28" s="1"/>
  <c r="BF189" i="28"/>
  <c r="BQ189" i="28"/>
  <c r="BD189" i="28"/>
  <c r="BE189" i="28"/>
  <c r="B189" i="28"/>
  <c r="BC189" i="28"/>
  <c r="BG189" i="28"/>
  <c r="BB189" i="28"/>
  <c r="V189" i="28"/>
  <c r="W189" i="28" s="1"/>
  <c r="X189" i="28" s="1"/>
  <c r="BO189" i="28"/>
  <c r="CT187" i="28"/>
  <c r="AG188" i="28"/>
  <c r="DC187" i="28" s="1"/>
  <c r="BM188" i="28"/>
  <c r="BP188" i="28"/>
  <c r="BK188" i="28"/>
  <c r="BN188" i="28"/>
  <c r="BL188" i="28"/>
  <c r="CS187" i="28"/>
  <c r="AJ187" i="28"/>
  <c r="Y189" i="28" l="1"/>
  <c r="CU188" i="28" s="1"/>
  <c r="AB189" i="28"/>
  <c r="CX188" i="28" s="1"/>
  <c r="AC189" i="28"/>
  <c r="CY188" i="28" s="1"/>
  <c r="Z189" i="28"/>
  <c r="CV188" i="28" s="1"/>
  <c r="AE189" i="28"/>
  <c r="DA188" i="28" s="1"/>
  <c r="AG189" i="28"/>
  <c r="DC188" i="28" s="1"/>
  <c r="AD189" i="28"/>
  <c r="CZ188" i="28" s="1"/>
  <c r="AF189" i="28"/>
  <c r="DB188" i="28" s="1"/>
  <c r="AA189" i="28"/>
  <c r="CW188" i="28" s="1"/>
  <c r="AJ188" i="28"/>
  <c r="CT188" i="28"/>
  <c r="BP189" i="28"/>
  <c r="BK189" i="28"/>
  <c r="BN189" i="28"/>
  <c r="BM189" i="28"/>
  <c r="CS188" i="28"/>
  <c r="BL189" i="28"/>
  <c r="BG190" i="28"/>
  <c r="BC190" i="28"/>
  <c r="BO190" i="28"/>
  <c r="V190" i="28"/>
  <c r="W190" i="28" s="1"/>
  <c r="X190" i="28" s="1"/>
  <c r="B190" i="28"/>
  <c r="BQ190" i="28"/>
  <c r="BB190" i="28"/>
  <c r="BE190" i="28"/>
  <c r="BF190" i="28"/>
  <c r="BD190" i="28"/>
  <c r="AD190" i="28" l="1"/>
  <c r="CZ189" i="28" s="1"/>
  <c r="AF190" i="28"/>
  <c r="DB189" i="28" s="1"/>
  <c r="Y190" i="28"/>
  <c r="CU189" i="28" s="1"/>
  <c r="AE190" i="28"/>
  <c r="DA189" i="28" s="1"/>
  <c r="AJ189" i="28"/>
  <c r="AC190" i="28"/>
  <c r="CY189" i="28" s="1"/>
  <c r="AB190" i="28"/>
  <c r="CX189" i="28" s="1"/>
  <c r="Z190" i="28"/>
  <c r="CV189" i="28" s="1"/>
  <c r="V191" i="28"/>
  <c r="W191" i="28" s="1"/>
  <c r="X191" i="28" s="1"/>
  <c r="BG191" i="28"/>
  <c r="BO191" i="28"/>
  <c r="BC191" i="28"/>
  <c r="BE191" i="28"/>
  <c r="B191" i="28"/>
  <c r="BQ191" i="28"/>
  <c r="BF191" i="28"/>
  <c r="BB191" i="28"/>
  <c r="BD191" i="28"/>
  <c r="CT189" i="28"/>
  <c r="AG190" i="28"/>
  <c r="DC189" i="28" s="1"/>
  <c r="AA190" i="28"/>
  <c r="CW189" i="28" s="1"/>
  <c r="BP190" i="28"/>
  <c r="BM190" i="28"/>
  <c r="BK190" i="28"/>
  <c r="CS189" i="28"/>
  <c r="BN190" i="28"/>
  <c r="BL190" i="28"/>
  <c r="AA191" i="28" l="1"/>
  <c r="CW190" i="28" s="1"/>
  <c r="Z191" i="28"/>
  <c r="CV190" i="28" s="1"/>
  <c r="AD191" i="28"/>
  <c r="CZ190" i="28" s="1"/>
  <c r="AF191" i="28"/>
  <c r="DB190" i="28" s="1"/>
  <c r="AE191" i="28"/>
  <c r="DA190" i="28" s="1"/>
  <c r="AC191" i="28"/>
  <c r="CY190" i="28" s="1"/>
  <c r="AB191" i="28"/>
  <c r="CX190" i="28" s="1"/>
  <c r="Y191" i="28"/>
  <c r="CU190" i="28" s="1"/>
  <c r="AG191" i="28"/>
  <c r="DC190" i="28" s="1"/>
  <c r="BG192" i="28"/>
  <c r="BB192" i="28"/>
  <c r="BD192" i="28"/>
  <c r="BF192" i="28"/>
  <c r="V192" i="28"/>
  <c r="W192" i="28" s="1"/>
  <c r="B192" i="28"/>
  <c r="BE192" i="28"/>
  <c r="BC192" i="28"/>
  <c r="BQ192" i="28"/>
  <c r="BO192" i="28"/>
  <c r="AJ190" i="28"/>
  <c r="CT190" i="28"/>
  <c r="CS190" i="28"/>
  <c r="BP191" i="28"/>
  <c r="BL191" i="28"/>
  <c r="BK191" i="28"/>
  <c r="BN191" i="28"/>
  <c r="BM191" i="28"/>
  <c r="AJ191" i="28" l="1"/>
  <c r="Z192" i="28"/>
  <c r="CV191" i="28" s="1"/>
  <c r="BK192" i="28"/>
  <c r="BN192" i="28"/>
  <c r="BL192" i="28"/>
  <c r="BP192" i="28"/>
  <c r="BM192" i="28"/>
  <c r="CS191" i="28"/>
  <c r="AF192" i="28"/>
  <c r="DB191" i="28" s="1"/>
  <c r="BE193" i="28"/>
  <c r="BQ193" i="28"/>
  <c r="BF193" i="28"/>
  <c r="BC193" i="28"/>
  <c r="BB193" i="28"/>
  <c r="BD193" i="28"/>
  <c r="BO193" i="28"/>
  <c r="B193" i="28"/>
  <c r="V193" i="28"/>
  <c r="W193" i="28" s="1"/>
  <c r="X193" i="28" s="1"/>
  <c r="BG193" i="28"/>
  <c r="AA192" i="28"/>
  <c r="CW191" i="28" s="1"/>
  <c r="Y192" i="28"/>
  <c r="CU191" i="28" s="1"/>
  <c r="AG192" i="28"/>
  <c r="DC191" i="28" s="1"/>
  <c r="AC192" i="28"/>
  <c r="CY191" i="28" s="1"/>
  <c r="AD192" i="28"/>
  <c r="CZ191" i="28" s="1"/>
  <c r="AE192" i="28"/>
  <c r="DA191" i="28" s="1"/>
  <c r="AB192" i="28"/>
  <c r="CX191" i="28" s="1"/>
  <c r="X192" i="28"/>
  <c r="AG193" i="28" l="1"/>
  <c r="DC192" i="28" s="1"/>
  <c r="AA193" i="28"/>
  <c r="CW192" i="28" s="1"/>
  <c r="AE193" i="28"/>
  <c r="DA192" i="28" s="1"/>
  <c r="AB193" i="28"/>
  <c r="CX192" i="28" s="1"/>
  <c r="AD193" i="28"/>
  <c r="CZ192" i="28" s="1"/>
  <c r="Z193" i="28"/>
  <c r="CV192" i="28" s="1"/>
  <c r="Y193" i="28"/>
  <c r="CU192" i="28" s="1"/>
  <c r="BO194" i="28"/>
  <c r="BE194" i="28"/>
  <c r="BC194" i="28"/>
  <c r="BB194" i="28"/>
  <c r="B194" i="28"/>
  <c r="BG194" i="28"/>
  <c r="V194" i="28"/>
  <c r="W194" i="28" s="1"/>
  <c r="X194" i="28" s="1"/>
  <c r="BF194" i="28"/>
  <c r="BD194" i="28"/>
  <c r="BQ194" i="28"/>
  <c r="CT192" i="28"/>
  <c r="CT191" i="28"/>
  <c r="AJ192" i="28"/>
  <c r="CS192" i="28"/>
  <c r="BN193" i="28"/>
  <c r="BP193" i="28"/>
  <c r="BK193" i="28"/>
  <c r="BM193" i="28"/>
  <c r="BL193" i="28"/>
  <c r="AF193" i="28"/>
  <c r="DB192" i="28" s="1"/>
  <c r="AC193" i="28"/>
  <c r="CY192" i="28" s="1"/>
  <c r="AE194" i="28" l="1"/>
  <c r="DA193" i="28" s="1"/>
  <c r="AF194" i="28"/>
  <c r="DB193" i="28" s="1"/>
  <c r="Y194" i="28"/>
  <c r="CU193" i="28" s="1"/>
  <c r="AB194" i="28"/>
  <c r="CX193" i="28" s="1"/>
  <c r="AC194" i="28"/>
  <c r="CY193" i="28" s="1"/>
  <c r="Z194" i="28"/>
  <c r="CV193" i="28" s="1"/>
  <c r="AA194" i="28"/>
  <c r="CW193" i="28" s="1"/>
  <c r="AD194" i="28"/>
  <c r="CZ193" i="28" s="1"/>
  <c r="AG194" i="28"/>
  <c r="DC193" i="28" s="1"/>
  <c r="BD195" i="28"/>
  <c r="BQ195" i="28"/>
  <c r="B195" i="28"/>
  <c r="BO195" i="28"/>
  <c r="V195" i="28"/>
  <c r="W195" i="28" s="1"/>
  <c r="BC195" i="28"/>
  <c r="BG195" i="28"/>
  <c r="BE195" i="28"/>
  <c r="BF195" i="28"/>
  <c r="BB195" i="28"/>
  <c r="AJ193" i="28"/>
  <c r="CT193" i="28"/>
  <c r="BK194" i="28"/>
  <c r="BM194" i="28"/>
  <c r="CS193" i="28"/>
  <c r="BP194" i="28"/>
  <c r="BL194" i="28"/>
  <c r="BN194" i="28"/>
  <c r="AJ194" i="28" l="1"/>
  <c r="BN195" i="28"/>
  <c r="BP195" i="28"/>
  <c r="BK195" i="28"/>
  <c r="CS194" i="28"/>
  <c r="BL195" i="28"/>
  <c r="BM195" i="28"/>
  <c r="V196" i="28"/>
  <c r="W196" i="28" s="1"/>
  <c r="BE196" i="28"/>
  <c r="BG196" i="28"/>
  <c r="BB196" i="28"/>
  <c r="BD196" i="28"/>
  <c r="BQ196" i="28"/>
  <c r="BC196" i="28"/>
  <c r="B196" i="28"/>
  <c r="BF196" i="28"/>
  <c r="BO196" i="28"/>
  <c r="AF195" i="28"/>
  <c r="DB194" i="28" s="1"/>
  <c r="AD195" i="28"/>
  <c r="CZ194" i="28" s="1"/>
  <c r="AB195" i="28"/>
  <c r="CX194" i="28" s="1"/>
  <c r="AC195" i="28"/>
  <c r="CY194" i="28" s="1"/>
  <c r="AA195" i="28"/>
  <c r="CW194" i="28" s="1"/>
  <c r="AE195" i="28"/>
  <c r="DA194" i="28" s="1"/>
  <c r="Y195" i="28"/>
  <c r="CU194" i="28" s="1"/>
  <c r="Z195" i="28"/>
  <c r="CV194" i="28" s="1"/>
  <c r="X195" i="28"/>
  <c r="AG195" i="28"/>
  <c r="DC194" i="28" s="1"/>
  <c r="AD196" i="28" l="1"/>
  <c r="CZ195" i="28" s="1"/>
  <c r="Y196" i="28"/>
  <c r="CU195" i="28" s="1"/>
  <c r="Z196" i="28"/>
  <c r="CV195" i="28" s="1"/>
  <c r="AF196" i="28"/>
  <c r="DB195" i="28" s="1"/>
  <c r="AA196" i="28"/>
  <c r="CW195" i="28" s="1"/>
  <c r="AC196" i="28"/>
  <c r="CY195" i="28" s="1"/>
  <c r="AB196" i="28"/>
  <c r="CX195" i="28" s="1"/>
  <c r="BP196" i="28"/>
  <c r="BM196" i="28"/>
  <c r="BK196" i="28"/>
  <c r="BL196" i="28"/>
  <c r="CS195" i="28"/>
  <c r="BN196" i="28"/>
  <c r="X196" i="28"/>
  <c r="BE197" i="28"/>
  <c r="BO197" i="28"/>
  <c r="BF197" i="28"/>
  <c r="BQ197" i="28"/>
  <c r="B197" i="28"/>
  <c r="BC197" i="28"/>
  <c r="BG197" i="28"/>
  <c r="V197" i="28"/>
  <c r="W197" i="28" s="1"/>
  <c r="BB197" i="28"/>
  <c r="BD197" i="28"/>
  <c r="AE196" i="28"/>
  <c r="DA195" i="28" s="1"/>
  <c r="CT194" i="28"/>
  <c r="AJ195" i="28"/>
  <c r="AG196" i="28"/>
  <c r="DC195" i="28" s="1"/>
  <c r="CT195" i="28" l="1"/>
  <c r="AJ196" i="28"/>
  <c r="BL197" i="28"/>
  <c r="BM197" i="28"/>
  <c r="BP197" i="28"/>
  <c r="CS196" i="28"/>
  <c r="BN197" i="28"/>
  <c r="BK197" i="28"/>
  <c r="AA197" i="28"/>
  <c r="CW196" i="28" s="1"/>
  <c r="X197" i="28"/>
  <c r="BD198" i="28"/>
  <c r="BF198" i="28"/>
  <c r="BG198" i="28"/>
  <c r="BQ198" i="28"/>
  <c r="BB198" i="28"/>
  <c r="V198" i="28"/>
  <c r="W198" i="28" s="1"/>
  <c r="X198" i="28" s="1"/>
  <c r="B198" i="28"/>
  <c r="BO198" i="28"/>
  <c r="BC198" i="28"/>
  <c r="BE198" i="28"/>
  <c r="AC197" i="28"/>
  <c r="CY196" i="28" s="1"/>
  <c r="Y197" i="28"/>
  <c r="CU196" i="28" s="1"/>
  <c r="Z197" i="28"/>
  <c r="CV196" i="28" s="1"/>
  <c r="AB197" i="28"/>
  <c r="CX196" i="28" s="1"/>
  <c r="AD197" i="28"/>
  <c r="CZ196" i="28" s="1"/>
  <c r="AE197" i="28"/>
  <c r="DA196" i="28" s="1"/>
  <c r="AF197" i="28"/>
  <c r="DB196" i="28" s="1"/>
  <c r="AG197" i="28"/>
  <c r="DC196" i="28" s="1"/>
  <c r="AF198" i="28" l="1"/>
  <c r="DB197" i="28" s="1"/>
  <c r="AA198" i="28"/>
  <c r="CW197" i="28" s="1"/>
  <c r="AB198" i="28"/>
  <c r="CX197" i="28" s="1"/>
  <c r="AC198" i="28"/>
  <c r="CY197" i="28" s="1"/>
  <c r="Z198" i="28"/>
  <c r="CV197" i="28" s="1"/>
  <c r="AE198" i="28"/>
  <c r="DA197" i="28" s="1"/>
  <c r="Y198" i="28"/>
  <c r="CU197" i="28" s="1"/>
  <c r="AD198" i="28"/>
  <c r="CZ197" i="28" s="1"/>
  <c r="CT197" i="28"/>
  <c r="BD199" i="28"/>
  <c r="BQ199" i="28"/>
  <c r="BE199" i="28"/>
  <c r="BB199" i="28"/>
  <c r="BO199" i="28"/>
  <c r="BC199" i="28"/>
  <c r="BG199" i="28"/>
  <c r="V199" i="28"/>
  <c r="W199" i="28" s="1"/>
  <c r="BF199" i="28"/>
  <c r="B199" i="28"/>
  <c r="BP198" i="28"/>
  <c r="BK198" i="28"/>
  <c r="CS197" i="28"/>
  <c r="BM198" i="28"/>
  <c r="BL198" i="28"/>
  <c r="BN198" i="28"/>
  <c r="CT196" i="28"/>
  <c r="AJ197" i="28"/>
  <c r="AG198" i="28"/>
  <c r="DC197" i="28" s="1"/>
  <c r="AD199" i="28" l="1"/>
  <c r="CZ198" i="28" s="1"/>
  <c r="AC199" i="28"/>
  <c r="CY198" i="28" s="1"/>
  <c r="AE199" i="28"/>
  <c r="DA198" i="28" s="1"/>
  <c r="AG199" i="28"/>
  <c r="DC198" i="28" s="1"/>
  <c r="BQ200" i="28"/>
  <c r="BC200" i="28"/>
  <c r="BG200" i="28"/>
  <c r="BO200" i="28"/>
  <c r="BD200" i="28"/>
  <c r="BE200" i="28"/>
  <c r="BF200" i="28"/>
  <c r="BB200" i="28"/>
  <c r="B200" i="28"/>
  <c r="V200" i="28"/>
  <c r="W200" i="28" s="1"/>
  <c r="X200" i="28" s="1"/>
  <c r="AA199" i="28"/>
  <c r="CW198" i="28" s="1"/>
  <c r="AJ198" i="28"/>
  <c r="BL199" i="28"/>
  <c r="BP199" i="28"/>
  <c r="BN199" i="28"/>
  <c r="BM199" i="28"/>
  <c r="CS198" i="28"/>
  <c r="BK199" i="28"/>
  <c r="AB199" i="28"/>
  <c r="CX198" i="28" s="1"/>
  <c r="Z199" i="28"/>
  <c r="CV198" i="28" s="1"/>
  <c r="X199" i="28"/>
  <c r="AF199" i="28"/>
  <c r="DB198" i="28" s="1"/>
  <c r="Y199" i="28"/>
  <c r="CU198" i="28" s="1"/>
  <c r="AG200" i="28" l="1"/>
  <c r="DC199" i="28" s="1"/>
  <c r="Z200" i="28"/>
  <c r="CV199" i="28" s="1"/>
  <c r="AC200" i="28"/>
  <c r="CY199" i="28" s="1"/>
  <c r="AF200" i="28"/>
  <c r="DB199" i="28" s="1"/>
  <c r="AJ199" i="28"/>
  <c r="CT198" i="28"/>
  <c r="CT199" i="28"/>
  <c r="BM200" i="28"/>
  <c r="BN200" i="28"/>
  <c r="BL200" i="28"/>
  <c r="BP200" i="28"/>
  <c r="BK200" i="28"/>
  <c r="CS199" i="28"/>
  <c r="AE200" i="28"/>
  <c r="DA199" i="28" s="1"/>
  <c r="AA200" i="28"/>
  <c r="CW199" i="28" s="1"/>
  <c r="BF201" i="28"/>
  <c r="BO201" i="28"/>
  <c r="BQ201" i="28"/>
  <c r="BG201" i="28"/>
  <c r="B201" i="28"/>
  <c r="BD201" i="28"/>
  <c r="BC201" i="28"/>
  <c r="BB201" i="28"/>
  <c r="BE201" i="28"/>
  <c r="V201" i="28"/>
  <c r="W201" i="28" s="1"/>
  <c r="X201" i="28" s="1"/>
  <c r="AD200" i="28"/>
  <c r="CZ199" i="28" s="1"/>
  <c r="AB200" i="28"/>
  <c r="CX199" i="28" s="1"/>
  <c r="Y200" i="28"/>
  <c r="CU199" i="28" s="1"/>
  <c r="CT200" i="28" l="1"/>
  <c r="AB201" i="28"/>
  <c r="CX200" i="28" s="1"/>
  <c r="BD202" i="28"/>
  <c r="BB202" i="28"/>
  <c r="BF202" i="28"/>
  <c r="BO202" i="28"/>
  <c r="V202" i="28"/>
  <c r="W202" i="28" s="1"/>
  <c r="BG202" i="28"/>
  <c r="B202" i="28"/>
  <c r="BQ202" i="28"/>
  <c r="BE202" i="28"/>
  <c r="BC202" i="28"/>
  <c r="Y201" i="28"/>
  <c r="CU200" i="28" s="1"/>
  <c r="AF201" i="28"/>
  <c r="DB200" i="28" s="1"/>
  <c r="AA201" i="28"/>
  <c r="CW200" i="28" s="1"/>
  <c r="BK201" i="28"/>
  <c r="BL201" i="28"/>
  <c r="BN201" i="28"/>
  <c r="BM201" i="28"/>
  <c r="BP201" i="28"/>
  <c r="CS200" i="28"/>
  <c r="AJ200" i="28"/>
  <c r="AE201" i="28"/>
  <c r="DA200" i="28" s="1"/>
  <c r="AG201" i="28"/>
  <c r="DC200" i="28" s="1"/>
  <c r="AD201" i="28"/>
  <c r="CZ200" i="28" s="1"/>
  <c r="AC201" i="28"/>
  <c r="CY200" i="28" s="1"/>
  <c r="Z201" i="28"/>
  <c r="CV200" i="28" s="1"/>
  <c r="Y202" i="28" l="1"/>
  <c r="CU201" i="28" s="1"/>
  <c r="AG202" i="28"/>
  <c r="DC201" i="28" s="1"/>
  <c r="Z202" i="28"/>
  <c r="CV201" i="28" s="1"/>
  <c r="AB202" i="28"/>
  <c r="CX201" i="28" s="1"/>
  <c r="BK202" i="28"/>
  <c r="BM202" i="28"/>
  <c r="BP202" i="28"/>
  <c r="BL202" i="28"/>
  <c r="CS201" i="28"/>
  <c r="BN202" i="28"/>
  <c r="X202" i="28"/>
  <c r="AA202" i="28"/>
  <c r="CW201" i="28" s="1"/>
  <c r="AE202" i="28"/>
  <c r="DA201" i="28" s="1"/>
  <c r="AD202" i="28"/>
  <c r="CZ201" i="28" s="1"/>
  <c r="AF202" i="28"/>
  <c r="DB201" i="28" s="1"/>
  <c r="BQ203" i="28"/>
  <c r="V203" i="28"/>
  <c r="W203" i="28" s="1"/>
  <c r="BC203" i="28"/>
  <c r="BF203" i="28"/>
  <c r="BG203" i="28"/>
  <c r="B203" i="28"/>
  <c r="BB203" i="28"/>
  <c r="AA203" i="28"/>
  <c r="CW202" i="28" s="1"/>
  <c r="BD203" i="28"/>
  <c r="BO203" i="28"/>
  <c r="BE203" i="28"/>
  <c r="AJ201" i="28"/>
  <c r="AC202" i="28"/>
  <c r="CY201" i="28" s="1"/>
  <c r="Z203" i="28" l="1"/>
  <c r="CV202" i="28" s="1"/>
  <c r="Y203" i="28"/>
  <c r="CU202" i="28" s="1"/>
  <c r="AD203" i="28"/>
  <c r="CZ202" i="28" s="1"/>
  <c r="AG203" i="28"/>
  <c r="DC202" i="28" s="1"/>
  <c r="AE203" i="28"/>
  <c r="DA202" i="28" s="1"/>
  <c r="AC203" i="28"/>
  <c r="CY202" i="28" s="1"/>
  <c r="AF203" i="28"/>
  <c r="DB202" i="28" s="1"/>
  <c r="AB203" i="28"/>
  <c r="CX202" i="28" s="1"/>
  <c r="CT201" i="28"/>
  <c r="AJ202" i="28"/>
  <c r="BK203" i="28"/>
  <c r="CS202" i="28"/>
  <c r="BM203" i="28"/>
  <c r="BN203" i="28"/>
  <c r="BP203" i="28"/>
  <c r="BL203" i="28"/>
  <c r="X203" i="28"/>
  <c r="BO204" i="28"/>
  <c r="BG204" i="28"/>
  <c r="BE204" i="28"/>
  <c r="BC204" i="28"/>
  <c r="BB204" i="28"/>
  <c r="B204" i="28"/>
  <c r="AA204" i="28"/>
  <c r="CW203" i="28" s="1"/>
  <c r="BF204" i="28"/>
  <c r="BQ204" i="28"/>
  <c r="BD204" i="28"/>
  <c r="V204" i="28"/>
  <c r="W204" i="28" s="1"/>
  <c r="X204" i="28" s="1"/>
  <c r="AF204" i="28"/>
  <c r="DB203" i="28" s="1"/>
  <c r="AB204" i="28" l="1"/>
  <c r="CX203" i="28" s="1"/>
  <c r="AE204" i="28"/>
  <c r="DA203" i="28" s="1"/>
  <c r="Z204" i="28"/>
  <c r="CV203" i="28" s="1"/>
  <c r="CT203" i="28"/>
  <c r="CS203" i="28"/>
  <c r="BM204" i="28"/>
  <c r="BL204" i="28"/>
  <c r="BP204" i="28"/>
  <c r="BK204" i="28"/>
  <c r="BN204" i="28"/>
  <c r="AC204" i="28"/>
  <c r="CY203" i="28" s="1"/>
  <c r="AG204" i="28"/>
  <c r="DC203" i="28" s="1"/>
  <c r="BD205" i="28"/>
  <c r="AA205" i="28"/>
  <c r="CW204" i="28" s="1"/>
  <c r="BE205" i="28"/>
  <c r="BO205" i="28"/>
  <c r="BC205" i="28"/>
  <c r="BB205" i="28"/>
  <c r="V205" i="28"/>
  <c r="W205" i="28" s="1"/>
  <c r="B205" i="28"/>
  <c r="BG205" i="28"/>
  <c r="BF205" i="28"/>
  <c r="BQ205" i="28"/>
  <c r="Y205" i="28"/>
  <c r="CU204" i="28" s="1"/>
  <c r="AD204" i="28"/>
  <c r="CZ203" i="28" s="1"/>
  <c r="Y204" i="28"/>
  <c r="CU203" i="28" s="1"/>
  <c r="CT202" i="28"/>
  <c r="AJ203" i="28"/>
  <c r="BQ206" i="28" l="1"/>
  <c r="V206" i="28"/>
  <c r="W206" i="28" s="1"/>
  <c r="AE206" i="28"/>
  <c r="DA205" i="28" s="1"/>
  <c r="AG206" i="28"/>
  <c r="DC205" i="28" s="1"/>
  <c r="BD206" i="28"/>
  <c r="BO206" i="28"/>
  <c r="X206" i="28"/>
  <c r="AA206" i="28"/>
  <c r="CW205" i="28" s="1"/>
  <c r="BC206" i="28"/>
  <c r="BB206" i="28"/>
  <c r="Z206" i="28"/>
  <c r="CV205" i="28" s="1"/>
  <c r="AB206" i="28"/>
  <c r="CX205" i="28" s="1"/>
  <c r="B206" i="28"/>
  <c r="BG206" i="28"/>
  <c r="BE206" i="28"/>
  <c r="BF206" i="28"/>
  <c r="AD205" i="28"/>
  <c r="CZ204" i="28" s="1"/>
  <c r="Z205" i="28"/>
  <c r="CV204" i="28" s="1"/>
  <c r="AC205" i="28"/>
  <c r="CY204" i="28" s="1"/>
  <c r="BK205" i="28"/>
  <c r="BL205" i="28"/>
  <c r="BP205" i="28"/>
  <c r="BN205" i="28"/>
  <c r="BM205" i="28"/>
  <c r="CS204" i="28"/>
  <c r="AF205" i="28"/>
  <c r="DB204" i="28" s="1"/>
  <c r="AB205" i="28"/>
  <c r="CX204" i="28" s="1"/>
  <c r="AG205" i="28"/>
  <c r="DC204" i="28" s="1"/>
  <c r="AE205" i="28"/>
  <c r="DA204" i="28" s="1"/>
  <c r="X205" i="28"/>
  <c r="AJ204" i="28"/>
  <c r="AC206" i="28" l="1"/>
  <c r="CY205" i="28" s="1"/>
  <c r="AD206" i="28"/>
  <c r="CZ205" i="28" s="1"/>
  <c r="Y206" i="28"/>
  <c r="CU205" i="28" s="1"/>
  <c r="CT205" i="28"/>
  <c r="Z207" i="28"/>
  <c r="CV206" i="28" s="1"/>
  <c r="BD207" i="28"/>
  <c r="AA207" i="28"/>
  <c r="CW206" i="28" s="1"/>
  <c r="B207" i="28"/>
  <c r="BQ207" i="28"/>
  <c r="BE207" i="28"/>
  <c r="BC207" i="28"/>
  <c r="AF207" i="28"/>
  <c r="DB206" i="28" s="1"/>
  <c r="BB207" i="28"/>
  <c r="BF207" i="28"/>
  <c r="BG207" i="28"/>
  <c r="BO207" i="28"/>
  <c r="V207" i="28"/>
  <c r="W207" i="28" s="1"/>
  <c r="X207" i="28" s="1"/>
  <c r="AJ205" i="28"/>
  <c r="CT204" i="28"/>
  <c r="BL206" i="28"/>
  <c r="BM206" i="28"/>
  <c r="BN206" i="28"/>
  <c r="CS205" i="28"/>
  <c r="BK206" i="28"/>
  <c r="BP206" i="28"/>
  <c r="AF206" i="28"/>
  <c r="DB205" i="28" s="1"/>
  <c r="AB207" i="28" l="1"/>
  <c r="CX206" i="28" s="1"/>
  <c r="AD207" i="28"/>
  <c r="CZ206" i="28" s="1"/>
  <c r="AG207" i="28"/>
  <c r="DC206" i="28" s="1"/>
  <c r="AE207" i="28"/>
  <c r="DA206" i="28" s="1"/>
  <c r="AC207" i="28"/>
  <c r="CY206" i="28" s="1"/>
  <c r="Y207" i="28"/>
  <c r="CU206" i="28" s="1"/>
  <c r="BC208" i="28"/>
  <c r="B208" i="28"/>
  <c r="BD208" i="28"/>
  <c r="BQ208" i="28"/>
  <c r="BE208" i="28"/>
  <c r="V208" i="28"/>
  <c r="W208" i="28" s="1"/>
  <c r="X208" i="28" s="1"/>
  <c r="BB208" i="28"/>
  <c r="BO208" i="28"/>
  <c r="BF208" i="28"/>
  <c r="AE208" i="28"/>
  <c r="DA207" i="28" s="1"/>
  <c r="BG208" i="28"/>
  <c r="BL207" i="28"/>
  <c r="BM207" i="28"/>
  <c r="CS206" i="28"/>
  <c r="BN207" i="28"/>
  <c r="BP207" i="28"/>
  <c r="BK207" i="28"/>
  <c r="CT206" i="28"/>
  <c r="AJ206" i="28"/>
  <c r="AJ207" i="28" l="1"/>
  <c r="Y208" i="28"/>
  <c r="CU207" i="28" s="1"/>
  <c r="AB208" i="28"/>
  <c r="CX207" i="28" s="1"/>
  <c r="AA208" i="28"/>
  <c r="CW207" i="28" s="1"/>
  <c r="Z208" i="28"/>
  <c r="CV207" i="28" s="1"/>
  <c r="AC208" i="28"/>
  <c r="CY207" i="28" s="1"/>
  <c r="AF208" i="28"/>
  <c r="DB207" i="28" s="1"/>
  <c r="AG208" i="28"/>
  <c r="DC207" i="28" s="1"/>
  <c r="AD208" i="28"/>
  <c r="CZ207" i="28" s="1"/>
  <c r="BE209" i="28"/>
  <c r="BQ209" i="28"/>
  <c r="BO209" i="28"/>
  <c r="V209" i="28"/>
  <c r="W209" i="28" s="1"/>
  <c r="X209" i="28" s="1"/>
  <c r="AD209" i="28"/>
  <c r="CZ208" i="28" s="1"/>
  <c r="B209" i="28"/>
  <c r="BF209" i="28"/>
  <c r="BC209" i="28"/>
  <c r="BD209" i="28"/>
  <c r="BB209" i="28"/>
  <c r="BG209" i="28"/>
  <c r="CT207" i="28"/>
  <c r="BN208" i="28"/>
  <c r="BL208" i="28"/>
  <c r="CS207" i="28"/>
  <c r="BK208" i="28"/>
  <c r="BM208" i="28"/>
  <c r="BP208" i="28"/>
  <c r="AB209" i="28" l="1"/>
  <c r="CX208" i="28" s="1"/>
  <c r="AJ208" i="28"/>
  <c r="Z209" i="28"/>
  <c r="CV208" i="28" s="1"/>
  <c r="AF209" i="28"/>
  <c r="DB208" i="28" s="1"/>
  <c r="AA209" i="28"/>
  <c r="CW208" i="28" s="1"/>
  <c r="AE209" i="28"/>
  <c r="DA208" i="28" s="1"/>
  <c r="AC209" i="28"/>
  <c r="CY208" i="28" s="1"/>
  <c r="Y209" i="28"/>
  <c r="CU208" i="28" s="1"/>
  <c r="AG209" i="28"/>
  <c r="DC208" i="28" s="1"/>
  <c r="CS208" i="28"/>
  <c r="BL209" i="28"/>
  <c r="BP209" i="28"/>
  <c r="BM209" i="28"/>
  <c r="BN209" i="28"/>
  <c r="BK209" i="28"/>
  <c r="CT208" i="28"/>
  <c r="BE210" i="28"/>
  <c r="BF210" i="28"/>
  <c r="BD210" i="28"/>
  <c r="V210" i="28"/>
  <c r="W210" i="28" s="1"/>
  <c r="X210" i="28" s="1"/>
  <c r="BB210" i="28"/>
  <c r="BQ210" i="28"/>
  <c r="BO210" i="28"/>
  <c r="B210" i="28"/>
  <c r="BC210" i="28"/>
  <c r="BG210" i="28"/>
  <c r="AE210" i="28" l="1"/>
  <c r="DA209" i="28" s="1"/>
  <c r="AG210" i="28"/>
  <c r="DC209" i="28" s="1"/>
  <c r="AC210" i="28"/>
  <c r="CY209" i="28" s="1"/>
  <c r="AF210" i="28"/>
  <c r="DB209" i="28" s="1"/>
  <c r="AJ209" i="28"/>
  <c r="AB210" i="28"/>
  <c r="CX209" i="28" s="1"/>
  <c r="Z210" i="28"/>
  <c r="CV209" i="28" s="1"/>
  <c r="AA210" i="28"/>
  <c r="CW209" i="28" s="1"/>
  <c r="AD210" i="28"/>
  <c r="CZ209" i="28" s="1"/>
  <c r="Y210" i="28"/>
  <c r="CU209" i="28" s="1"/>
  <c r="CT209" i="28"/>
  <c r="BL210" i="28"/>
  <c r="BM210" i="28"/>
  <c r="BP210" i="28"/>
  <c r="CS209" i="28"/>
  <c r="BK210" i="28"/>
  <c r="BN210" i="28"/>
  <c r="BC211" i="28"/>
  <c r="BO211" i="28"/>
  <c r="BE211" i="28"/>
  <c r="BQ211" i="28"/>
  <c r="BG211" i="28"/>
  <c r="B211" i="28"/>
  <c r="BF211" i="28"/>
  <c r="V211" i="28"/>
  <c r="W211" i="28" s="1"/>
  <c r="X211" i="28" s="1"/>
  <c r="BD211" i="28"/>
  <c r="BB211" i="28"/>
  <c r="AJ210" i="28" l="1"/>
  <c r="Z211" i="28"/>
  <c r="CV210" i="28" s="1"/>
  <c r="AC211" i="28"/>
  <c r="CY210" i="28" s="1"/>
  <c r="Y211" i="28"/>
  <c r="CU210" i="28" s="1"/>
  <c r="AD211" i="28"/>
  <c r="CZ210" i="28" s="1"/>
  <c r="AG211" i="28"/>
  <c r="DC210" i="28" s="1"/>
  <c r="AF211" i="28"/>
  <c r="DB210" i="28" s="1"/>
  <c r="AE211" i="28"/>
  <c r="DA210" i="28" s="1"/>
  <c r="AB211" i="28"/>
  <c r="CX210" i="28" s="1"/>
  <c r="AA211" i="28"/>
  <c r="CW210" i="28" s="1"/>
  <c r="BN211" i="28"/>
  <c r="BL211" i="28"/>
  <c r="BK211" i="28"/>
  <c r="BM211" i="28"/>
  <c r="CS210" i="28"/>
  <c r="BP211" i="28"/>
  <c r="CT210" i="28"/>
  <c r="BG212" i="28"/>
  <c r="BD212" i="28"/>
  <c r="AG212" i="28"/>
  <c r="DC211" i="28" s="1"/>
  <c r="BF212" i="28"/>
  <c r="BQ212" i="28"/>
  <c r="BC212" i="28"/>
  <c r="BE212" i="28"/>
  <c r="V212" i="28"/>
  <c r="W212" i="28" s="1"/>
  <c r="X212" i="28" s="1"/>
  <c r="B212" i="28"/>
  <c r="BB212" i="28"/>
  <c r="BO212" i="28"/>
  <c r="AC212" i="28" l="1"/>
  <c r="CY211" i="28" s="1"/>
  <c r="AJ211" i="28"/>
  <c r="AF212" i="28"/>
  <c r="DB211" i="28" s="1"/>
  <c r="Z212" i="28"/>
  <c r="CV211" i="28" s="1"/>
  <c r="AE212" i="28"/>
  <c r="DA211" i="28" s="1"/>
  <c r="Y212" i="28"/>
  <c r="CU211" i="28" s="1"/>
  <c r="AA212" i="28"/>
  <c r="CW211" i="28" s="1"/>
  <c r="AB212" i="28"/>
  <c r="CX211" i="28" s="1"/>
  <c r="AD212" i="28"/>
  <c r="CZ211" i="28" s="1"/>
  <c r="BC213" i="28"/>
  <c r="BQ213" i="28"/>
  <c r="V213" i="28"/>
  <c r="W213" i="28" s="1"/>
  <c r="X213" i="28" s="1"/>
  <c r="BB213" i="28"/>
  <c r="BF213" i="28"/>
  <c r="BE213" i="28"/>
  <c r="BD213" i="28"/>
  <c r="BG213" i="28"/>
  <c r="BO213" i="28"/>
  <c r="B213" i="28"/>
  <c r="CS211" i="28"/>
  <c r="BK212" i="28"/>
  <c r="BN212" i="28"/>
  <c r="BL212" i="28"/>
  <c r="BP212" i="28"/>
  <c r="BM212" i="28"/>
  <c r="CT211" i="28"/>
  <c r="AC213" i="28" l="1"/>
  <c r="CY212" i="28" s="1"/>
  <c r="AG213" i="28"/>
  <c r="DC212" i="28" s="1"/>
  <c r="AF213" i="28"/>
  <c r="DB212" i="28" s="1"/>
  <c r="Y213" i="28"/>
  <c r="CU212" i="28" s="1"/>
  <c r="AJ212" i="28"/>
  <c r="AB213" i="28"/>
  <c r="CX212" i="28" s="1"/>
  <c r="AD213" i="28"/>
  <c r="CZ212" i="28" s="1"/>
  <c r="Z213" i="28"/>
  <c r="CV212" i="28" s="1"/>
  <c r="AE213" i="28"/>
  <c r="DA212" i="28" s="1"/>
  <c r="AA213" i="28"/>
  <c r="CW212" i="28" s="1"/>
  <c r="BP213" i="28"/>
  <c r="BL213" i="28"/>
  <c r="BN213" i="28"/>
  <c r="CS212" i="28"/>
  <c r="BK213" i="28"/>
  <c r="BM213" i="28"/>
  <c r="CT212" i="28"/>
  <c r="V214" i="28"/>
  <c r="W214" i="28" s="1"/>
  <c r="X214" i="28" s="1"/>
  <c r="BO214" i="28"/>
  <c r="BQ214" i="28"/>
  <c r="BB214" i="28"/>
  <c r="BF214" i="28"/>
  <c r="BE214" i="28"/>
  <c r="BG214" i="28"/>
  <c r="B214" i="28"/>
  <c r="BC214" i="28"/>
  <c r="BD214" i="28"/>
  <c r="AF214" i="28" l="1"/>
  <c r="DB213" i="28" s="1"/>
  <c r="Y214" i="28"/>
  <c r="CU213" i="28" s="1"/>
  <c r="AJ213" i="28"/>
  <c r="AD214" i="28"/>
  <c r="CZ213" i="28" s="1"/>
  <c r="Z214" i="28"/>
  <c r="CV213" i="28" s="1"/>
  <c r="AA214" i="28"/>
  <c r="CW213" i="28" s="1"/>
  <c r="AG214" i="28"/>
  <c r="DC213" i="28" s="1"/>
  <c r="AB214" i="28"/>
  <c r="CX213" i="28" s="1"/>
  <c r="AE214" i="28"/>
  <c r="DA213" i="28" s="1"/>
  <c r="AC214" i="28"/>
  <c r="CY213" i="28" s="1"/>
  <c r="BG215" i="28"/>
  <c r="BB215" i="28"/>
  <c r="BE215" i="28"/>
  <c r="BD215" i="28"/>
  <c r="B215" i="28"/>
  <c r="BC215" i="28"/>
  <c r="BF215" i="28"/>
  <c r="BO215" i="28"/>
  <c r="BQ215" i="28"/>
  <c r="V215" i="28"/>
  <c r="W215" i="28" s="1"/>
  <c r="X215" i="28" s="1"/>
  <c r="BP214" i="28"/>
  <c r="BM214" i="28"/>
  <c r="BL214" i="28"/>
  <c r="BK214" i="28"/>
  <c r="BN214" i="28"/>
  <c r="CS213" i="28"/>
  <c r="CT213" i="28"/>
  <c r="Y215" i="28" l="1"/>
  <c r="CU214" i="28" s="1"/>
  <c r="AA215" i="28"/>
  <c r="CW214" i="28" s="1"/>
  <c r="AF215" i="28"/>
  <c r="DB214" i="28" s="1"/>
  <c r="Z215" i="28"/>
  <c r="CV214" i="28" s="1"/>
  <c r="AB215" i="28"/>
  <c r="CX214" i="28" s="1"/>
  <c r="AE215" i="28"/>
  <c r="DA214" i="28" s="1"/>
  <c r="AC215" i="28"/>
  <c r="CY214" i="28" s="1"/>
  <c r="AJ214" i="28"/>
  <c r="AD215" i="28"/>
  <c r="CZ214" i="28" s="1"/>
  <c r="AG215" i="28"/>
  <c r="DC214" i="28" s="1"/>
  <c r="CT214" i="28"/>
  <c r="BN215" i="28"/>
  <c r="BM215" i="28"/>
  <c r="BL215" i="28"/>
  <c r="CS214" i="28"/>
  <c r="BK215" i="28"/>
  <c r="BP215" i="28"/>
  <c r="BD216" i="28"/>
  <c r="BO216" i="28"/>
  <c r="BE216" i="28"/>
  <c r="B216" i="28"/>
  <c r="BC216" i="28"/>
  <c r="BF216" i="28"/>
  <c r="Y216" i="28"/>
  <c r="CU215" i="28" s="1"/>
  <c r="BQ216" i="28"/>
  <c r="BG216" i="28"/>
  <c r="BB216" i="28"/>
  <c r="V216" i="28"/>
  <c r="W216" i="28" s="1"/>
  <c r="X216" i="28" s="1"/>
  <c r="AD216" i="28" l="1"/>
  <c r="CZ215" i="28" s="1"/>
  <c r="AE216" i="28"/>
  <c r="DA215" i="28" s="1"/>
  <c r="AC216" i="28"/>
  <c r="CY215" i="28" s="1"/>
  <c r="AJ215" i="28"/>
  <c r="AB216" i="28"/>
  <c r="CX215" i="28" s="1"/>
  <c r="AG216" i="28"/>
  <c r="DC215" i="28" s="1"/>
  <c r="AA216" i="28"/>
  <c r="CW215" i="28" s="1"/>
  <c r="AF216" i="28"/>
  <c r="DB215" i="28" s="1"/>
  <c r="Z216" i="28"/>
  <c r="CV215" i="28" s="1"/>
  <c r="BN216" i="28"/>
  <c r="BL216" i="28"/>
  <c r="BP216" i="28"/>
  <c r="BK216" i="28"/>
  <c r="BM216" i="28"/>
  <c r="CS215" i="28"/>
  <c r="AB217" i="28"/>
  <c r="CX216" i="28" s="1"/>
  <c r="BO217" i="28"/>
  <c r="BD217" i="28"/>
  <c r="BE217" i="28"/>
  <c r="BG217" i="28"/>
  <c r="AD217" i="28"/>
  <c r="CZ216" i="28" s="1"/>
  <c r="AC217" i="28"/>
  <c r="CY216" i="28" s="1"/>
  <c r="BC217" i="28"/>
  <c r="B217" i="28"/>
  <c r="BQ217" i="28"/>
  <c r="BF217" i="28"/>
  <c r="V217" i="28"/>
  <c r="W217" i="28" s="1"/>
  <c r="X217" i="28" s="1"/>
  <c r="AG217" i="28"/>
  <c r="DC216" i="28" s="1"/>
  <c r="AA217" i="28"/>
  <c r="CW216" i="28" s="1"/>
  <c r="Y217" i="28"/>
  <c r="CU216" i="28" s="1"/>
  <c r="BB217" i="28"/>
  <c r="CT215" i="28"/>
  <c r="AF217" i="28" l="1"/>
  <c r="DB216" i="28" s="1"/>
  <c r="Z217" i="28"/>
  <c r="CV216" i="28" s="1"/>
  <c r="AE217" i="28"/>
  <c r="DA216" i="28" s="1"/>
  <c r="AJ216" i="28"/>
  <c r="BN217" i="28"/>
  <c r="CS216" i="28"/>
  <c r="BL217" i="28"/>
  <c r="BP217" i="28"/>
  <c r="BM217" i="28"/>
  <c r="BK217" i="28"/>
  <c r="CT216" i="28"/>
  <c r="BC218" i="28"/>
  <c r="V218" i="28"/>
  <c r="W218" i="28" s="1"/>
  <c r="X218" i="28" s="1"/>
  <c r="B218" i="28"/>
  <c r="BG218" i="28"/>
  <c r="BE218" i="28"/>
  <c r="BO218" i="28"/>
  <c r="BD218" i="28"/>
  <c r="BB218" i="28"/>
  <c r="BQ218" i="28"/>
  <c r="BF218" i="28"/>
  <c r="Y218" i="28" l="1"/>
  <c r="CU217" i="28" s="1"/>
  <c r="AF218" i="28"/>
  <c r="DB217" i="28" s="1"/>
  <c r="AE218" i="28"/>
  <c r="DA217" i="28" s="1"/>
  <c r="AJ217" i="28"/>
  <c r="AA218" i="28"/>
  <c r="CW217" i="28" s="1"/>
  <c r="AG218" i="28"/>
  <c r="DC217" i="28" s="1"/>
  <c r="AB218" i="28"/>
  <c r="CX217" i="28" s="1"/>
  <c r="AC218" i="28"/>
  <c r="CY217" i="28" s="1"/>
  <c r="AD218" i="28"/>
  <c r="CZ217" i="28" s="1"/>
  <c r="Z218" i="28"/>
  <c r="CV217" i="28" s="1"/>
  <c r="CT217" i="28"/>
  <c r="BD219" i="28"/>
  <c r="BO219" i="28"/>
  <c r="AC219" i="28"/>
  <c r="CY218" i="28" s="1"/>
  <c r="BG219" i="28"/>
  <c r="AE219" i="28"/>
  <c r="DA218" i="28" s="1"/>
  <c r="BC219" i="28"/>
  <c r="B219" i="28"/>
  <c r="BB219" i="28"/>
  <c r="V219" i="28"/>
  <c r="W219" i="28" s="1"/>
  <c r="X219" i="28" s="1"/>
  <c r="AA219" i="28"/>
  <c r="CW218" i="28" s="1"/>
  <c r="Z219" i="28"/>
  <c r="CV218" i="28" s="1"/>
  <c r="BE219" i="28"/>
  <c r="BF219" i="28"/>
  <c r="BQ219" i="28"/>
  <c r="BP218" i="28"/>
  <c r="CS217" i="28"/>
  <c r="BM218" i="28"/>
  <c r="BK218" i="28"/>
  <c r="BN218" i="28"/>
  <c r="BL218" i="28"/>
  <c r="AJ218" i="28" l="1"/>
  <c r="AF219" i="28"/>
  <c r="DB218" i="28" s="1"/>
  <c r="AB219" i="28"/>
  <c r="CX218" i="28" s="1"/>
  <c r="AD219" i="28"/>
  <c r="CZ218" i="28" s="1"/>
  <c r="AG219" i="28"/>
  <c r="DC218" i="28" s="1"/>
  <c r="Y219" i="28"/>
  <c r="CU218" i="28" s="1"/>
  <c r="BQ220" i="28"/>
  <c r="BF220" i="28"/>
  <c r="BD220" i="28"/>
  <c r="V220" i="28"/>
  <c r="W220" i="28" s="1"/>
  <c r="X220" i="28" s="1"/>
  <c r="Y220" i="28"/>
  <c r="CU219" i="28" s="1"/>
  <c r="BB220" i="28"/>
  <c r="AA220" i="28"/>
  <c r="CW219" i="28" s="1"/>
  <c r="BE220" i="28"/>
  <c r="B220" i="28"/>
  <c r="BO220" i="28"/>
  <c r="BG220" i="28"/>
  <c r="BC220" i="28"/>
  <c r="BP219" i="28"/>
  <c r="BL219" i="28"/>
  <c r="BK219" i="28"/>
  <c r="BN219" i="28"/>
  <c r="CS218" i="28"/>
  <c r="BM219" i="28"/>
  <c r="CT218" i="28"/>
  <c r="AF220" i="28" l="1"/>
  <c r="DB219" i="28" s="1"/>
  <c r="AG220" i="28"/>
  <c r="DC219" i="28" s="1"/>
  <c r="AE220" i="28"/>
  <c r="DA219" i="28" s="1"/>
  <c r="AC220" i="28"/>
  <c r="CY219" i="28" s="1"/>
  <c r="AD220" i="28"/>
  <c r="CZ219" i="28" s="1"/>
  <c r="AJ219" i="28"/>
  <c r="Z220" i="28"/>
  <c r="CV219" i="28" s="1"/>
  <c r="AB220" i="28"/>
  <c r="CX219" i="28" s="1"/>
  <c r="CS219" i="28"/>
  <c r="BL220" i="28"/>
  <c r="BM220" i="28"/>
  <c r="BN220" i="28"/>
  <c r="BP220" i="28"/>
  <c r="BK220" i="28"/>
  <c r="BQ221" i="28"/>
  <c r="BD221" i="28"/>
  <c r="BB221" i="28"/>
  <c r="BC221" i="28"/>
  <c r="BG221" i="28"/>
  <c r="V221" i="28"/>
  <c r="W221" i="28" s="1"/>
  <c r="X221" i="28" s="1"/>
  <c r="BO221" i="28"/>
  <c r="BF221" i="28"/>
  <c r="B221" i="28"/>
  <c r="BE221" i="28"/>
  <c r="CT219" i="28"/>
  <c r="AF221" i="28" l="1"/>
  <c r="DB220" i="28" s="1"/>
  <c r="AB221" i="28"/>
  <c r="CX220" i="28" s="1"/>
  <c r="AE221" i="28"/>
  <c r="DA220" i="28" s="1"/>
  <c r="Z221" i="28"/>
  <c r="CV220" i="28" s="1"/>
  <c r="AD221" i="28"/>
  <c r="CZ220" i="28" s="1"/>
  <c r="AA221" i="28"/>
  <c r="CW220" i="28" s="1"/>
  <c r="AC221" i="28"/>
  <c r="CY220" i="28" s="1"/>
  <c r="Y221" i="28"/>
  <c r="CU220" i="28" s="1"/>
  <c r="AG221" i="28"/>
  <c r="DC220" i="28" s="1"/>
  <c r="AJ220" i="28"/>
  <c r="CT220" i="28"/>
  <c r="BP221" i="28"/>
  <c r="BN221" i="28"/>
  <c r="CS220" i="28"/>
  <c r="BK221" i="28"/>
  <c r="BL221" i="28"/>
  <c r="BM221" i="28"/>
  <c r="BO222" i="28"/>
  <c r="B222" i="28"/>
  <c r="BD222" i="28"/>
  <c r="V222" i="28"/>
  <c r="W222" i="28" s="1"/>
  <c r="X222" i="28" s="1"/>
  <c r="BF222" i="28"/>
  <c r="BB222" i="28"/>
  <c r="BC222" i="28"/>
  <c r="BE222" i="28"/>
  <c r="BQ222" i="28"/>
  <c r="BG222" i="28"/>
  <c r="AA222" i="28" l="1"/>
  <c r="CW221" i="28" s="1"/>
  <c r="AE222" i="28"/>
  <c r="DA221" i="28" s="1"/>
  <c r="Y222" i="28"/>
  <c r="CU221" i="28" s="1"/>
  <c r="AF222" i="28"/>
  <c r="DB221" i="28" s="1"/>
  <c r="AB222" i="28"/>
  <c r="CX221" i="28" s="1"/>
  <c r="AJ221" i="28"/>
  <c r="AC222" i="28"/>
  <c r="CY221" i="28" s="1"/>
  <c r="AD222" i="28"/>
  <c r="CZ221" i="28" s="1"/>
  <c r="Z222" i="28"/>
  <c r="CV221" i="28" s="1"/>
  <c r="AG222" i="28"/>
  <c r="DC221" i="28" s="1"/>
  <c r="CT221" i="28"/>
  <c r="BL222" i="28"/>
  <c r="BM222" i="28"/>
  <c r="BN222" i="28"/>
  <c r="BP222" i="28"/>
  <c r="CS221" i="28"/>
  <c r="BK222" i="28"/>
  <c r="BF223" i="28"/>
  <c r="BB223" i="28"/>
  <c r="B223" i="28"/>
  <c r="BD223" i="28"/>
  <c r="BO223" i="28"/>
  <c r="V223" i="28"/>
  <c r="W223" i="28" s="1"/>
  <c r="X223" i="28" s="1"/>
  <c r="BQ223" i="28"/>
  <c r="BC223" i="28"/>
  <c r="BG223" i="28"/>
  <c r="BE223" i="28"/>
  <c r="AA223" i="28" l="1"/>
  <c r="CW222" i="28" s="1"/>
  <c r="AD223" i="28"/>
  <c r="CZ222" i="28" s="1"/>
  <c r="AC223" i="28"/>
  <c r="CY222" i="28" s="1"/>
  <c r="AB223" i="28"/>
  <c r="CX222" i="28" s="1"/>
  <c r="AF223" i="28"/>
  <c r="DB222" i="28" s="1"/>
  <c r="AG223" i="28"/>
  <c r="DC222" i="28" s="1"/>
  <c r="Z223" i="28"/>
  <c r="CV222" i="28" s="1"/>
  <c r="AJ222" i="28"/>
  <c r="AE223" i="28"/>
  <c r="DA222" i="28" s="1"/>
  <c r="Y223" i="28"/>
  <c r="CU222" i="28" s="1"/>
  <c r="BD224" i="28"/>
  <c r="BC224" i="28"/>
  <c r="BE224" i="28"/>
  <c r="BF224" i="28"/>
  <c r="AG224" i="28"/>
  <c r="DC223" i="28" s="1"/>
  <c r="BG224" i="28"/>
  <c r="BO224" i="28"/>
  <c r="V224" i="28"/>
  <c r="W224" i="28" s="1"/>
  <c r="X224" i="28" s="1"/>
  <c r="BQ224" i="28"/>
  <c r="BB224" i="28"/>
  <c r="B224" i="28"/>
  <c r="BK223" i="28"/>
  <c r="CS222" i="28"/>
  <c r="BP223" i="28"/>
  <c r="BL223" i="28"/>
  <c r="BN223" i="28"/>
  <c r="BM223" i="28"/>
  <c r="CT222" i="28"/>
  <c r="AC224" i="28" l="1"/>
  <c r="CY223" i="28" s="1"/>
  <c r="AJ223" i="28"/>
  <c r="AF224" i="28"/>
  <c r="DB223" i="28" s="1"/>
  <c r="AE224" i="28"/>
  <c r="DA223" i="28" s="1"/>
  <c r="AB224" i="28"/>
  <c r="CX223" i="28" s="1"/>
  <c r="AD224" i="28"/>
  <c r="CZ223" i="28" s="1"/>
  <c r="Y224" i="28"/>
  <c r="CU223" i="28" s="1"/>
  <c r="AA224" i="28"/>
  <c r="CW223" i="28" s="1"/>
  <c r="Z224" i="28"/>
  <c r="CV223" i="28" s="1"/>
  <c r="BN224" i="28"/>
  <c r="BM224" i="28"/>
  <c r="BP224" i="28"/>
  <c r="BL224" i="28"/>
  <c r="BK224" i="28"/>
  <c r="CS223" i="28"/>
  <c r="AA225" i="28"/>
  <c r="CW224" i="28" s="1"/>
  <c r="BO225" i="28"/>
  <c r="BQ225" i="28"/>
  <c r="BE225" i="28"/>
  <c r="BD225" i="28"/>
  <c r="V225" i="28"/>
  <c r="W225" i="28" s="1"/>
  <c r="X225" i="28" s="1"/>
  <c r="BC225" i="28"/>
  <c r="BB225" i="28"/>
  <c r="B225" i="28"/>
  <c r="BG225" i="28"/>
  <c r="BF225" i="28"/>
  <c r="CT223" i="28"/>
  <c r="AJ224" i="28" l="1"/>
  <c r="AC225" i="28"/>
  <c r="CY224" i="28" s="1"/>
  <c r="AE225" i="28"/>
  <c r="DA224" i="28" s="1"/>
  <c r="AB225" i="28"/>
  <c r="CX224" i="28" s="1"/>
  <c r="AG225" i="28"/>
  <c r="DC224" i="28" s="1"/>
  <c r="Z225" i="28"/>
  <c r="CV224" i="28" s="1"/>
  <c r="Y225" i="28"/>
  <c r="CU224" i="28" s="1"/>
  <c r="AD225" i="28"/>
  <c r="CZ224" i="28" s="1"/>
  <c r="AF225" i="28"/>
  <c r="DB224" i="28" s="1"/>
  <c r="BE226" i="28"/>
  <c r="BF226" i="28"/>
  <c r="BB226" i="28"/>
  <c r="V226" i="28"/>
  <c r="W226" i="28" s="1"/>
  <c r="X226" i="28" s="1"/>
  <c r="B226" i="28"/>
  <c r="BG226" i="28"/>
  <c r="BO226" i="28"/>
  <c r="BD226" i="28"/>
  <c r="BC226" i="28"/>
  <c r="BQ226" i="28"/>
  <c r="CT224" i="28"/>
  <c r="BP225" i="28"/>
  <c r="BK225" i="28"/>
  <c r="BM225" i="28"/>
  <c r="BN225" i="28"/>
  <c r="CS224" i="28"/>
  <c r="BL225" i="28"/>
  <c r="AE226" i="28" l="1"/>
  <c r="DA225" i="28" s="1"/>
  <c r="AC226" i="28"/>
  <c r="CY225" i="28" s="1"/>
  <c r="Y226" i="28"/>
  <c r="CU225" i="28" s="1"/>
  <c r="AD226" i="28"/>
  <c r="CZ225" i="28" s="1"/>
  <c r="AG226" i="28"/>
  <c r="DC225" i="28" s="1"/>
  <c r="AB226" i="28"/>
  <c r="CX225" i="28" s="1"/>
  <c r="AJ225" i="28"/>
  <c r="AF226" i="28"/>
  <c r="DB225" i="28" s="1"/>
  <c r="AA226" i="28"/>
  <c r="CW225" i="28" s="1"/>
  <c r="Z226" i="28"/>
  <c r="CV225" i="28" s="1"/>
  <c r="CT225" i="28"/>
  <c r="V227" i="28"/>
  <c r="W227" i="28" s="1"/>
  <c r="X227" i="28" s="1"/>
  <c r="Z227" i="28"/>
  <c r="CV226" i="28" s="1"/>
  <c r="BO227" i="28"/>
  <c r="AB227" i="28"/>
  <c r="CX226" i="28" s="1"/>
  <c r="BG227" i="28"/>
  <c r="BE227" i="28"/>
  <c r="BD227" i="28"/>
  <c r="BQ227" i="28"/>
  <c r="BF227" i="28"/>
  <c r="B227" i="28"/>
  <c r="Y227" i="28"/>
  <c r="CU226" i="28" s="1"/>
  <c r="BB227" i="28"/>
  <c r="BC227" i="28"/>
  <c r="BM226" i="28"/>
  <c r="BK226" i="28"/>
  <c r="BP226" i="28"/>
  <c r="BL226" i="28"/>
  <c r="BN226" i="28"/>
  <c r="CS225" i="28"/>
  <c r="AG227" i="28" l="1"/>
  <c r="DC226" i="28" s="1"/>
  <c r="AE227" i="28"/>
  <c r="DA226" i="28" s="1"/>
  <c r="AA227" i="28"/>
  <c r="CW226" i="28" s="1"/>
  <c r="AF227" i="28"/>
  <c r="DB226" i="28" s="1"/>
  <c r="AJ226" i="28"/>
  <c r="AC227" i="28"/>
  <c r="CY226" i="28" s="1"/>
  <c r="AD227" i="28"/>
  <c r="CZ226" i="28" s="1"/>
  <c r="V228" i="28"/>
  <c r="W228" i="28" s="1"/>
  <c r="X228" i="28" s="1"/>
  <c r="BG228" i="28"/>
  <c r="BE228" i="28"/>
  <c r="BO228" i="28"/>
  <c r="B228" i="28"/>
  <c r="BD228" i="28"/>
  <c r="BC228" i="28"/>
  <c r="BF228" i="28"/>
  <c r="BB228" i="28"/>
  <c r="BQ228" i="28"/>
  <c r="BN227" i="28"/>
  <c r="BK227" i="28"/>
  <c r="BM227" i="28"/>
  <c r="BP227" i="28"/>
  <c r="BL227" i="28"/>
  <c r="CS226" i="28"/>
  <c r="CT226" i="28"/>
  <c r="Y228" i="28" l="1"/>
  <c r="CU227" i="28" s="1"/>
  <c r="AG228" i="28"/>
  <c r="DC227" i="28" s="1"/>
  <c r="AJ227" i="28"/>
  <c r="AE228" i="28"/>
  <c r="DA227" i="28" s="1"/>
  <c r="AA228" i="28"/>
  <c r="CW227" i="28" s="1"/>
  <c r="AD228" i="28"/>
  <c r="CZ227" i="28" s="1"/>
  <c r="AF228" i="28"/>
  <c r="DB227" i="28" s="1"/>
  <c r="Z228" i="28"/>
  <c r="CV227" i="28" s="1"/>
  <c r="AC228" i="28"/>
  <c r="CY227" i="28" s="1"/>
  <c r="AB228" i="28"/>
  <c r="CX227" i="28" s="1"/>
  <c r="BD229" i="28"/>
  <c r="BC229" i="28"/>
  <c r="BQ229" i="28"/>
  <c r="BO229" i="28"/>
  <c r="BE229" i="28"/>
  <c r="BB229" i="28"/>
  <c r="BG229" i="28"/>
  <c r="BF229" i="28"/>
  <c r="B229" i="28"/>
  <c r="V229" i="28"/>
  <c r="W229" i="28" s="1"/>
  <c r="X229" i="28" s="1"/>
  <c r="CT227" i="28"/>
  <c r="BN228" i="28"/>
  <c r="BL228" i="28"/>
  <c r="BM228" i="28"/>
  <c r="BP228" i="28"/>
  <c r="BK228" i="28"/>
  <c r="CS227" i="28"/>
  <c r="Y229" i="28" l="1"/>
  <c r="CU228" i="28" s="1"/>
  <c r="AE229" i="28"/>
  <c r="DA228" i="28" s="1"/>
  <c r="AD229" i="28"/>
  <c r="CZ228" i="28" s="1"/>
  <c r="AA229" i="28"/>
  <c r="CW228" i="28" s="1"/>
  <c r="AJ228" i="28"/>
  <c r="Z229" i="28"/>
  <c r="CV228" i="28" s="1"/>
  <c r="AF229" i="28"/>
  <c r="DB228" i="28" s="1"/>
  <c r="AC229" i="28"/>
  <c r="CY228" i="28" s="1"/>
  <c r="AB229" i="28"/>
  <c r="CX228" i="28" s="1"/>
  <c r="AG229" i="28"/>
  <c r="DC228" i="28" s="1"/>
  <c r="CT228" i="28"/>
  <c r="BO230" i="28"/>
  <c r="BF230" i="28"/>
  <c r="Y230" i="28"/>
  <c r="CU229" i="28" s="1"/>
  <c r="AE230" i="28"/>
  <c r="DA229" i="28" s="1"/>
  <c r="BE230" i="28"/>
  <c r="V230" i="28"/>
  <c r="W230" i="28" s="1"/>
  <c r="X230" i="28" s="1"/>
  <c r="BB230" i="28"/>
  <c r="AF230" i="28"/>
  <c r="DB229" i="28" s="1"/>
  <c r="AD230" i="28"/>
  <c r="CZ229" i="28" s="1"/>
  <c r="BG230" i="28"/>
  <c r="BD230" i="28"/>
  <c r="B230" i="28"/>
  <c r="AA230" i="28"/>
  <c r="CW229" i="28" s="1"/>
  <c r="BC230" i="28"/>
  <c r="AC230" i="28"/>
  <c r="CY229" i="28" s="1"/>
  <c r="BQ230" i="28"/>
  <c r="BM229" i="28"/>
  <c r="CS228" i="28"/>
  <c r="BP229" i="28"/>
  <c r="BL229" i="28"/>
  <c r="BK229" i="28"/>
  <c r="BN229" i="28"/>
  <c r="AJ229" i="28" l="1"/>
  <c r="Z230" i="28"/>
  <c r="CV229" i="28" s="1"/>
  <c r="AB230" i="28"/>
  <c r="CX229" i="28" s="1"/>
  <c r="AG230" i="28"/>
  <c r="DC229" i="28" s="1"/>
  <c r="CT229" i="28"/>
  <c r="B231" i="28"/>
  <c r="BE231" i="28"/>
  <c r="BG231" i="28"/>
  <c r="BQ231" i="28"/>
  <c r="BF231" i="28"/>
  <c r="BB231" i="28"/>
  <c r="V231" i="28"/>
  <c r="W231" i="28" s="1"/>
  <c r="X231" i="28" s="1"/>
  <c r="BD231" i="28"/>
  <c r="BO231" i="28"/>
  <c r="BC231" i="28"/>
  <c r="BN230" i="28"/>
  <c r="BL230" i="28"/>
  <c r="BM230" i="28"/>
  <c r="CS229" i="28"/>
  <c r="BK230" i="28"/>
  <c r="BP230" i="28"/>
  <c r="AC231" i="28" l="1"/>
  <c r="CY230" i="28" s="1"/>
  <c r="AF231" i="28"/>
  <c r="DB230" i="28" s="1"/>
  <c r="AG231" i="28"/>
  <c r="DC230" i="28" s="1"/>
  <c r="AB231" i="28"/>
  <c r="CX230" i="28" s="1"/>
  <c r="Y231" i="28"/>
  <c r="CU230" i="28" s="1"/>
  <c r="AJ230" i="28"/>
  <c r="AD231" i="28"/>
  <c r="CZ230" i="28" s="1"/>
  <c r="Z231" i="28"/>
  <c r="CV230" i="28" s="1"/>
  <c r="AE231" i="28"/>
  <c r="DA230" i="28" s="1"/>
  <c r="AA231" i="28"/>
  <c r="CW230" i="28" s="1"/>
  <c r="CT230" i="28"/>
  <c r="V232" i="28"/>
  <c r="W232" i="28" s="1"/>
  <c r="X232" i="28" s="1"/>
  <c r="BO232" i="28"/>
  <c r="AD232" i="28"/>
  <c r="CZ231" i="28" s="1"/>
  <c r="AA232" i="28"/>
  <c r="CW231" i="28" s="1"/>
  <c r="BQ232" i="28"/>
  <c r="BD232" i="28"/>
  <c r="BE232" i="28"/>
  <c r="BG232" i="28"/>
  <c r="BC232" i="28"/>
  <c r="B232" i="28"/>
  <c r="BF232" i="28"/>
  <c r="AF232" i="28"/>
  <c r="DB231" i="28" s="1"/>
  <c r="BB232" i="28"/>
  <c r="BM231" i="28"/>
  <c r="BP231" i="28"/>
  <c r="BN231" i="28"/>
  <c r="BL231" i="28"/>
  <c r="CS230" i="28"/>
  <c r="BK231" i="28"/>
  <c r="AG232" i="28" l="1"/>
  <c r="DC231" i="28" s="1"/>
  <c r="AE232" i="28"/>
  <c r="DA231" i="28" s="1"/>
  <c r="AJ231" i="28"/>
  <c r="Z232" i="28"/>
  <c r="CV231" i="28" s="1"/>
  <c r="AB232" i="28"/>
  <c r="CX231" i="28" s="1"/>
  <c r="AC232" i="28"/>
  <c r="CY231" i="28" s="1"/>
  <c r="Y232" i="28"/>
  <c r="CU231" i="28" s="1"/>
  <c r="BK232" i="28"/>
  <c r="BP232" i="28"/>
  <c r="BN232" i="28"/>
  <c r="BL232" i="28"/>
  <c r="CS231" i="28"/>
  <c r="BM232" i="28"/>
  <c r="CT231" i="28"/>
  <c r="BD233" i="28"/>
  <c r="B233" i="28"/>
  <c r="BO233" i="28"/>
  <c r="BE233" i="28"/>
  <c r="BF233" i="28"/>
  <c r="BG233" i="28"/>
  <c r="BB233" i="28"/>
  <c r="V233" i="28"/>
  <c r="W233" i="28" s="1"/>
  <c r="X233" i="28" s="1"/>
  <c r="BQ233" i="28"/>
  <c r="BC233" i="28"/>
  <c r="AJ232" i="28" l="1"/>
  <c r="AC233" i="28"/>
  <c r="CY232" i="28" s="1"/>
  <c r="AD233" i="28"/>
  <c r="CZ232" i="28" s="1"/>
  <c r="AF233" i="28"/>
  <c r="DB232" i="28" s="1"/>
  <c r="AG233" i="28"/>
  <c r="DC232" i="28" s="1"/>
  <c r="Y233" i="28"/>
  <c r="CU232" i="28" s="1"/>
  <c r="AE233" i="28"/>
  <c r="DA232" i="28" s="1"/>
  <c r="AA233" i="28"/>
  <c r="CW232" i="28" s="1"/>
  <c r="Z233" i="28"/>
  <c r="CV232" i="28" s="1"/>
  <c r="AB233" i="28"/>
  <c r="CX232" i="28" s="1"/>
  <c r="CT232" i="28"/>
  <c r="BL233" i="28"/>
  <c r="CS232" i="28"/>
  <c r="BM233" i="28"/>
  <c r="BP233" i="28"/>
  <c r="BK233" i="28"/>
  <c r="BN233" i="28"/>
  <c r="V234" i="28"/>
  <c r="W234" i="28" s="1"/>
  <c r="X234" i="28" s="1"/>
  <c r="AE234" i="28"/>
  <c r="DA233" i="28" s="1"/>
  <c r="BE234" i="28"/>
  <c r="BO234" i="28"/>
  <c r="BG234" i="28"/>
  <c r="BF234" i="28"/>
  <c r="B234" i="28"/>
  <c r="BQ234" i="28"/>
  <c r="BC234" i="28"/>
  <c r="BB234" i="28"/>
  <c r="BD234" i="28"/>
  <c r="AJ233" i="28" l="1"/>
  <c r="AC234" i="28"/>
  <c r="CY233" i="28" s="1"/>
  <c r="AA234" i="28"/>
  <c r="CW233" i="28" s="1"/>
  <c r="AD234" i="28"/>
  <c r="CZ233" i="28" s="1"/>
  <c r="Y234" i="28"/>
  <c r="CU233" i="28" s="1"/>
  <c r="AB234" i="28"/>
  <c r="CX233" i="28" s="1"/>
  <c r="Z234" i="28"/>
  <c r="CV233" i="28" s="1"/>
  <c r="AG234" i="28"/>
  <c r="DC233" i="28" s="1"/>
  <c r="AF234" i="28"/>
  <c r="DB233" i="28" s="1"/>
  <c r="CT233" i="28"/>
  <c r="BB235" i="28"/>
  <c r="Z235" i="28"/>
  <c r="CV234" i="28" s="1"/>
  <c r="BC235" i="28"/>
  <c r="X235" i="28"/>
  <c r="AG235" i="28"/>
  <c r="DC234" i="28" s="1"/>
  <c r="AA235" i="28"/>
  <c r="CW234" i="28" s="1"/>
  <c r="B235" i="28"/>
  <c r="BD235" i="28"/>
  <c r="BE235" i="28"/>
  <c r="BG235" i="28"/>
  <c r="AC235" i="28"/>
  <c r="CY234" i="28" s="1"/>
  <c r="BO235" i="28"/>
  <c r="AB235" i="28"/>
  <c r="CX234" i="28" s="1"/>
  <c r="BF235" i="28"/>
  <c r="V235" i="28"/>
  <c r="W235" i="28" s="1"/>
  <c r="BQ235" i="28"/>
  <c r="BP234" i="28"/>
  <c r="CS233" i="28"/>
  <c r="BM234" i="28"/>
  <c r="BK234" i="28"/>
  <c r="BN234" i="28"/>
  <c r="BL234" i="28"/>
  <c r="Y235" i="28" l="1"/>
  <c r="CU234" i="28" s="1"/>
  <c r="AF235" i="28"/>
  <c r="DB234" i="28" s="1"/>
  <c r="AE235" i="28"/>
  <c r="DA234" i="28" s="1"/>
  <c r="AJ234" i="28"/>
  <c r="AD235" i="28"/>
  <c r="CZ234" i="28" s="1"/>
  <c r="CT234" i="28"/>
  <c r="BK235" i="28"/>
  <c r="BP235" i="28"/>
  <c r="BM235" i="28"/>
  <c r="CS234" i="28"/>
  <c r="BN235" i="28"/>
  <c r="BL235" i="28"/>
  <c r="BC236" i="28"/>
  <c r="V236" i="28"/>
  <c r="W236" i="28" s="1"/>
  <c r="X236" i="28" s="1"/>
  <c r="BQ236" i="28"/>
  <c r="BO236" i="28"/>
  <c r="BG236" i="28"/>
  <c r="BE236" i="28"/>
  <c r="BF236" i="28"/>
  <c r="B236" i="28"/>
  <c r="BB236" i="28"/>
  <c r="BD236" i="28"/>
  <c r="AG236" i="28" l="1"/>
  <c r="DC235" i="28" s="1"/>
  <c r="AJ235" i="28"/>
  <c r="Z236" i="28"/>
  <c r="CV235" i="28" s="1"/>
  <c r="AF236" i="28"/>
  <c r="DB235" i="28" s="1"/>
  <c r="AB236" i="28"/>
  <c r="CX235" i="28" s="1"/>
  <c r="AD236" i="28"/>
  <c r="CZ235" i="28" s="1"/>
  <c r="AC236" i="28"/>
  <c r="CY235" i="28" s="1"/>
  <c r="AA236" i="28"/>
  <c r="CW235" i="28" s="1"/>
  <c r="Y236" i="28"/>
  <c r="CU235" i="28" s="1"/>
  <c r="AE236" i="28"/>
  <c r="DA235" i="28" s="1"/>
  <c r="BF237" i="28"/>
  <c r="BB237" i="28"/>
  <c r="BD237" i="28"/>
  <c r="BE237" i="28"/>
  <c r="BQ237" i="28"/>
  <c r="BO237" i="28"/>
  <c r="BC237" i="28"/>
  <c r="BG237" i="28"/>
  <c r="V237" i="28"/>
  <c r="W237" i="28" s="1"/>
  <c r="X237" i="28" s="1"/>
  <c r="B237" i="28"/>
  <c r="BP236" i="28"/>
  <c r="CS235" i="28"/>
  <c r="BL236" i="28"/>
  <c r="BN236" i="28"/>
  <c r="BK236" i="28"/>
  <c r="BM236" i="28"/>
  <c r="CT235" i="28"/>
  <c r="Z237" i="28" l="1"/>
  <c r="CV236" i="28" s="1"/>
  <c r="AE237" i="28"/>
  <c r="DA236" i="28" s="1"/>
  <c r="AG237" i="28"/>
  <c r="DC236" i="28" s="1"/>
  <c r="AD237" i="28"/>
  <c r="CZ236" i="28" s="1"/>
  <c r="AC237" i="28"/>
  <c r="CY236" i="28" s="1"/>
  <c r="AA237" i="28"/>
  <c r="CW236" i="28" s="1"/>
  <c r="AJ236" i="28"/>
  <c r="AB237" i="28"/>
  <c r="CX236" i="28" s="1"/>
  <c r="Y237" i="28"/>
  <c r="CU236" i="28" s="1"/>
  <c r="AF237" i="28"/>
  <c r="DB236" i="28" s="1"/>
  <c r="CT236" i="28"/>
  <c r="BC238" i="28"/>
  <c r="BF238" i="28"/>
  <c r="BQ238" i="28"/>
  <c r="BE238" i="28"/>
  <c r="BD238" i="28"/>
  <c r="B238" i="28"/>
  <c r="BG238" i="28"/>
  <c r="BO238" i="28"/>
  <c r="BB238" i="28"/>
  <c r="V238" i="28"/>
  <c r="W238" i="28" s="1"/>
  <c r="X238" i="28" s="1"/>
  <c r="BL237" i="28"/>
  <c r="CS236" i="28"/>
  <c r="BM237" i="28"/>
  <c r="BN237" i="28"/>
  <c r="BP237" i="28"/>
  <c r="BK237" i="28"/>
  <c r="AE238" i="28" l="1"/>
  <c r="DA237" i="28" s="1"/>
  <c r="AG238" i="28"/>
  <c r="DC237" i="28" s="1"/>
  <c r="AA238" i="28"/>
  <c r="CW237" i="28" s="1"/>
  <c r="Y238" i="28"/>
  <c r="CU237" i="28" s="1"/>
  <c r="AB238" i="28"/>
  <c r="CX237" i="28" s="1"/>
  <c r="AJ237" i="28"/>
  <c r="AC238" i="28"/>
  <c r="CY237" i="28" s="1"/>
  <c r="AF238" i="28"/>
  <c r="DB237" i="28" s="1"/>
  <c r="AD238" i="28"/>
  <c r="CZ237" i="28" s="1"/>
  <c r="Z238" i="28"/>
  <c r="CV237" i="28" s="1"/>
  <c r="CT237" i="28"/>
  <c r="BN238" i="28"/>
  <c r="BM238" i="28"/>
  <c r="BP238" i="28"/>
  <c r="BK238" i="28"/>
  <c r="BL238" i="28"/>
  <c r="CS237" i="28"/>
  <c r="BC239" i="28"/>
  <c r="BE239" i="28"/>
  <c r="AA239" i="28"/>
  <c r="CW238" i="28" s="1"/>
  <c r="BF239" i="28"/>
  <c r="BG239" i="28"/>
  <c r="AB239" i="28"/>
  <c r="CX238" i="28" s="1"/>
  <c r="BB239" i="28"/>
  <c r="V239" i="28"/>
  <c r="W239" i="28" s="1"/>
  <c r="AC239" i="28"/>
  <c r="CY238" i="28" s="1"/>
  <c r="BQ239" i="28"/>
  <c r="AF239" i="28"/>
  <c r="DB238" i="28" s="1"/>
  <c r="Z239" i="28"/>
  <c r="CV238" i="28" s="1"/>
  <c r="B239" i="28"/>
  <c r="X239" i="28"/>
  <c r="BO239" i="28"/>
  <c r="AG239" i="28"/>
  <c r="DC238" i="28" s="1"/>
  <c r="Y239" i="28"/>
  <c r="CU238" i="28" s="1"/>
  <c r="BD239" i="28"/>
  <c r="AD239" i="28"/>
  <c r="CZ238" i="28" s="1"/>
  <c r="AJ238" i="28" l="1"/>
  <c r="AE239" i="28"/>
  <c r="DA238" i="28" s="1"/>
  <c r="BD240" i="28"/>
  <c r="B240" i="28"/>
  <c r="BC240" i="28"/>
  <c r="BQ240" i="28"/>
  <c r="Y240" i="28"/>
  <c r="CU239" i="28" s="1"/>
  <c r="BB240" i="28"/>
  <c r="BO240" i="28"/>
  <c r="BF240" i="28"/>
  <c r="BE240" i="28"/>
  <c r="BG240" i="28"/>
  <c r="V240" i="28"/>
  <c r="W240" i="28" s="1"/>
  <c r="X240" i="28" s="1"/>
  <c r="Z240" i="28"/>
  <c r="CV239" i="28" s="1"/>
  <c r="AC240" i="28"/>
  <c r="CY239" i="28" s="1"/>
  <c r="BP239" i="28"/>
  <c r="BK239" i="28"/>
  <c r="BL239" i="28"/>
  <c r="CS238" i="28"/>
  <c r="BN239" i="28"/>
  <c r="BM239" i="28"/>
  <c r="CT238" i="28"/>
  <c r="AJ239" i="28"/>
  <c r="AE240" i="28" l="1"/>
  <c r="DA239" i="28" s="1"/>
  <c r="AG240" i="28"/>
  <c r="DC239" i="28" s="1"/>
  <c r="AD240" i="28"/>
  <c r="CZ239" i="28" s="1"/>
  <c r="AF240" i="28"/>
  <c r="DB239" i="28" s="1"/>
  <c r="AB240" i="28"/>
  <c r="CX239" i="28" s="1"/>
  <c r="AA240" i="28"/>
  <c r="CW239" i="28" s="1"/>
  <c r="CS239" i="28"/>
  <c r="BK240" i="28"/>
  <c r="BM240" i="28"/>
  <c r="BN240" i="28"/>
  <c r="BP240" i="28"/>
  <c r="BL240" i="28"/>
  <c r="BD241" i="28"/>
  <c r="BB241" i="28"/>
  <c r="AC241" i="28"/>
  <c r="CY240" i="28" s="1"/>
  <c r="BO241" i="28"/>
  <c r="BG241" i="28"/>
  <c r="BF241" i="28"/>
  <c r="V241" i="28"/>
  <c r="W241" i="28" s="1"/>
  <c r="X241" i="28" s="1"/>
  <c r="B241" i="28"/>
  <c r="AG241" i="28"/>
  <c r="DC240" i="28" s="1"/>
  <c r="BC241" i="28"/>
  <c r="BQ241" i="28"/>
  <c r="BE241" i="28"/>
  <c r="CT239" i="28"/>
  <c r="AJ240" i="28" l="1"/>
  <c r="Y241" i="28"/>
  <c r="CU240" i="28" s="1"/>
  <c r="AA241" i="28"/>
  <c r="CW240" i="28" s="1"/>
  <c r="Z241" i="28"/>
  <c r="CV240" i="28" s="1"/>
  <c r="AD241" i="28"/>
  <c r="CZ240" i="28" s="1"/>
  <c r="AB241" i="28"/>
  <c r="CX240" i="28" s="1"/>
  <c r="AE241" i="28"/>
  <c r="DA240" i="28" s="1"/>
  <c r="AF241" i="28"/>
  <c r="DB240" i="28" s="1"/>
  <c r="CT240" i="28"/>
  <c r="BN241" i="28"/>
  <c r="BM241" i="28"/>
  <c r="BL241" i="28"/>
  <c r="BK241" i="28"/>
  <c r="BP241" i="28"/>
  <c r="CS240" i="28"/>
  <c r="B242" i="28"/>
  <c r="BB242" i="28"/>
  <c r="BO242" i="28"/>
  <c r="BE242" i="28"/>
  <c r="BG242" i="28"/>
  <c r="BC242" i="28"/>
  <c r="V242" i="28"/>
  <c r="W242" i="28" s="1"/>
  <c r="X242" i="28" s="1"/>
  <c r="AD242" i="28"/>
  <c r="CZ241" i="28" s="1"/>
  <c r="BD242" i="28"/>
  <c r="BF242" i="28"/>
  <c r="BQ242" i="28"/>
  <c r="AJ241" i="28" l="1"/>
  <c r="AE242" i="28"/>
  <c r="DA241" i="28" s="1"/>
  <c r="AG242" i="28"/>
  <c r="DC241" i="28" s="1"/>
  <c r="AA242" i="28"/>
  <c r="CW241" i="28" s="1"/>
  <c r="AC242" i="28"/>
  <c r="CY241" i="28" s="1"/>
  <c r="Z242" i="28"/>
  <c r="CV241" i="28" s="1"/>
  <c r="AF242" i="28"/>
  <c r="DB241" i="28" s="1"/>
  <c r="AB242" i="28"/>
  <c r="CX241" i="28" s="1"/>
  <c r="Y242" i="28"/>
  <c r="CU241" i="28" s="1"/>
  <c r="BN242" i="28"/>
  <c r="BP242" i="28"/>
  <c r="BM242" i="28"/>
  <c r="BK242" i="28"/>
  <c r="CS241" i="28"/>
  <c r="BL242" i="28"/>
  <c r="CT241" i="28"/>
  <c r="BC243" i="28"/>
  <c r="BO243" i="28"/>
  <c r="BD243" i="28"/>
  <c r="BE243" i="28"/>
  <c r="BB243" i="28"/>
  <c r="B243" i="28"/>
  <c r="BG243" i="28"/>
  <c r="V243" i="28"/>
  <c r="W243" i="28" s="1"/>
  <c r="X243" i="28" s="1"/>
  <c r="BF243" i="28"/>
  <c r="BQ243" i="28"/>
  <c r="AE243" i="28" l="1"/>
  <c r="DA242" i="28" s="1"/>
  <c r="Y243" i="28"/>
  <c r="CU242" i="28" s="1"/>
  <c r="AB243" i="28"/>
  <c r="CX242" i="28" s="1"/>
  <c r="Z243" i="28"/>
  <c r="CV242" i="28" s="1"/>
  <c r="AC243" i="28"/>
  <c r="CY242" i="28" s="1"/>
  <c r="AA243" i="28"/>
  <c r="CW242" i="28" s="1"/>
  <c r="AJ242" i="28"/>
  <c r="AD243" i="28"/>
  <c r="CZ242" i="28" s="1"/>
  <c r="AG243" i="28"/>
  <c r="DC242" i="28" s="1"/>
  <c r="AF243" i="28"/>
  <c r="DB242" i="28" s="1"/>
  <c r="BO244" i="28"/>
  <c r="BQ244" i="28"/>
  <c r="BF244" i="28"/>
  <c r="BE244" i="28"/>
  <c r="BC244" i="28"/>
  <c r="BD244" i="28"/>
  <c r="V244" i="28"/>
  <c r="W244" i="28" s="1"/>
  <c r="X244" i="28" s="1"/>
  <c r="B244" i="28"/>
  <c r="BB244" i="28"/>
  <c r="BG244" i="28"/>
  <c r="CT242" i="28"/>
  <c r="BK243" i="28"/>
  <c r="BL243" i="28"/>
  <c r="BM243" i="28"/>
  <c r="BP243" i="28"/>
  <c r="BN243" i="28"/>
  <c r="CS242" i="28"/>
  <c r="AJ243" i="28" l="1"/>
  <c r="AF244" i="28"/>
  <c r="DB243" i="28" s="1"/>
  <c r="Y244" i="28"/>
  <c r="CU243" i="28" s="1"/>
  <c r="AA244" i="28"/>
  <c r="CW243" i="28" s="1"/>
  <c r="Z244" i="28"/>
  <c r="CV243" i="28" s="1"/>
  <c r="AD244" i="28"/>
  <c r="CZ243" i="28" s="1"/>
  <c r="AE244" i="28"/>
  <c r="DA243" i="28" s="1"/>
  <c r="AC244" i="28"/>
  <c r="CY243" i="28" s="1"/>
  <c r="AB244" i="28"/>
  <c r="CX243" i="28" s="1"/>
  <c r="AG244" i="28"/>
  <c r="DC243" i="28" s="1"/>
  <c r="BN244" i="28"/>
  <c r="CS243" i="28"/>
  <c r="BK244" i="28"/>
  <c r="BP244" i="28"/>
  <c r="BM244" i="28"/>
  <c r="BL244" i="28"/>
  <c r="CT243" i="28"/>
  <c r="BE245" i="28"/>
  <c r="BC245" i="28"/>
  <c r="BF245" i="28"/>
  <c r="BQ245" i="28"/>
  <c r="BG245" i="28"/>
  <c r="AA245" i="28"/>
  <c r="CW244" i="28" s="1"/>
  <c r="BB245" i="28"/>
  <c r="BD245" i="28"/>
  <c r="V245" i="28"/>
  <c r="W245" i="28" s="1"/>
  <c r="X245" i="28" s="1"/>
  <c r="B245" i="28"/>
  <c r="AF245" i="28"/>
  <c r="DB244" i="28" s="1"/>
  <c r="BO245" i="28"/>
  <c r="AB245" i="28" l="1"/>
  <c r="CX244" i="28" s="1"/>
  <c r="AD245" i="28"/>
  <c r="CZ244" i="28" s="1"/>
  <c r="Y245" i="28"/>
  <c r="CU244" i="28" s="1"/>
  <c r="Z245" i="28"/>
  <c r="CV244" i="28" s="1"/>
  <c r="AG245" i="28"/>
  <c r="DC244" i="28" s="1"/>
  <c r="AC245" i="28"/>
  <c r="CY244" i="28" s="1"/>
  <c r="AE245" i="28"/>
  <c r="DA244" i="28" s="1"/>
  <c r="AJ244" i="28"/>
  <c r="BM245" i="28"/>
  <c r="CS244" i="28"/>
  <c r="BN245" i="28"/>
  <c r="BL245" i="28"/>
  <c r="BK245" i="28"/>
  <c r="BP245" i="28"/>
  <c r="CT244" i="28"/>
  <c r="BG246" i="28"/>
  <c r="V246" i="28"/>
  <c r="W246" i="28" s="1"/>
  <c r="X246" i="28" s="1"/>
  <c r="AB246" i="28"/>
  <c r="CX245" i="28" s="1"/>
  <c r="BC246" i="28"/>
  <c r="BO246" i="28"/>
  <c r="BF246" i="28"/>
  <c r="BB246" i="28"/>
  <c r="BE246" i="28"/>
  <c r="BD246" i="28"/>
  <c r="BQ246" i="28"/>
  <c r="B246" i="28"/>
  <c r="AE246" i="28" l="1"/>
  <c r="DA245" i="28" s="1"/>
  <c r="AJ245" i="28"/>
  <c r="AD246" i="28"/>
  <c r="CZ245" i="28" s="1"/>
  <c r="AF246" i="28"/>
  <c r="DB245" i="28" s="1"/>
  <c r="AC246" i="28"/>
  <c r="CY245" i="28" s="1"/>
  <c r="Z246" i="28"/>
  <c r="CV245" i="28" s="1"/>
  <c r="Y246" i="28"/>
  <c r="CU245" i="28" s="1"/>
  <c r="AA246" i="28"/>
  <c r="CW245" i="28" s="1"/>
  <c r="AG246" i="28"/>
  <c r="DC245" i="28" s="1"/>
  <c r="BL246" i="28"/>
  <c r="CS245" i="28"/>
  <c r="BM246" i="28"/>
  <c r="BP246" i="28"/>
  <c r="BK246" i="28"/>
  <c r="BN246" i="28"/>
  <c r="CT245" i="28"/>
  <c r="BG247" i="28"/>
  <c r="BO247" i="28"/>
  <c r="B247" i="28"/>
  <c r="BF247" i="28"/>
  <c r="V247" i="28"/>
  <c r="W247" i="28" s="1"/>
  <c r="X247" i="28" s="1"/>
  <c r="BE247" i="28"/>
  <c r="BQ247" i="28"/>
  <c r="BC247" i="28"/>
  <c r="BB247" i="28"/>
  <c r="BD247" i="28"/>
  <c r="AF247" i="28" l="1"/>
  <c r="DB246" i="28" s="1"/>
  <c r="Z247" i="28"/>
  <c r="CV246" i="28" s="1"/>
  <c r="AA247" i="28"/>
  <c r="CW246" i="28" s="1"/>
  <c r="AJ246" i="28"/>
  <c r="AG247" i="28"/>
  <c r="DC246" i="28" s="1"/>
  <c r="Y247" i="28"/>
  <c r="CU246" i="28" s="1"/>
  <c r="AB247" i="28"/>
  <c r="CX246" i="28" s="1"/>
  <c r="AE247" i="28"/>
  <c r="DA246" i="28" s="1"/>
  <c r="AC247" i="28"/>
  <c r="CY246" i="28" s="1"/>
  <c r="AD247" i="28"/>
  <c r="CZ246" i="28" s="1"/>
  <c r="CT246" i="28"/>
  <c r="V248" i="28"/>
  <c r="W248" i="28" s="1"/>
  <c r="X248" i="28" s="1"/>
  <c r="BD248" i="28"/>
  <c r="Z248" i="28"/>
  <c r="CV247" i="28" s="1"/>
  <c r="AE248" i="28"/>
  <c r="DA247" i="28" s="1"/>
  <c r="AB248" i="28"/>
  <c r="CX247" i="28" s="1"/>
  <c r="BO248" i="28"/>
  <c r="BG248" i="28"/>
  <c r="BB248" i="28"/>
  <c r="B248" i="28"/>
  <c r="BC248" i="28"/>
  <c r="BF248" i="28"/>
  <c r="BQ248" i="28"/>
  <c r="Y248" i="28"/>
  <c r="CU247" i="28" s="1"/>
  <c r="BE248" i="28"/>
  <c r="BL247" i="28"/>
  <c r="CS246" i="28"/>
  <c r="BM247" i="28"/>
  <c r="BK247" i="28"/>
  <c r="BP247" i="28"/>
  <c r="BN247" i="28"/>
  <c r="AF248" i="28" l="1"/>
  <c r="DB247" i="28" s="1"/>
  <c r="AA248" i="28"/>
  <c r="CW247" i="28" s="1"/>
  <c r="AD248" i="28"/>
  <c r="CZ247" i="28" s="1"/>
  <c r="AJ247" i="28"/>
  <c r="AC248" i="28"/>
  <c r="CY247" i="28" s="1"/>
  <c r="AG248" i="28"/>
  <c r="DC247" i="28" s="1"/>
  <c r="BG249" i="28"/>
  <c r="BO249" i="28"/>
  <c r="BC249" i="28"/>
  <c r="B249" i="28"/>
  <c r="BQ249" i="28"/>
  <c r="BE249" i="28"/>
  <c r="BD249" i="28"/>
  <c r="BF249" i="28"/>
  <c r="BB249" i="28"/>
  <c r="V249" i="28"/>
  <c r="W249" i="28" s="1"/>
  <c r="X249" i="28" s="1"/>
  <c r="CT247" i="28"/>
  <c r="BN248" i="28"/>
  <c r="BL248" i="28"/>
  <c r="BK248" i="28"/>
  <c r="CS247" i="28"/>
  <c r="BP248" i="28"/>
  <c r="BM248" i="28"/>
  <c r="AC249" i="28" l="1"/>
  <c r="CY248" i="28" s="1"/>
  <c r="Z249" i="28"/>
  <c r="CV248" i="28" s="1"/>
  <c r="AG249" i="28"/>
  <c r="DC248" i="28" s="1"/>
  <c r="AF249" i="28"/>
  <c r="DB248" i="28" s="1"/>
  <c r="AE249" i="28"/>
  <c r="DA248" i="28" s="1"/>
  <c r="AA249" i="28"/>
  <c r="CW248" i="28" s="1"/>
  <c r="AJ248" i="28"/>
  <c r="Y249" i="28"/>
  <c r="CU248" i="28" s="1"/>
  <c r="AD249" i="28"/>
  <c r="CZ248" i="28" s="1"/>
  <c r="AB249" i="28"/>
  <c r="CX248" i="28" s="1"/>
  <c r="BM249" i="28"/>
  <c r="CS248" i="28"/>
  <c r="BL249" i="28"/>
  <c r="BP249" i="28"/>
  <c r="BK249" i="28"/>
  <c r="BN249" i="28"/>
  <c r="BG250" i="28"/>
  <c r="BD250" i="28"/>
  <c r="V250" i="28"/>
  <c r="W250" i="28" s="1"/>
  <c r="X250" i="28" s="1"/>
  <c r="AG250" i="28"/>
  <c r="DC249" i="28" s="1"/>
  <c r="BF250" i="28"/>
  <c r="BE250" i="28"/>
  <c r="BQ250" i="28"/>
  <c r="BO250" i="28"/>
  <c r="BB250" i="28"/>
  <c r="BC250" i="28"/>
  <c r="B250" i="28"/>
  <c r="CT248" i="28"/>
  <c r="AJ249" i="28" l="1"/>
  <c r="Z250" i="28"/>
  <c r="CV249" i="28" s="1"/>
  <c r="AE250" i="28"/>
  <c r="DA249" i="28" s="1"/>
  <c r="AD250" i="28"/>
  <c r="CZ249" i="28" s="1"/>
  <c r="AA250" i="28"/>
  <c r="CW249" i="28" s="1"/>
  <c r="Y250" i="28"/>
  <c r="CU249" i="28" s="1"/>
  <c r="AB250" i="28"/>
  <c r="CX249" i="28" s="1"/>
  <c r="AC250" i="28"/>
  <c r="CY249" i="28" s="1"/>
  <c r="AF250" i="28"/>
  <c r="DB249" i="28" s="1"/>
  <c r="CT249" i="28"/>
  <c r="AD251" i="28"/>
  <c r="CZ250" i="28" s="1"/>
  <c r="AG251" i="28"/>
  <c r="DC250" i="28" s="1"/>
  <c r="BB251" i="28"/>
  <c r="BQ251" i="28"/>
  <c r="BO251" i="28"/>
  <c r="BC251" i="28"/>
  <c r="BG251" i="28"/>
  <c r="BE251" i="28"/>
  <c r="AA251" i="28"/>
  <c r="CW250" i="28" s="1"/>
  <c r="Y251" i="28"/>
  <c r="CU250" i="28" s="1"/>
  <c r="BF251" i="28"/>
  <c r="V251" i="28"/>
  <c r="W251" i="28" s="1"/>
  <c r="BD251" i="28"/>
  <c r="AE251" i="28"/>
  <c r="DA250" i="28" s="1"/>
  <c r="AF251" i="28"/>
  <c r="DB250" i="28" s="1"/>
  <c r="B251" i="28"/>
  <c r="AB251" i="28"/>
  <c r="CX250" i="28" s="1"/>
  <c r="AC251" i="28"/>
  <c r="CY250" i="28" s="1"/>
  <c r="Z251" i="28"/>
  <c r="CV250" i="28" s="1"/>
  <c r="X251" i="28"/>
  <c r="BL250" i="28"/>
  <c r="BK250" i="28"/>
  <c r="BM250" i="28"/>
  <c r="BP250" i="28"/>
  <c r="CS249" i="28"/>
  <c r="BN250" i="28"/>
  <c r="AJ250" i="28" l="1"/>
  <c r="BP251" i="28"/>
  <c r="BN251" i="28"/>
  <c r="CS250" i="28"/>
  <c r="BL251" i="28"/>
  <c r="BK251" i="28"/>
  <c r="BM251" i="28"/>
  <c r="CT250" i="28"/>
  <c r="AJ251" i="28"/>
  <c r="BE252" i="28"/>
  <c r="BF252" i="28"/>
  <c r="V252" i="28"/>
  <c r="W252" i="28" s="1"/>
  <c r="BQ252" i="28"/>
  <c r="Y252" i="28"/>
  <c r="CU251" i="28" s="1"/>
  <c r="AB252" i="28"/>
  <c r="CX251" i="28" s="1"/>
  <c r="Z252" i="28"/>
  <c r="CV251" i="28" s="1"/>
  <c r="BD252" i="28"/>
  <c r="X252" i="28"/>
  <c r="AA252" i="28"/>
  <c r="CW251" i="28" s="1"/>
  <c r="BG252" i="28"/>
  <c r="BB252" i="28"/>
  <c r="AC252" i="28"/>
  <c r="CY251" i="28" s="1"/>
  <c r="AE252" i="28"/>
  <c r="DA251" i="28" s="1"/>
  <c r="AG252" i="28"/>
  <c r="DC251" i="28" s="1"/>
  <c r="BO252" i="28"/>
  <c r="AD252" i="28"/>
  <c r="CZ251" i="28" s="1"/>
  <c r="BC252" i="28"/>
  <c r="B252" i="28"/>
  <c r="AF252" i="28"/>
  <c r="DB251" i="28" s="1"/>
  <c r="BM252" i="28" l="1"/>
  <c r="BP252" i="28"/>
  <c r="BN252" i="28"/>
  <c r="BK252" i="28"/>
  <c r="CS251" i="28"/>
  <c r="BL252" i="28"/>
  <c r="BB253" i="28"/>
  <c r="BE253" i="28"/>
  <c r="V253" i="28"/>
  <c r="W253" i="28" s="1"/>
  <c r="AC253" i="28"/>
  <c r="CY252" i="28" s="1"/>
  <c r="BQ253" i="28"/>
  <c r="BF253" i="28"/>
  <c r="BD253" i="28"/>
  <c r="X253" i="28"/>
  <c r="AE253" i="28"/>
  <c r="DA252" i="28" s="1"/>
  <c r="B253" i="28"/>
  <c r="Y253" i="28"/>
  <c r="CU252" i="28" s="1"/>
  <c r="AB253" i="28"/>
  <c r="CX252" i="28" s="1"/>
  <c r="AG253" i="28"/>
  <c r="DC252" i="28" s="1"/>
  <c r="BC253" i="28"/>
  <c r="BG253" i="28"/>
  <c r="Z253" i="28"/>
  <c r="CV252" i="28" s="1"/>
  <c r="BO253" i="28"/>
  <c r="AF253" i="28"/>
  <c r="DB252" i="28" s="1"/>
  <c r="AD253" i="28"/>
  <c r="CZ252" i="28" s="1"/>
  <c r="AA253" i="28"/>
  <c r="CW252" i="28" s="1"/>
  <c r="CT251" i="28"/>
  <c r="AJ252" i="28"/>
  <c r="AA254" i="28" l="1"/>
  <c r="CW253" i="28" s="1"/>
  <c r="BG254" i="28"/>
  <c r="AE254" i="28"/>
  <c r="DA253" i="28" s="1"/>
  <c r="X254" i="28"/>
  <c r="BO254" i="28"/>
  <c r="Y254" i="28"/>
  <c r="CU253" i="28" s="1"/>
  <c r="Z254" i="28"/>
  <c r="CV253" i="28" s="1"/>
  <c r="AG254" i="28"/>
  <c r="DC253" i="28" s="1"/>
  <c r="AD254" i="28"/>
  <c r="CZ253" i="28" s="1"/>
  <c r="BC254" i="28"/>
  <c r="BE254" i="28"/>
  <c r="BF254" i="28"/>
  <c r="BD254" i="28"/>
  <c r="AF254" i="28"/>
  <c r="DB253" i="28" s="1"/>
  <c r="V254" i="28"/>
  <c r="W254" i="28" s="1"/>
  <c r="B254" i="28"/>
  <c r="BB254" i="28"/>
  <c r="AC254" i="28"/>
  <c r="CY253" i="28" s="1"/>
  <c r="AB254" i="28"/>
  <c r="CX253" i="28" s="1"/>
  <c r="BQ254" i="28"/>
  <c r="CT252" i="28"/>
  <c r="AJ253" i="28"/>
  <c r="BP253" i="28"/>
  <c r="BK253" i="28"/>
  <c r="BN253" i="28"/>
  <c r="BM253" i="28"/>
  <c r="CS252" i="28"/>
  <c r="BL253" i="28"/>
  <c r="BK254" i="28" l="1"/>
  <c r="BL254" i="28"/>
  <c r="BN254" i="28"/>
  <c r="BM254" i="28"/>
  <c r="CS253" i="28"/>
  <c r="BP254" i="28"/>
  <c r="AJ254" i="28"/>
  <c r="CT253" i="28"/>
  <c r="V255" i="28"/>
  <c r="W255" i="28" s="1"/>
  <c r="AD255" i="28"/>
  <c r="CZ254" i="28" s="1"/>
  <c r="AG255" i="28"/>
  <c r="DC254" i="28" s="1"/>
  <c r="X255" i="28"/>
  <c r="BG255" i="28"/>
  <c r="Y255" i="28"/>
  <c r="CU254" i="28" s="1"/>
  <c r="BD255" i="28"/>
  <c r="BF255" i="28"/>
  <c r="BO255" i="28"/>
  <c r="BE255" i="28"/>
  <c r="AE255" i="28"/>
  <c r="DA254" i="28" s="1"/>
  <c r="AB255" i="28"/>
  <c r="CX254" i="28" s="1"/>
  <c r="Z255" i="28"/>
  <c r="CV254" i="28" s="1"/>
  <c r="B255" i="28"/>
  <c r="BB255" i="28"/>
  <c r="AC255" i="28"/>
  <c r="CY254" i="28" s="1"/>
  <c r="BQ255" i="28"/>
  <c r="BC255" i="28"/>
  <c r="AA255" i="28"/>
  <c r="CW254" i="28" s="1"/>
  <c r="AF255" i="28"/>
  <c r="DB254" i="28" s="1"/>
  <c r="CT254" i="28" l="1"/>
  <c r="AJ255" i="28"/>
  <c r="AG256" i="28"/>
  <c r="DC255" i="28" s="1"/>
  <c r="V256" i="28"/>
  <c r="W256" i="28" s="1"/>
  <c r="AA256" i="28"/>
  <c r="CW255" i="28" s="1"/>
  <c r="BE256" i="28"/>
  <c r="AC256" i="28"/>
  <c r="CY255" i="28" s="1"/>
  <c r="BF256" i="28"/>
  <c r="AB256" i="28"/>
  <c r="CX255" i="28" s="1"/>
  <c r="BC256" i="28"/>
  <c r="Z256" i="28"/>
  <c r="CV255" i="28" s="1"/>
  <c r="AF256" i="28"/>
  <c r="DB255" i="28" s="1"/>
  <c r="BG256" i="28"/>
  <c r="BO256" i="28"/>
  <c r="B256" i="28"/>
  <c r="BB256" i="28"/>
  <c r="AD256" i="28"/>
  <c r="CZ255" i="28" s="1"/>
  <c r="X256" i="28"/>
  <c r="AE256" i="28"/>
  <c r="DA255" i="28" s="1"/>
  <c r="BQ256" i="28"/>
  <c r="BD256" i="28"/>
  <c r="Y256" i="28"/>
  <c r="CU255" i="28" s="1"/>
  <c r="BK255" i="28"/>
  <c r="BM255" i="28"/>
  <c r="BP255" i="28"/>
  <c r="BL255" i="28"/>
  <c r="BN255" i="28"/>
  <c r="CS254" i="28"/>
  <c r="Y257" i="28" l="1"/>
  <c r="CU256" i="28" s="1"/>
  <c r="AB257" i="28"/>
  <c r="CX256" i="28" s="1"/>
  <c r="Z257" i="28"/>
  <c r="CV256" i="28" s="1"/>
  <c r="BF257" i="28"/>
  <c r="BB257" i="28"/>
  <c r="AC257" i="28"/>
  <c r="CY256" i="28" s="1"/>
  <c r="BQ257" i="28"/>
  <c r="B257" i="28"/>
  <c r="BE257" i="28"/>
  <c r="AA257" i="28"/>
  <c r="CW256" i="28" s="1"/>
  <c r="BD257" i="28"/>
  <c r="AE257" i="28"/>
  <c r="DA256" i="28" s="1"/>
  <c r="BC257" i="28"/>
  <c r="AD257" i="28"/>
  <c r="CZ256" i="28" s="1"/>
  <c r="AG257" i="28"/>
  <c r="DC256" i="28" s="1"/>
  <c r="V257" i="28"/>
  <c r="W257" i="28" s="1"/>
  <c r="AF257" i="28"/>
  <c r="DB256" i="28" s="1"/>
  <c r="BG257" i="28"/>
  <c r="BO257" i="28"/>
  <c r="X257" i="28"/>
  <c r="BM256" i="28"/>
  <c r="CS255" i="28"/>
  <c r="BL256" i="28"/>
  <c r="BN256" i="28"/>
  <c r="BP256" i="28"/>
  <c r="BK256" i="28"/>
  <c r="CT255" i="28"/>
  <c r="AJ256" i="28"/>
  <c r="Z258" i="28" l="1"/>
  <c r="CV257" i="28" s="1"/>
  <c r="AD258" i="28"/>
  <c r="CZ257" i="28" s="1"/>
  <c r="BB258" i="28"/>
  <c r="AF258" i="28"/>
  <c r="DB257" i="28" s="1"/>
  <c r="AB258" i="28"/>
  <c r="CX257" i="28" s="1"/>
  <c r="BD258" i="28"/>
  <c r="AC258" i="28"/>
  <c r="CY257" i="28" s="1"/>
  <c r="BF258" i="28"/>
  <c r="BC258" i="28"/>
  <c r="AG258" i="28"/>
  <c r="DC257" i="28" s="1"/>
  <c r="AE258" i="28"/>
  <c r="DA257" i="28" s="1"/>
  <c r="X258" i="28"/>
  <c r="BO258" i="28"/>
  <c r="V258" i="28"/>
  <c r="W258" i="28" s="1"/>
  <c r="AA258" i="28"/>
  <c r="CW257" i="28" s="1"/>
  <c r="Y258" i="28"/>
  <c r="CU257" i="28" s="1"/>
  <c r="BQ258" i="28"/>
  <c r="BG258" i="28"/>
  <c r="B258" i="28"/>
  <c r="BE258" i="28"/>
  <c r="CT256" i="28"/>
  <c r="AJ257" i="28"/>
  <c r="BK257" i="28"/>
  <c r="BN257" i="28"/>
  <c r="CS256" i="28"/>
  <c r="BP257" i="28"/>
  <c r="BL257" i="28"/>
  <c r="BM257" i="28"/>
  <c r="BP258" i="28" l="1"/>
  <c r="BN258" i="28"/>
  <c r="BM258" i="28"/>
  <c r="BK258" i="28"/>
  <c r="BL258" i="28"/>
  <c r="CS257" i="28"/>
  <c r="AJ258" i="28"/>
  <c r="CT257" i="28"/>
  <c r="BC259" i="28"/>
  <c r="BB259" i="28"/>
  <c r="BO259" i="28"/>
  <c r="BE259" i="28"/>
  <c r="AB259" i="28"/>
  <c r="CX258" i="28" s="1"/>
  <c r="AG259" i="28"/>
  <c r="DC258" i="28" s="1"/>
  <c r="AE259" i="28"/>
  <c r="DA258" i="28" s="1"/>
  <c r="BF259" i="28"/>
  <c r="BG259" i="28"/>
  <c r="V259" i="28"/>
  <c r="W259" i="28" s="1"/>
  <c r="BD259" i="28"/>
  <c r="AC259" i="28"/>
  <c r="CY258" i="28" s="1"/>
  <c r="AF259" i="28"/>
  <c r="DB258" i="28" s="1"/>
  <c r="AA259" i="28"/>
  <c r="CW258" i="28" s="1"/>
  <c r="Y259" i="28"/>
  <c r="CU258" i="28" s="1"/>
  <c r="X259" i="28"/>
  <c r="AD259" i="28"/>
  <c r="CZ258" i="28" s="1"/>
  <c r="B259" i="28"/>
  <c r="Z259" i="28"/>
  <c r="CV258" i="28" s="1"/>
  <c r="BQ259" i="28"/>
  <c r="CT258" i="28" l="1"/>
  <c r="AJ259" i="28"/>
  <c r="CS258" i="28"/>
  <c r="BN259" i="28"/>
  <c r="BM259" i="28"/>
  <c r="BL259" i="28"/>
  <c r="BP259" i="28"/>
  <c r="BK259" i="28"/>
  <c r="AE260" i="28"/>
  <c r="DA259" i="28" s="1"/>
  <c r="BG260" i="28"/>
  <c r="BB260" i="28"/>
  <c r="BE260" i="28"/>
  <c r="Y260" i="28"/>
  <c r="CU259" i="28" s="1"/>
  <c r="AD260" i="28"/>
  <c r="CZ259" i="28" s="1"/>
  <c r="AG260" i="28"/>
  <c r="DC259" i="28" s="1"/>
  <c r="AA260" i="28"/>
  <c r="CW259" i="28" s="1"/>
  <c r="AF260" i="28"/>
  <c r="DB259" i="28" s="1"/>
  <c r="B260" i="28"/>
  <c r="BQ260" i="28"/>
  <c r="AB260" i="28"/>
  <c r="CX259" i="28" s="1"/>
  <c r="V260" i="28"/>
  <c r="W260" i="28" s="1"/>
  <c r="AC260" i="28"/>
  <c r="CY259" i="28" s="1"/>
  <c r="X260" i="28"/>
  <c r="Z260" i="28"/>
  <c r="CV259" i="28" s="1"/>
  <c r="BO260" i="28"/>
  <c r="BC260" i="28"/>
  <c r="BD260" i="28"/>
  <c r="BF260" i="28"/>
  <c r="BL260" i="28" l="1"/>
  <c r="BP260" i="28"/>
  <c r="CS259" i="28"/>
  <c r="BN260" i="28"/>
  <c r="BK260" i="28"/>
  <c r="BM260" i="28"/>
  <c r="CT259" i="28"/>
  <c r="AJ260" i="28"/>
  <c r="B261" i="28"/>
  <c r="BE261" i="28"/>
  <c r="AF261" i="28"/>
  <c r="DB260" i="28" s="1"/>
  <c r="BQ261" i="28"/>
  <c r="X261" i="28"/>
  <c r="AD261" i="28"/>
  <c r="CZ260" i="28" s="1"/>
  <c r="Y261" i="28"/>
  <c r="CU260" i="28" s="1"/>
  <c r="BB261" i="28"/>
  <c r="AE261" i="28"/>
  <c r="DA260" i="28" s="1"/>
  <c r="V261" i="28"/>
  <c r="W261" i="28" s="1"/>
  <c r="BG261" i="28"/>
  <c r="AA261" i="28"/>
  <c r="CW260" i="28" s="1"/>
  <c r="AB261" i="28"/>
  <c r="CX260" i="28" s="1"/>
  <c r="BF261" i="28"/>
  <c r="BO261" i="28"/>
  <c r="Z261" i="28"/>
  <c r="CV260" i="28" s="1"/>
  <c r="BD261" i="28"/>
  <c r="BC261" i="28"/>
  <c r="AG261" i="28"/>
  <c r="DC260" i="28" s="1"/>
  <c r="AC261" i="28"/>
  <c r="CY260" i="28" s="1"/>
  <c r="CT260" i="28" l="1"/>
  <c r="AJ261" i="28"/>
  <c r="BK261" i="28"/>
  <c r="BM261" i="28"/>
  <c r="BP261" i="28"/>
  <c r="BN261" i="28"/>
  <c r="CS260" i="28"/>
  <c r="BL261" i="28"/>
  <c r="AF262" i="28"/>
  <c r="DB261" i="28" s="1"/>
  <c r="BG262" i="28"/>
  <c r="BC262" i="28"/>
  <c r="AE262" i="28"/>
  <c r="DA261" i="28" s="1"/>
  <c r="Z262" i="28"/>
  <c r="CV261" i="28" s="1"/>
  <c r="B262" i="28"/>
  <c r="BF262" i="28"/>
  <c r="BD262" i="28"/>
  <c r="BB262" i="28"/>
  <c r="AB262" i="28"/>
  <c r="CX261" i="28" s="1"/>
  <c r="BO262" i="28"/>
  <c r="V262" i="28"/>
  <c r="W262" i="28" s="1"/>
  <c r="BQ262" i="28"/>
  <c r="AD262" i="28"/>
  <c r="CZ261" i="28" s="1"/>
  <c r="AC262" i="28"/>
  <c r="CY261" i="28" s="1"/>
  <c r="BE262" i="28"/>
  <c r="Y262" i="28"/>
  <c r="CU261" i="28" s="1"/>
  <c r="AG262" i="28"/>
  <c r="DC261" i="28" s="1"/>
  <c r="X262" i="28"/>
  <c r="AA262" i="28"/>
  <c r="CW261" i="28" s="1"/>
  <c r="BD263" i="28" l="1"/>
  <c r="BQ263" i="28"/>
  <c r="BB263" i="28"/>
  <c r="AB263" i="28"/>
  <c r="CX262" i="28" s="1"/>
  <c r="AG263" i="28"/>
  <c r="DC262" i="28" s="1"/>
  <c r="AC263" i="28"/>
  <c r="CY262" i="28" s="1"/>
  <c r="V263" i="28"/>
  <c r="W263" i="28" s="1"/>
  <c r="BC263" i="28"/>
  <c r="Z263" i="28"/>
  <c r="CV262" i="28" s="1"/>
  <c r="AF263" i="28"/>
  <c r="DB262" i="28" s="1"/>
  <c r="X263" i="28"/>
  <c r="B263" i="28"/>
  <c r="BE263" i="28"/>
  <c r="Y263" i="28"/>
  <c r="CU262" i="28" s="1"/>
  <c r="BF263" i="28"/>
  <c r="AE263" i="28"/>
  <c r="DA262" i="28" s="1"/>
  <c r="AD263" i="28"/>
  <c r="CZ262" i="28" s="1"/>
  <c r="BG263" i="28"/>
  <c r="AA263" i="28"/>
  <c r="CW262" i="28" s="1"/>
  <c r="BO263" i="28"/>
  <c r="AJ262" i="28"/>
  <c r="CT261" i="28"/>
  <c r="BL262" i="28"/>
  <c r="BP262" i="28"/>
  <c r="BN262" i="28"/>
  <c r="BK262" i="28"/>
  <c r="BM262" i="28"/>
  <c r="CS261" i="28"/>
  <c r="B264" i="28" l="1"/>
  <c r="BG264" i="28"/>
  <c r="BC264" i="28"/>
  <c r="BE264" i="28"/>
  <c r="Y264" i="28"/>
  <c r="CU263" i="28" s="1"/>
  <c r="AF264" i="28"/>
  <c r="DB263" i="28" s="1"/>
  <c r="V264" i="28"/>
  <c r="W264" i="28" s="1"/>
  <c r="BQ264" i="28"/>
  <c r="AC264" i="28"/>
  <c r="CY263" i="28" s="1"/>
  <c r="Z264" i="28"/>
  <c r="CV263" i="28" s="1"/>
  <c r="AG264" i="28"/>
  <c r="DC263" i="28" s="1"/>
  <c r="BB264" i="28"/>
  <c r="BD264" i="28"/>
  <c r="BF264" i="28"/>
  <c r="AB264" i="28"/>
  <c r="CX263" i="28" s="1"/>
  <c r="AA264" i="28"/>
  <c r="CW263" i="28" s="1"/>
  <c r="AE264" i="28"/>
  <c r="DA263" i="28" s="1"/>
  <c r="BO264" i="28"/>
  <c r="X264" i="28"/>
  <c r="AD264" i="28"/>
  <c r="CZ263" i="28" s="1"/>
  <c r="AJ263" i="28"/>
  <c r="CT262" i="28"/>
  <c r="BL263" i="28"/>
  <c r="CS262" i="28"/>
  <c r="BP263" i="28"/>
  <c r="BK263" i="28"/>
  <c r="BN263" i="28"/>
  <c r="BM263" i="28"/>
  <c r="BM264" i="28" l="1"/>
  <c r="BK264" i="28"/>
  <c r="CS263" i="28"/>
  <c r="BL264" i="28"/>
  <c r="BP264" i="28"/>
  <c r="BN264" i="28"/>
  <c r="CT263" i="28"/>
  <c r="AJ264" i="28"/>
  <c r="V265" i="28"/>
  <c r="W265" i="28" s="1"/>
  <c r="B265" i="28"/>
  <c r="BG265" i="28"/>
  <c r="AB265" i="28"/>
  <c r="CX264" i="28" s="1"/>
  <c r="AE265" i="28"/>
  <c r="DA264" i="28" s="1"/>
  <c r="BC265" i="28"/>
  <c r="AC265" i="28"/>
  <c r="CY264" i="28" s="1"/>
  <c r="AF265" i="28"/>
  <c r="DB264" i="28" s="1"/>
  <c r="AA265" i="28"/>
  <c r="CW264" i="28" s="1"/>
  <c r="Z265" i="28"/>
  <c r="CV264" i="28" s="1"/>
  <c r="Y265" i="28"/>
  <c r="CU264" i="28" s="1"/>
  <c r="BQ265" i="28"/>
  <c r="AD265" i="28"/>
  <c r="CZ264" i="28" s="1"/>
  <c r="X265" i="28"/>
  <c r="BF265" i="28"/>
  <c r="BE265" i="28"/>
  <c r="BO265" i="28"/>
  <c r="BD265" i="28"/>
  <c r="BB265" i="28"/>
  <c r="AG265" i="28"/>
  <c r="DC264" i="28" s="1"/>
  <c r="CT264" i="28" l="1"/>
  <c r="AJ265" i="28"/>
  <c r="Z266" i="28"/>
  <c r="CV265" i="28" s="1"/>
  <c r="B266" i="28"/>
  <c r="Y266" i="28"/>
  <c r="CU265" i="28" s="1"/>
  <c r="AE266" i="28"/>
  <c r="DA265" i="28" s="1"/>
  <c r="AF266" i="28"/>
  <c r="DB265" i="28" s="1"/>
  <c r="BD266" i="28"/>
  <c r="BF266" i="28"/>
  <c r="AC266" i="28"/>
  <c r="CY265" i="28" s="1"/>
  <c r="V266" i="28"/>
  <c r="W266" i="28" s="1"/>
  <c r="BG266" i="28"/>
  <c r="BC266" i="28"/>
  <c r="BO266" i="28"/>
  <c r="AA266" i="28"/>
  <c r="CW265" i="28" s="1"/>
  <c r="X266" i="28"/>
  <c r="AB266" i="28"/>
  <c r="CX265" i="28" s="1"/>
  <c r="BQ266" i="28"/>
  <c r="BE266" i="28"/>
  <c r="AG266" i="28"/>
  <c r="DC265" i="28" s="1"/>
  <c r="AD266" i="28"/>
  <c r="CZ265" i="28" s="1"/>
  <c r="BB266" i="28"/>
  <c r="BP265" i="28"/>
  <c r="CS264" i="28"/>
  <c r="BK265" i="28"/>
  <c r="BN265" i="28"/>
  <c r="BL265" i="28"/>
  <c r="BM265" i="28"/>
  <c r="CT265" i="28" l="1"/>
  <c r="AJ266" i="28"/>
  <c r="AC267" i="28"/>
  <c r="CY266" i="28" s="1"/>
  <c r="AD267" i="28"/>
  <c r="CZ266" i="28" s="1"/>
  <c r="X267" i="28"/>
  <c r="AF267" i="28"/>
  <c r="DB266" i="28" s="1"/>
  <c r="AB267" i="28"/>
  <c r="CX266" i="28" s="1"/>
  <c r="AG267" i="28"/>
  <c r="DC266" i="28" s="1"/>
  <c r="BC267" i="28"/>
  <c r="BD267" i="28"/>
  <c r="BE267" i="28"/>
  <c r="Z267" i="28"/>
  <c r="CV266" i="28" s="1"/>
  <c r="BB267" i="28"/>
  <c r="BF267" i="28"/>
  <c r="AA267" i="28"/>
  <c r="CW266" i="28" s="1"/>
  <c r="BQ267" i="28"/>
  <c r="BO267" i="28"/>
  <c r="AE267" i="28"/>
  <c r="DA266" i="28" s="1"/>
  <c r="BG267" i="28"/>
  <c r="B267" i="28"/>
  <c r="V267" i="28"/>
  <c r="W267" i="28" s="1"/>
  <c r="Y267" i="28"/>
  <c r="CU266" i="28" s="1"/>
  <c r="CS265" i="28"/>
  <c r="BL266" i="28"/>
  <c r="BN266" i="28"/>
  <c r="BM266" i="28"/>
  <c r="BP266" i="28"/>
  <c r="BK266" i="28"/>
  <c r="CT266" i="28" l="1"/>
  <c r="AJ267" i="28"/>
  <c r="BK267" i="28"/>
  <c r="BL267" i="28"/>
  <c r="CS266" i="28"/>
  <c r="BP267" i="28"/>
  <c r="BM267" i="28"/>
  <c r="BN267" i="28"/>
  <c r="BF268" i="28"/>
  <c r="BD268" i="28"/>
  <c r="AE268" i="28"/>
  <c r="DA267" i="28" s="1"/>
  <c r="AF268" i="28"/>
  <c r="DB267" i="28" s="1"/>
  <c r="V268" i="28"/>
  <c r="W268" i="28" s="1"/>
  <c r="BB268" i="28"/>
  <c r="BG268" i="28"/>
  <c r="AG268" i="28"/>
  <c r="DC267" i="28" s="1"/>
  <c r="AB268" i="28"/>
  <c r="CX267" i="28" s="1"/>
  <c r="BQ268" i="28"/>
  <c r="BC268" i="28"/>
  <c r="BO268" i="28"/>
  <c r="AD268" i="28"/>
  <c r="CZ267" i="28" s="1"/>
  <c r="AC268" i="28"/>
  <c r="CY267" i="28" s="1"/>
  <c r="Z268" i="28"/>
  <c r="CV267" i="28" s="1"/>
  <c r="BE268" i="28"/>
  <c r="X268" i="28"/>
  <c r="Y268" i="28"/>
  <c r="CU267" i="28" s="1"/>
  <c r="B268" i="28"/>
  <c r="AA268" i="28"/>
  <c r="CW267" i="28" s="1"/>
  <c r="CS267" i="28" l="1"/>
  <c r="BK268" i="28"/>
  <c r="BN268" i="28"/>
  <c r="BP268" i="28"/>
  <c r="BL268" i="28"/>
  <c r="BM268" i="28"/>
  <c r="B269" i="28"/>
  <c r="BQ269" i="28"/>
  <c r="X269" i="28"/>
  <c r="BF269" i="28"/>
  <c r="AD269" i="28"/>
  <c r="CZ268" i="28" s="1"/>
  <c r="BO269" i="28"/>
  <c r="AB269" i="28"/>
  <c r="CX268" i="28" s="1"/>
  <c r="BG269" i="28"/>
  <c r="AF269" i="28"/>
  <c r="DB268" i="28" s="1"/>
  <c r="Z269" i="28"/>
  <c r="CV268" i="28" s="1"/>
  <c r="AE269" i="28"/>
  <c r="DA268" i="28" s="1"/>
  <c r="BC269" i="28"/>
  <c r="AA269" i="28"/>
  <c r="CW268" i="28" s="1"/>
  <c r="BB269" i="28"/>
  <c r="AC269" i="28"/>
  <c r="CY268" i="28" s="1"/>
  <c r="BE269" i="28"/>
  <c r="Y269" i="28"/>
  <c r="CU268" i="28" s="1"/>
  <c r="BD269" i="28"/>
  <c r="V269" i="28"/>
  <c r="W269" i="28" s="1"/>
  <c r="AG269" i="28"/>
  <c r="DC268" i="28" s="1"/>
  <c r="CT267" i="28"/>
  <c r="AJ268" i="28"/>
  <c r="BF270" i="28" l="1"/>
  <c r="X270" i="28"/>
  <c r="AE270" i="28"/>
  <c r="DA269" i="28" s="1"/>
  <c r="BE270" i="28"/>
  <c r="BC270" i="28"/>
  <c r="AD270" i="28"/>
  <c r="CZ269" i="28" s="1"/>
  <c r="BG270" i="28"/>
  <c r="BO270" i="28"/>
  <c r="AB270" i="28"/>
  <c r="CX269" i="28" s="1"/>
  <c r="BD270" i="28"/>
  <c r="AG270" i="28"/>
  <c r="DC269" i="28" s="1"/>
  <c r="AA270" i="28"/>
  <c r="CW269" i="28" s="1"/>
  <c r="AF270" i="28"/>
  <c r="DB269" i="28" s="1"/>
  <c r="BQ270" i="28"/>
  <c r="BB270" i="28"/>
  <c r="Y270" i="28"/>
  <c r="CU269" i="28" s="1"/>
  <c r="V270" i="28"/>
  <c r="W270" i="28" s="1"/>
  <c r="Z270" i="28"/>
  <c r="CV269" i="28" s="1"/>
  <c r="AC270" i="28"/>
  <c r="CY269" i="28" s="1"/>
  <c r="B270" i="28"/>
  <c r="BN269" i="28"/>
  <c r="BL269" i="28"/>
  <c r="BP269" i="28"/>
  <c r="CS268" i="28"/>
  <c r="BK269" i="28"/>
  <c r="BM269" i="28"/>
  <c r="CT268" i="28"/>
  <c r="AJ269" i="28"/>
  <c r="BO271" i="28" l="1"/>
  <c r="AC271" i="28"/>
  <c r="CY270" i="28" s="1"/>
  <c r="BQ271" i="28"/>
  <c r="BE271" i="28"/>
  <c r="AG271" i="28"/>
  <c r="DC270" i="28" s="1"/>
  <c r="V271" i="28"/>
  <c r="W271" i="28" s="1"/>
  <c r="BF271" i="28"/>
  <c r="AA271" i="28"/>
  <c r="CW270" i="28" s="1"/>
  <c r="BC271" i="28"/>
  <c r="BG271" i="28"/>
  <c r="AE271" i="28"/>
  <c r="DA270" i="28" s="1"/>
  <c r="AF271" i="28"/>
  <c r="DB270" i="28" s="1"/>
  <c r="AB271" i="28"/>
  <c r="CX270" i="28" s="1"/>
  <c r="BD271" i="28"/>
  <c r="X271" i="28"/>
  <c r="BB271" i="28"/>
  <c r="B271" i="28"/>
  <c r="AD271" i="28"/>
  <c r="CZ270" i="28" s="1"/>
  <c r="Y271" i="28"/>
  <c r="CU270" i="28" s="1"/>
  <c r="Z271" i="28"/>
  <c r="CV270" i="28" s="1"/>
  <c r="AJ270" i="28"/>
  <c r="CT269" i="28"/>
  <c r="BL270" i="28"/>
  <c r="BN270" i="28"/>
  <c r="CS269" i="28"/>
  <c r="BM270" i="28"/>
  <c r="BK270" i="28"/>
  <c r="BP270" i="28"/>
  <c r="BM271" i="28" l="1"/>
  <c r="BP271" i="28"/>
  <c r="BK271" i="28"/>
  <c r="BN271" i="28"/>
  <c r="CS270" i="28"/>
  <c r="BL271" i="28"/>
  <c r="AJ271" i="28"/>
  <c r="CT270" i="28"/>
  <c r="AC272" i="28"/>
  <c r="CY271" i="28" s="1"/>
  <c r="AB272" i="28"/>
  <c r="CX271" i="28" s="1"/>
  <c r="BB272" i="28"/>
  <c r="AD272" i="28"/>
  <c r="CZ271" i="28" s="1"/>
  <c r="BE272" i="28"/>
  <c r="BC272" i="28"/>
  <c r="BQ272" i="28"/>
  <c r="BF272" i="28"/>
  <c r="BO272" i="28"/>
  <c r="AA272" i="28"/>
  <c r="CW271" i="28" s="1"/>
  <c r="BG272" i="28"/>
  <c r="AE272" i="28"/>
  <c r="DA271" i="28" s="1"/>
  <c r="Y272" i="28"/>
  <c r="CU271" i="28" s="1"/>
  <c r="AG272" i="28"/>
  <c r="DC271" i="28" s="1"/>
  <c r="BD272" i="28"/>
  <c r="B272" i="28"/>
  <c r="V272" i="28"/>
  <c r="W272" i="28" s="1"/>
  <c r="X272" i="28"/>
  <c r="Z272" i="28"/>
  <c r="CV271" i="28" s="1"/>
  <c r="AF272" i="28"/>
  <c r="DB271" i="28" s="1"/>
  <c r="AJ272" i="28" l="1"/>
  <c r="CT271" i="28"/>
  <c r="V273" i="28"/>
  <c r="W273" i="28" s="1"/>
  <c r="Y273" i="28"/>
  <c r="CU272" i="28" s="1"/>
  <c r="X273" i="28"/>
  <c r="AA273" i="28"/>
  <c r="CW272" i="28" s="1"/>
  <c r="BO273" i="28"/>
  <c r="AE273" i="28"/>
  <c r="DA272" i="28" s="1"/>
  <c r="BD273" i="28"/>
  <c r="BC273" i="28"/>
  <c r="BF273" i="28"/>
  <c r="AC273" i="28"/>
  <c r="CY272" i="28" s="1"/>
  <c r="AG273" i="28"/>
  <c r="DC272" i="28" s="1"/>
  <c r="BG273" i="28"/>
  <c r="BB273" i="28"/>
  <c r="BE273" i="28"/>
  <c r="BQ273" i="28"/>
  <c r="B273" i="28"/>
  <c r="AF273" i="28"/>
  <c r="DB272" i="28" s="1"/>
  <c r="AD273" i="28"/>
  <c r="CZ272" i="28" s="1"/>
  <c r="AB273" i="28"/>
  <c r="CX272" i="28" s="1"/>
  <c r="Z273" i="28"/>
  <c r="CV272" i="28" s="1"/>
  <c r="BN272" i="28"/>
  <c r="CS271" i="28"/>
  <c r="BK272" i="28"/>
  <c r="BL272" i="28"/>
  <c r="BM272" i="28"/>
  <c r="BP272" i="28"/>
  <c r="CT272" i="28" l="1"/>
  <c r="AJ273" i="28"/>
  <c r="BN273" i="28"/>
  <c r="BP273" i="28"/>
  <c r="CS272" i="28"/>
  <c r="BM273" i="28"/>
  <c r="BK273" i="28"/>
  <c r="BL273" i="28"/>
  <c r="AE274" i="28"/>
  <c r="DA273" i="28" s="1"/>
  <c r="B274" i="28"/>
  <c r="BF274" i="28"/>
  <c r="BO274" i="28"/>
  <c r="AB274" i="28"/>
  <c r="CX273" i="28" s="1"/>
  <c r="V274" i="28"/>
  <c r="W274" i="28" s="1"/>
  <c r="BG274" i="28"/>
  <c r="BQ274" i="28"/>
  <c r="Z274" i="28"/>
  <c r="CV273" i="28" s="1"/>
  <c r="AG274" i="28"/>
  <c r="DC273" i="28" s="1"/>
  <c r="BC274" i="28"/>
  <c r="AF274" i="28"/>
  <c r="DB273" i="28" s="1"/>
  <c r="BB274" i="28"/>
  <c r="AD274" i="28"/>
  <c r="CZ273" i="28" s="1"/>
  <c r="X274" i="28"/>
  <c r="BD274" i="28"/>
  <c r="BE274" i="28"/>
  <c r="AA274" i="28"/>
  <c r="CW273" i="28" s="1"/>
  <c r="AC274" i="28"/>
  <c r="CY273" i="28" s="1"/>
  <c r="Y274" i="28"/>
  <c r="CU273" i="28" s="1"/>
  <c r="BL274" i="28" l="1"/>
  <c r="CS273" i="28"/>
  <c r="BN274" i="28"/>
  <c r="BP274" i="28"/>
  <c r="BK274" i="28"/>
  <c r="BM274" i="28"/>
  <c r="CT273" i="28"/>
  <c r="AJ274" i="28"/>
  <c r="B275" i="28"/>
  <c r="BQ275" i="28"/>
  <c r="BE275" i="28"/>
  <c r="BF275" i="28"/>
  <c r="AF275" i="28"/>
  <c r="DB274" i="28" s="1"/>
  <c r="Z275" i="28"/>
  <c r="CV274" i="28" s="1"/>
  <c r="AB275" i="28"/>
  <c r="CX274" i="28" s="1"/>
  <c r="AD275" i="28"/>
  <c r="CZ274" i="28" s="1"/>
  <c r="X275" i="28"/>
  <c r="AE275" i="28"/>
  <c r="DA274" i="28" s="1"/>
  <c r="BG275" i="28"/>
  <c r="BC275" i="28"/>
  <c r="V275" i="28"/>
  <c r="W275" i="28" s="1"/>
  <c r="BD275" i="28"/>
  <c r="BB275" i="28"/>
  <c r="BO275" i="28"/>
  <c r="AC275" i="28"/>
  <c r="CY274" i="28" s="1"/>
  <c r="AG275" i="28"/>
  <c r="DC274" i="28" s="1"/>
  <c r="Y275" i="28"/>
  <c r="CU274" i="28" s="1"/>
  <c r="AA275" i="28"/>
  <c r="CW274" i="28" s="1"/>
  <c r="BK275" i="28" l="1"/>
  <c r="BM275" i="28"/>
  <c r="BN275" i="28"/>
  <c r="BP275" i="28"/>
  <c r="BL275" i="28"/>
  <c r="CS274" i="28"/>
  <c r="CT274" i="28"/>
  <c r="AJ275" i="28"/>
  <c r="V276" i="28"/>
  <c r="W276" i="28" s="1"/>
  <c r="BC276" i="28"/>
  <c r="BF276" i="28"/>
  <c r="AC276" i="28"/>
  <c r="CY275" i="28" s="1"/>
  <c r="Y276" i="28"/>
  <c r="CU275" i="28" s="1"/>
  <c r="Z276" i="28"/>
  <c r="CV275" i="28" s="1"/>
  <c r="AB276" i="28"/>
  <c r="CX275" i="28" s="1"/>
  <c r="AA276" i="28"/>
  <c r="CW275" i="28" s="1"/>
  <c r="BD276" i="28"/>
  <c r="AF276" i="28"/>
  <c r="DB275" i="28" s="1"/>
  <c r="BE276" i="28"/>
  <c r="BB276" i="28"/>
  <c r="BG276" i="28"/>
  <c r="AE276" i="28"/>
  <c r="DA275" i="28" s="1"/>
  <c r="B276" i="28"/>
  <c r="AD276" i="28"/>
  <c r="CZ275" i="28" s="1"/>
  <c r="X276" i="28"/>
  <c r="BO276" i="28"/>
  <c r="BQ276" i="28"/>
  <c r="AG276" i="28"/>
  <c r="DC275" i="28" s="1"/>
  <c r="BE277" i="28" l="1"/>
  <c r="BG277" i="28"/>
  <c r="AF277" i="28"/>
  <c r="DB276" i="28" s="1"/>
  <c r="V277" i="28"/>
  <c r="W277" i="28" s="1"/>
  <c r="AD277" i="28"/>
  <c r="CZ276" i="28" s="1"/>
  <c r="BQ277" i="28"/>
  <c r="BD277" i="28"/>
  <c r="BB277" i="28"/>
  <c r="Z277" i="28"/>
  <c r="CV276" i="28" s="1"/>
  <c r="AA277" i="28"/>
  <c r="CW276" i="28" s="1"/>
  <c r="Y277" i="28"/>
  <c r="CU276" i="28" s="1"/>
  <c r="B277" i="28"/>
  <c r="AE277" i="28"/>
  <c r="DA276" i="28" s="1"/>
  <c r="BF277" i="28"/>
  <c r="X277" i="28"/>
  <c r="AC277" i="28"/>
  <c r="CY276" i="28" s="1"/>
  <c r="BC277" i="28"/>
  <c r="AB277" i="28"/>
  <c r="CX276" i="28" s="1"/>
  <c r="BO277" i="28"/>
  <c r="AG277" i="28"/>
  <c r="DC276" i="28" s="1"/>
  <c r="AJ276" i="28"/>
  <c r="CT275" i="28"/>
  <c r="BM276" i="28"/>
  <c r="BP276" i="28"/>
  <c r="BK276" i="28"/>
  <c r="BL276" i="28"/>
  <c r="BN276" i="28"/>
  <c r="CS275" i="28"/>
  <c r="CT276" i="28" l="1"/>
  <c r="AJ277" i="28"/>
  <c r="BC278" i="28"/>
  <c r="Y278" i="28"/>
  <c r="CU277" i="28" s="1"/>
  <c r="BF278" i="28"/>
  <c r="AA278" i="28"/>
  <c r="CW277" i="28" s="1"/>
  <c r="AG278" i="28"/>
  <c r="DC277" i="28" s="1"/>
  <c r="AC278" i="28"/>
  <c r="CY277" i="28" s="1"/>
  <c r="BE278" i="28"/>
  <c r="AF278" i="28"/>
  <c r="DB277" i="28" s="1"/>
  <c r="V278" i="28"/>
  <c r="W278" i="28" s="1"/>
  <c r="BQ278" i="28"/>
  <c r="AE278" i="28"/>
  <c r="DA277" i="28" s="1"/>
  <c r="BD278" i="28"/>
  <c r="AB278" i="28"/>
  <c r="CX277" i="28" s="1"/>
  <c r="Z278" i="28"/>
  <c r="CV277" i="28" s="1"/>
  <c r="B278" i="28"/>
  <c r="X278" i="28"/>
  <c r="AD278" i="28"/>
  <c r="CZ277" i="28" s="1"/>
  <c r="BB278" i="28"/>
  <c r="BG278" i="28"/>
  <c r="BO278" i="28"/>
  <c r="CS276" i="28"/>
  <c r="BN277" i="28"/>
  <c r="BM277" i="28"/>
  <c r="BK277" i="28"/>
  <c r="BP277" i="28"/>
  <c r="BL277" i="28"/>
  <c r="BL278" i="28" l="1"/>
  <c r="BK278" i="28"/>
  <c r="BN278" i="28"/>
  <c r="BM278" i="28"/>
  <c r="BP278" i="28"/>
  <c r="CS277" i="28"/>
  <c r="CT277" i="28"/>
  <c r="AJ278" i="28"/>
  <c r="B279" i="28"/>
  <c r="BE279" i="28"/>
  <c r="BO279" i="28"/>
  <c r="BC279" i="28"/>
  <c r="AA279" i="28"/>
  <c r="CW278" i="28" s="1"/>
  <c r="Z279" i="28"/>
  <c r="CV278" i="28" s="1"/>
  <c r="V279" i="28"/>
  <c r="W279" i="28" s="1"/>
  <c r="AC279" i="28"/>
  <c r="CY278" i="28" s="1"/>
  <c r="AE279" i="28"/>
  <c r="DA278" i="28" s="1"/>
  <c r="AB279" i="28"/>
  <c r="CX278" i="28" s="1"/>
  <c r="X279" i="28"/>
  <c r="BB279" i="28"/>
  <c r="AD279" i="28"/>
  <c r="CZ278" i="28" s="1"/>
  <c r="AF279" i="28"/>
  <c r="DB278" i="28" s="1"/>
  <c r="Y279" i="28"/>
  <c r="CU278" i="28" s="1"/>
  <c r="BD279" i="28"/>
  <c r="BQ279" i="28"/>
  <c r="AG279" i="28"/>
  <c r="DC278" i="28" s="1"/>
  <c r="BF279" i="28"/>
  <c r="BG279" i="28"/>
  <c r="AJ279" i="28" l="1"/>
  <c r="CT278" i="28"/>
  <c r="BP279" i="28"/>
  <c r="BN279" i="28"/>
  <c r="BM279" i="28"/>
  <c r="CS278" i="28"/>
  <c r="BK279" i="28"/>
  <c r="BL279" i="28"/>
  <c r="BG280" i="28"/>
  <c r="BQ280" i="28"/>
  <c r="Y280" i="28"/>
  <c r="CU279" i="28" s="1"/>
  <c r="B280" i="28"/>
  <c r="AC280" i="28"/>
  <c r="CY279" i="28" s="1"/>
  <c r="BD280" i="28"/>
  <c r="AE280" i="28"/>
  <c r="DA279" i="28" s="1"/>
  <c r="BE280" i="28"/>
  <c r="AB280" i="28"/>
  <c r="CX279" i="28" s="1"/>
  <c r="AA280" i="28"/>
  <c r="CW279" i="28" s="1"/>
  <c r="BO280" i="28"/>
  <c r="V280" i="28"/>
  <c r="W280" i="28" s="1"/>
  <c r="AD280" i="28"/>
  <c r="CZ279" i="28" s="1"/>
  <c r="X280" i="28"/>
  <c r="BB280" i="28"/>
  <c r="BC280" i="28"/>
  <c r="BF280" i="28"/>
  <c r="AF280" i="28"/>
  <c r="DB279" i="28" s="1"/>
  <c r="Z280" i="28"/>
  <c r="CV279" i="28" s="1"/>
  <c r="AG280" i="28"/>
  <c r="DC279" i="28" s="1"/>
  <c r="AJ280" i="28" l="1"/>
  <c r="CT279" i="28"/>
  <c r="BN280" i="28"/>
  <c r="BL280" i="28"/>
  <c r="CS279" i="28"/>
  <c r="BP280" i="28"/>
  <c r="BM280" i="28"/>
  <c r="BK280" i="28"/>
  <c r="BB281" i="28"/>
  <c r="B281" i="28"/>
  <c r="BO281" i="28"/>
  <c r="AG281" i="28"/>
  <c r="DC280" i="28" s="1"/>
  <c r="Z281" i="28"/>
  <c r="CV280" i="28" s="1"/>
  <c r="V281" i="28"/>
  <c r="W281" i="28" s="1"/>
  <c r="AC281" i="28"/>
  <c r="CY280" i="28" s="1"/>
  <c r="BE281" i="28"/>
  <c r="Y281" i="28"/>
  <c r="CU280" i="28" s="1"/>
  <c r="AF281" i="28"/>
  <c r="DB280" i="28" s="1"/>
  <c r="AB281" i="28"/>
  <c r="CX280" i="28" s="1"/>
  <c r="BC281" i="28"/>
  <c r="BF281" i="28"/>
  <c r="BQ281" i="28"/>
  <c r="AA281" i="28"/>
  <c r="CW280" i="28" s="1"/>
  <c r="X281" i="28"/>
  <c r="BG281" i="28"/>
  <c r="BD281" i="28"/>
  <c r="AD281" i="28"/>
  <c r="CZ280" i="28" s="1"/>
  <c r="AE281" i="28"/>
  <c r="DA280" i="28" s="1"/>
  <c r="BN281" i="28" l="1"/>
  <c r="BP281" i="28"/>
  <c r="CS280" i="28"/>
  <c r="BL281" i="28"/>
  <c r="BK281" i="28"/>
  <c r="BM281" i="28"/>
  <c r="AJ281" i="28"/>
  <c r="CT280" i="28"/>
  <c r="BE282" i="28"/>
  <c r="BB282" i="28"/>
  <c r="Y282" i="28"/>
  <c r="CU281" i="28" s="1"/>
  <c r="AC282" i="28"/>
  <c r="CY281" i="28" s="1"/>
  <c r="AB282" i="28"/>
  <c r="CX281" i="28" s="1"/>
  <c r="V282" i="28"/>
  <c r="W282" i="28" s="1"/>
  <c r="AF282" i="28"/>
  <c r="DB281" i="28" s="1"/>
  <c r="X282" i="28"/>
  <c r="BF282" i="28"/>
  <c r="BC282" i="28"/>
  <c r="BO282" i="28"/>
  <c r="Z282" i="28"/>
  <c r="CV281" i="28" s="1"/>
  <c r="AE282" i="28"/>
  <c r="DA281" i="28" s="1"/>
  <c r="BG282" i="28"/>
  <c r="AA282" i="28"/>
  <c r="CW281" i="28" s="1"/>
  <c r="BQ282" i="28"/>
  <c r="AD282" i="28"/>
  <c r="CZ281" i="28" s="1"/>
  <c r="BD282" i="28"/>
  <c r="AG282" i="28"/>
  <c r="DC281" i="28" s="1"/>
  <c r="B282" i="28"/>
  <c r="CT281" i="28" l="1"/>
  <c r="AJ282" i="28"/>
  <c r="BN282" i="28"/>
  <c r="CS281" i="28"/>
  <c r="BL282" i="28"/>
  <c r="BM282" i="28"/>
  <c r="BP282" i="28"/>
  <c r="BK282" i="28"/>
  <c r="Z283" i="28"/>
  <c r="CV282" i="28" s="1"/>
  <c r="BF283" i="28"/>
  <c r="B283" i="28"/>
  <c r="BO283" i="28"/>
  <c r="AB283" i="28"/>
  <c r="CX282" i="28" s="1"/>
  <c r="BC283" i="28"/>
  <c r="AG283" i="28"/>
  <c r="DC282" i="28" s="1"/>
  <c r="BG283" i="28"/>
  <c r="BB283" i="28"/>
  <c r="BD283" i="28"/>
  <c r="AC283" i="28"/>
  <c r="CY282" i="28" s="1"/>
  <c r="X283" i="28"/>
  <c r="AA283" i="28"/>
  <c r="CW282" i="28" s="1"/>
  <c r="BE283" i="28"/>
  <c r="V283" i="28"/>
  <c r="W283" i="28" s="1"/>
  <c r="BQ283" i="28"/>
  <c r="Y283" i="28"/>
  <c r="CU282" i="28" s="1"/>
  <c r="AE283" i="28"/>
  <c r="DA282" i="28" s="1"/>
  <c r="AF283" i="28"/>
  <c r="DB282" i="28" s="1"/>
  <c r="AD283" i="28"/>
  <c r="CZ282" i="28" s="1"/>
  <c r="BP283" i="28" l="1"/>
  <c r="CS282" i="28"/>
  <c r="BK283" i="28"/>
  <c r="BL283" i="28"/>
  <c r="BN283" i="28"/>
  <c r="BM283" i="28"/>
  <c r="BD284" i="28"/>
  <c r="AD284" i="28"/>
  <c r="CZ283" i="28" s="1"/>
  <c r="BG284" i="28"/>
  <c r="AB284" i="28"/>
  <c r="CX283" i="28" s="1"/>
  <c r="AC284" i="28"/>
  <c r="CY283" i="28" s="1"/>
  <c r="BO284" i="28"/>
  <c r="AE284" i="28"/>
  <c r="DA283" i="28" s="1"/>
  <c r="Z284" i="28"/>
  <c r="CV283" i="28" s="1"/>
  <c r="V284" i="28"/>
  <c r="W284" i="28" s="1"/>
  <c r="BC284" i="28"/>
  <c r="AA284" i="28"/>
  <c r="CW283" i="28" s="1"/>
  <c r="B284" i="28"/>
  <c r="Y284" i="28"/>
  <c r="CU283" i="28" s="1"/>
  <c r="X284" i="28"/>
  <c r="AG284" i="28"/>
  <c r="DC283" i="28" s="1"/>
  <c r="AF284" i="28"/>
  <c r="DB283" i="28" s="1"/>
  <c r="BQ284" i="28"/>
  <c r="BF284" i="28"/>
  <c r="BB284" i="28"/>
  <c r="BE284" i="28"/>
  <c r="CT282" i="28"/>
  <c r="AJ283" i="28"/>
  <c r="BK284" i="28" l="1"/>
  <c r="BP284" i="28"/>
  <c r="CS283" i="28"/>
  <c r="BL284" i="28"/>
  <c r="BM284" i="28"/>
  <c r="BN284" i="28"/>
  <c r="BF285" i="28"/>
  <c r="Y285" i="28"/>
  <c r="CU284" i="28" s="1"/>
  <c r="AA285" i="28"/>
  <c r="CW284" i="28" s="1"/>
  <c r="V285" i="28"/>
  <c r="W285" i="28" s="1"/>
  <c r="BD285" i="28"/>
  <c r="BC285" i="28"/>
  <c r="AD285" i="28"/>
  <c r="CZ284" i="28" s="1"/>
  <c r="BO285" i="28"/>
  <c r="Z285" i="28"/>
  <c r="CV284" i="28" s="1"/>
  <c r="AG285" i="28"/>
  <c r="DC284" i="28" s="1"/>
  <c r="X285" i="28"/>
  <c r="BQ285" i="28"/>
  <c r="BE285" i="28"/>
  <c r="AE285" i="28"/>
  <c r="DA284" i="28" s="1"/>
  <c r="BB285" i="28"/>
  <c r="AB285" i="28"/>
  <c r="CX284" i="28" s="1"/>
  <c r="B285" i="28"/>
  <c r="BG285" i="28"/>
  <c r="AF285" i="28"/>
  <c r="DB284" i="28" s="1"/>
  <c r="AC285" i="28"/>
  <c r="CY284" i="28" s="1"/>
  <c r="CT283" i="28"/>
  <c r="AJ284" i="28"/>
  <c r="V286" i="28" l="1"/>
  <c r="W286" i="28" s="1"/>
  <c r="BG286" i="28"/>
  <c r="X286" i="28"/>
  <c r="BE286" i="28"/>
  <c r="BF286" i="28"/>
  <c r="AG286" i="28"/>
  <c r="DC285" i="28" s="1"/>
  <c r="AD286" i="28"/>
  <c r="CZ285" i="28" s="1"/>
  <c r="AC286" i="28"/>
  <c r="CY285" i="28" s="1"/>
  <c r="Y286" i="28"/>
  <c r="CU285" i="28" s="1"/>
  <c r="AB286" i="28"/>
  <c r="CX285" i="28" s="1"/>
  <c r="BO286" i="28"/>
  <c r="BB286" i="28"/>
  <c r="AE286" i="28"/>
  <c r="DA285" i="28" s="1"/>
  <c r="AA286" i="28"/>
  <c r="CW285" i="28" s="1"/>
  <c r="BQ286" i="28"/>
  <c r="BD286" i="28"/>
  <c r="Z286" i="28"/>
  <c r="CV285" i="28" s="1"/>
  <c r="B286" i="28"/>
  <c r="BC286" i="28"/>
  <c r="AF286" i="28"/>
  <c r="DB285" i="28" s="1"/>
  <c r="CS284" i="28"/>
  <c r="BL285" i="28"/>
  <c r="BN285" i="28"/>
  <c r="BP285" i="28"/>
  <c r="BK285" i="28"/>
  <c r="BM285" i="28"/>
  <c r="CT284" i="28"/>
  <c r="AJ285" i="28"/>
  <c r="CT285" i="28" l="1"/>
  <c r="AJ286" i="28"/>
  <c r="BG287" i="28"/>
  <c r="AB287" i="28"/>
  <c r="CX286" i="28" s="1"/>
  <c r="Z287" i="28"/>
  <c r="CV286" i="28" s="1"/>
  <c r="X287" i="28"/>
  <c r="BC287" i="28"/>
  <c r="AC287" i="28"/>
  <c r="CY286" i="28" s="1"/>
  <c r="BF287" i="28"/>
  <c r="AE287" i="28"/>
  <c r="DA286" i="28" s="1"/>
  <c r="BO287" i="28"/>
  <c r="AG287" i="28"/>
  <c r="DC286" i="28" s="1"/>
  <c r="BQ287" i="28"/>
  <c r="AD287" i="28"/>
  <c r="CZ286" i="28" s="1"/>
  <c r="AA287" i="28"/>
  <c r="CW286" i="28" s="1"/>
  <c r="V287" i="28"/>
  <c r="W287" i="28" s="1"/>
  <c r="BD287" i="28"/>
  <c r="Y287" i="28"/>
  <c r="CU286" i="28" s="1"/>
  <c r="BE287" i="28"/>
  <c r="BB287" i="28"/>
  <c r="B287" i="28"/>
  <c r="AF287" i="28"/>
  <c r="DB286" i="28" s="1"/>
  <c r="BP286" i="28"/>
  <c r="BN286" i="28"/>
  <c r="BK286" i="28"/>
  <c r="BL286" i="28"/>
  <c r="BM286" i="28"/>
  <c r="CS285" i="28"/>
  <c r="CT286" i="28" l="1"/>
  <c r="AJ287" i="28"/>
  <c r="CS286" i="28"/>
  <c r="BP287" i="28"/>
  <c r="BL287" i="28"/>
  <c r="BK287" i="28"/>
  <c r="BN287" i="28"/>
  <c r="BM287" i="28"/>
  <c r="BD288" i="28"/>
  <c r="BQ288" i="28"/>
  <c r="AA288" i="28"/>
  <c r="CW287" i="28" s="1"/>
  <c r="BF288" i="28"/>
  <c r="AD288" i="28"/>
  <c r="CZ287" i="28" s="1"/>
  <c r="AC288" i="28"/>
  <c r="CY287" i="28" s="1"/>
  <c r="Y288" i="28"/>
  <c r="CU287" i="28" s="1"/>
  <c r="X288" i="28"/>
  <c r="B288" i="28"/>
  <c r="V288" i="28"/>
  <c r="W288" i="28" s="1"/>
  <c r="BO288" i="28"/>
  <c r="AE288" i="28"/>
  <c r="DA287" i="28" s="1"/>
  <c r="BC288" i="28"/>
  <c r="BE288" i="28"/>
  <c r="BB288" i="28"/>
  <c r="AB288" i="28"/>
  <c r="CX287" i="28" s="1"/>
  <c r="BG288" i="28"/>
  <c r="AF288" i="28"/>
  <c r="DB287" i="28" s="1"/>
  <c r="AG288" i="28"/>
  <c r="DC287" i="28" s="1"/>
  <c r="Z288" i="28"/>
  <c r="CV287" i="28" s="1"/>
  <c r="CT287" i="28" l="1"/>
  <c r="AJ288" i="28"/>
  <c r="BM288" i="28"/>
  <c r="CS287" i="28"/>
  <c r="BL288" i="28"/>
  <c r="BN288" i="28"/>
  <c r="BP288" i="28"/>
  <c r="BK288" i="28"/>
  <c r="AA289" i="28"/>
  <c r="CW288" i="28" s="1"/>
  <c r="BE289" i="28"/>
  <c r="AF289" i="28"/>
  <c r="DB288" i="28" s="1"/>
  <c r="BG289" i="28"/>
  <c r="BB289" i="28"/>
  <c r="B289" i="28"/>
  <c r="AG289" i="28"/>
  <c r="DC288" i="28" s="1"/>
  <c r="X289" i="28"/>
  <c r="BF289" i="28"/>
  <c r="AC289" i="28"/>
  <c r="CY288" i="28" s="1"/>
  <c r="Z289" i="28"/>
  <c r="CV288" i="28" s="1"/>
  <c r="AE289" i="28"/>
  <c r="DA288" i="28" s="1"/>
  <c r="BD289" i="28"/>
  <c r="BO289" i="28"/>
  <c r="AD289" i="28"/>
  <c r="CZ288" i="28" s="1"/>
  <c r="AB289" i="28"/>
  <c r="CX288" i="28" s="1"/>
  <c r="V289" i="28"/>
  <c r="W289" i="28" s="1"/>
  <c r="Y289" i="28"/>
  <c r="CU288" i="28" s="1"/>
  <c r="BQ289" i="28"/>
  <c r="BC289" i="28"/>
  <c r="CT288" i="28" l="1"/>
  <c r="AJ289" i="28"/>
  <c r="V290" i="28"/>
  <c r="W290" i="28" s="1"/>
  <c r="B290" i="28"/>
  <c r="Y290" i="28"/>
  <c r="CU289" i="28" s="1"/>
  <c r="AD290" i="28"/>
  <c r="CZ289" i="28" s="1"/>
  <c r="AC290" i="28"/>
  <c r="CY289" i="28" s="1"/>
  <c r="AB290" i="28"/>
  <c r="CX289" i="28" s="1"/>
  <c r="BE290" i="28"/>
  <c r="AF290" i="28"/>
  <c r="DB289" i="28" s="1"/>
  <c r="AE290" i="28"/>
  <c r="DA289" i="28" s="1"/>
  <c r="BG290" i="28"/>
  <c r="BC290" i="28"/>
  <c r="BO290" i="28"/>
  <c r="BF290" i="28"/>
  <c r="BB290" i="28"/>
  <c r="X290" i="28"/>
  <c r="Z290" i="28"/>
  <c r="CV289" i="28" s="1"/>
  <c r="AG290" i="28"/>
  <c r="DC289" i="28" s="1"/>
  <c r="BD290" i="28"/>
  <c r="BQ290" i="28"/>
  <c r="AA290" i="28"/>
  <c r="CW289" i="28" s="1"/>
  <c r="CS288" i="28"/>
  <c r="BM289" i="28"/>
  <c r="BK289" i="28"/>
  <c r="BL289" i="28"/>
  <c r="BP289" i="28"/>
  <c r="BN289" i="28"/>
  <c r="V291" i="28" l="1"/>
  <c r="W291" i="28" s="1"/>
  <c r="X291" i="28"/>
  <c r="AA291" i="28"/>
  <c r="CW290" i="28" s="1"/>
  <c r="BF291" i="28"/>
  <c r="AE291" i="28"/>
  <c r="DA290" i="28" s="1"/>
  <c r="BC291" i="28"/>
  <c r="BG291" i="28"/>
  <c r="Z291" i="28"/>
  <c r="CV290" i="28" s="1"/>
  <c r="B291" i="28"/>
  <c r="BB291" i="28"/>
  <c r="AG291" i="28"/>
  <c r="DC290" i="28" s="1"/>
  <c r="Y291" i="28"/>
  <c r="CU290" i="28" s="1"/>
  <c r="AD291" i="28"/>
  <c r="CZ290" i="28" s="1"/>
  <c r="BQ291" i="28"/>
  <c r="BO291" i="28"/>
  <c r="AC291" i="28"/>
  <c r="CY290" i="28" s="1"/>
  <c r="BD291" i="28"/>
  <c r="AF291" i="28"/>
  <c r="DB290" i="28" s="1"/>
  <c r="BE291" i="28"/>
  <c r="AB291" i="28"/>
  <c r="CX290" i="28" s="1"/>
  <c r="BP290" i="28"/>
  <c r="BL290" i="28"/>
  <c r="BN290" i="28"/>
  <c r="CS289" i="28"/>
  <c r="BM290" i="28"/>
  <c r="BK290" i="28"/>
  <c r="CT289" i="28"/>
  <c r="AJ290" i="28"/>
  <c r="CT290" i="28" l="1"/>
  <c r="AJ291" i="28"/>
  <c r="BF292" i="28"/>
  <c r="AG292" i="28"/>
  <c r="DC291" i="28" s="1"/>
  <c r="BB292" i="28"/>
  <c r="X292" i="28"/>
  <c r="BG292" i="28"/>
  <c r="AB292" i="28"/>
  <c r="CX291" i="28" s="1"/>
  <c r="V292" i="28"/>
  <c r="W292" i="28" s="1"/>
  <c r="B292" i="28"/>
  <c r="AC292" i="28"/>
  <c r="CY291" i="28" s="1"/>
  <c r="AF292" i="28"/>
  <c r="DB291" i="28" s="1"/>
  <c r="BQ292" i="28"/>
  <c r="BD292" i="28"/>
  <c r="BC292" i="28"/>
  <c r="AD292" i="28"/>
  <c r="CZ291" i="28" s="1"/>
  <c r="BE292" i="28"/>
  <c r="AE292" i="28"/>
  <c r="DA291" i="28" s="1"/>
  <c r="AA292" i="28"/>
  <c r="CW291" i="28" s="1"/>
  <c r="Z292" i="28"/>
  <c r="CV291" i="28" s="1"/>
  <c r="BO292" i="28"/>
  <c r="Y292" i="28"/>
  <c r="CU291" i="28" s="1"/>
  <c r="CS290" i="28"/>
  <c r="BN291" i="28"/>
  <c r="BP291" i="28"/>
  <c r="BM291" i="28"/>
  <c r="BL291" i="28"/>
  <c r="BK291" i="28"/>
  <c r="AJ292" i="28" l="1"/>
  <c r="CT291" i="28"/>
  <c r="BG293" i="28"/>
  <c r="V293" i="28"/>
  <c r="W293" i="28" s="1"/>
  <c r="AE293" i="28"/>
  <c r="DA292" i="28" s="1"/>
  <c r="AA293" i="28"/>
  <c r="CW292" i="28" s="1"/>
  <c r="BO293" i="28"/>
  <c r="BC293" i="28"/>
  <c r="X293" i="28"/>
  <c r="AB293" i="28"/>
  <c r="CX292" i="28" s="1"/>
  <c r="B293" i="28"/>
  <c r="BQ293" i="28"/>
  <c r="Y293" i="28"/>
  <c r="CU292" i="28" s="1"/>
  <c r="BF293" i="28"/>
  <c r="AG293" i="28"/>
  <c r="DC292" i="28" s="1"/>
  <c r="Z293" i="28"/>
  <c r="CV292" i="28" s="1"/>
  <c r="BB293" i="28"/>
  <c r="AD293" i="28"/>
  <c r="CZ292" i="28" s="1"/>
  <c r="BD293" i="28"/>
  <c r="BE293" i="28"/>
  <c r="AC293" i="28"/>
  <c r="CY292" i="28" s="1"/>
  <c r="AF293" i="28"/>
  <c r="DB292" i="28" s="1"/>
  <c r="BM292" i="28"/>
  <c r="BN292" i="28"/>
  <c r="BP292" i="28"/>
  <c r="CS291" i="28"/>
  <c r="BL292" i="28"/>
  <c r="BK292" i="28"/>
  <c r="BP293" i="28" l="1"/>
  <c r="BM293" i="28"/>
  <c r="BN293" i="28"/>
  <c r="CS292" i="28"/>
  <c r="BK293" i="28"/>
  <c r="BL293" i="28"/>
  <c r="BQ294" i="28"/>
  <c r="AE294" i="28"/>
  <c r="DA293" i="28" s="1"/>
  <c r="Y294" i="28"/>
  <c r="CU293" i="28" s="1"/>
  <c r="AB294" i="28"/>
  <c r="CX293" i="28" s="1"/>
  <c r="AC294" i="28"/>
  <c r="CY293" i="28" s="1"/>
  <c r="BC294" i="28"/>
  <c r="AG294" i="28"/>
  <c r="DC293" i="28" s="1"/>
  <c r="X294" i="28"/>
  <c r="B294" i="28"/>
  <c r="BD294" i="28"/>
  <c r="BF294" i="28"/>
  <c r="V294" i="28"/>
  <c r="W294" i="28" s="1"/>
  <c r="Z294" i="28"/>
  <c r="CV293" i="28" s="1"/>
  <c r="AA294" i="28"/>
  <c r="CW293" i="28" s="1"/>
  <c r="BE294" i="28"/>
  <c r="AF294" i="28"/>
  <c r="DB293" i="28" s="1"/>
  <c r="BB294" i="28"/>
  <c r="BG294" i="28"/>
  <c r="AD294" i="28"/>
  <c r="CZ293" i="28" s="1"/>
  <c r="BO294" i="28"/>
  <c r="CT292" i="28"/>
  <c r="AJ293" i="28"/>
  <c r="BC295" i="28" l="1"/>
  <c r="X295" i="28"/>
  <c r="BQ295" i="28"/>
  <c r="AD295" i="28"/>
  <c r="CZ294" i="28" s="1"/>
  <c r="AA295" i="28"/>
  <c r="CW294" i="28" s="1"/>
  <c r="BB295" i="28"/>
  <c r="AG295" i="28"/>
  <c r="DC294" i="28" s="1"/>
  <c r="BD295" i="28"/>
  <c r="AF295" i="28"/>
  <c r="DB294" i="28" s="1"/>
  <c r="BG295" i="28"/>
  <c r="Y295" i="28"/>
  <c r="CU294" i="28" s="1"/>
  <c r="BE295" i="28"/>
  <c r="Z295" i="28"/>
  <c r="CV294" i="28" s="1"/>
  <c r="B295" i="28"/>
  <c r="BF295" i="28"/>
  <c r="AE295" i="28"/>
  <c r="DA294" i="28" s="1"/>
  <c r="AC295" i="28"/>
  <c r="CY294" i="28" s="1"/>
  <c r="V295" i="28"/>
  <c r="W295" i="28" s="1"/>
  <c r="BO295" i="28"/>
  <c r="AB295" i="28"/>
  <c r="CX294" i="28" s="1"/>
  <c r="CT293" i="28"/>
  <c r="AJ294" i="28"/>
  <c r="BP294" i="28"/>
  <c r="CS293" i="28"/>
  <c r="BK294" i="28"/>
  <c r="BN294" i="28"/>
  <c r="BL294" i="28"/>
  <c r="BM294" i="28"/>
  <c r="BN295" i="28" l="1"/>
  <c r="BK295" i="28"/>
  <c r="BL295" i="28"/>
  <c r="BP295" i="28"/>
  <c r="CS294" i="28"/>
  <c r="BM295" i="28"/>
  <c r="CT294" i="28"/>
  <c r="AJ295" i="28"/>
  <c r="BG296" i="28"/>
  <c r="B296" i="28"/>
  <c r="AB296" i="28"/>
  <c r="CX295" i="28" s="1"/>
  <c r="BB296" i="28"/>
  <c r="BO296" i="28"/>
  <c r="BE296" i="28"/>
  <c r="AE296" i="28"/>
  <c r="DA295" i="28" s="1"/>
  <c r="BQ296" i="28"/>
  <c r="X296" i="28"/>
  <c r="AC296" i="28"/>
  <c r="CY295" i="28" s="1"/>
  <c r="AG296" i="28"/>
  <c r="DC295" i="28" s="1"/>
  <c r="Z296" i="28"/>
  <c r="CV295" i="28" s="1"/>
  <c r="AF296" i="28"/>
  <c r="DB295" i="28" s="1"/>
  <c r="AD296" i="28"/>
  <c r="CZ295" i="28" s="1"/>
  <c r="BF296" i="28"/>
  <c r="BC296" i="28"/>
  <c r="BD296" i="28"/>
  <c r="Y296" i="28"/>
  <c r="CU295" i="28" s="1"/>
  <c r="AA296" i="28"/>
  <c r="CW295" i="28" s="1"/>
  <c r="V296" i="28"/>
  <c r="W296" i="28" s="1"/>
  <c r="BC297" i="28" l="1"/>
  <c r="AC297" i="28"/>
  <c r="CY296" i="28" s="1"/>
  <c r="BO297" i="28"/>
  <c r="BE297" i="28"/>
  <c r="AE297" i="28"/>
  <c r="DA296" i="28" s="1"/>
  <c r="BG297" i="28"/>
  <c r="Z297" i="28"/>
  <c r="CV296" i="28" s="1"/>
  <c r="V297" i="28"/>
  <c r="W297" i="28" s="1"/>
  <c r="BD297" i="28"/>
  <c r="AG297" i="28"/>
  <c r="DC296" i="28" s="1"/>
  <c r="AB297" i="28"/>
  <c r="CX296" i="28" s="1"/>
  <c r="BB297" i="28"/>
  <c r="B297" i="28"/>
  <c r="X297" i="28"/>
  <c r="Y297" i="28"/>
  <c r="CU296" i="28" s="1"/>
  <c r="BF297" i="28"/>
  <c r="AD297" i="28"/>
  <c r="CZ296" i="28" s="1"/>
  <c r="BQ297" i="28"/>
  <c r="AF297" i="28"/>
  <c r="DB296" i="28" s="1"/>
  <c r="AA297" i="28"/>
  <c r="CW296" i="28" s="1"/>
  <c r="BP296" i="28"/>
  <c r="BN296" i="28"/>
  <c r="BL296" i="28"/>
  <c r="BM296" i="28"/>
  <c r="CS295" i="28"/>
  <c r="BK296" i="28"/>
  <c r="AJ296" i="28"/>
  <c r="CT295" i="28"/>
  <c r="BM297" i="28" l="1"/>
  <c r="BN297" i="28"/>
  <c r="BP297" i="28"/>
  <c r="CS296" i="28"/>
  <c r="BK297" i="28"/>
  <c r="BL297" i="28"/>
  <c r="CT296" i="28"/>
  <c r="AJ297" i="28"/>
  <c r="AG298" i="28"/>
  <c r="DC297" i="28" s="1"/>
  <c r="BQ298" i="28"/>
  <c r="AD298" i="28"/>
  <c r="CZ297" i="28" s="1"/>
  <c r="BO298" i="28"/>
  <c r="BG298" i="28"/>
  <c r="B298" i="28"/>
  <c r="BE298" i="28"/>
  <c r="X298" i="28"/>
  <c r="BC298" i="28"/>
  <c r="Y298" i="28"/>
  <c r="CU297" i="28" s="1"/>
  <c r="AE298" i="28"/>
  <c r="DA297" i="28" s="1"/>
  <c r="V298" i="28"/>
  <c r="W298" i="28" s="1"/>
  <c r="AC298" i="28"/>
  <c r="CY297" i="28" s="1"/>
  <c r="AB298" i="28"/>
  <c r="CX297" i="28" s="1"/>
  <c r="BF298" i="28"/>
  <c r="BD298" i="28"/>
  <c r="AF298" i="28"/>
  <c r="DB297" i="28" s="1"/>
  <c r="AA298" i="28"/>
  <c r="CW297" i="28" s="1"/>
  <c r="BB298" i="28"/>
  <c r="Z298" i="28"/>
  <c r="CV297" i="28" s="1"/>
  <c r="CT297" i="28" l="1"/>
  <c r="AJ298" i="28"/>
  <c r="BF299" i="28"/>
  <c r="BG299" i="28"/>
  <c r="BO299" i="28"/>
  <c r="AB299" i="28"/>
  <c r="CX298" i="28" s="1"/>
  <c r="AA299" i="28"/>
  <c r="CW298" i="28" s="1"/>
  <c r="BB299" i="28"/>
  <c r="B299" i="28"/>
  <c r="BD299" i="28"/>
  <c r="AG299" i="28"/>
  <c r="DC298" i="28" s="1"/>
  <c r="BC299" i="28"/>
  <c r="X299" i="28"/>
  <c r="V299" i="28"/>
  <c r="W299" i="28" s="1"/>
  <c r="AE299" i="28"/>
  <c r="DA298" i="28" s="1"/>
  <c r="AF299" i="28"/>
  <c r="DB298" i="28" s="1"/>
  <c r="BE299" i="28"/>
  <c r="BQ299" i="28"/>
  <c r="Y299" i="28"/>
  <c r="CU298" i="28" s="1"/>
  <c r="AC299" i="28"/>
  <c r="CY298" i="28" s="1"/>
  <c r="Z299" i="28"/>
  <c r="CV298" i="28" s="1"/>
  <c r="AD299" i="28"/>
  <c r="CZ298" i="28" s="1"/>
  <c r="BN298" i="28"/>
  <c r="BK298" i="28"/>
  <c r="BL298" i="28"/>
  <c r="BP298" i="28"/>
  <c r="CS297" i="28"/>
  <c r="BM298" i="28"/>
  <c r="BP299" i="28" l="1"/>
  <c r="BN299" i="28"/>
  <c r="BM299" i="28"/>
  <c r="BL299" i="28"/>
  <c r="BK299" i="28"/>
  <c r="CS298" i="28"/>
  <c r="CT298" i="28"/>
  <c r="AJ299" i="28"/>
  <c r="BD300" i="28"/>
  <c r="BG300" i="28"/>
  <c r="Z300" i="28"/>
  <c r="CV299" i="28" s="1"/>
  <c r="BQ300" i="28"/>
  <c r="Y300" i="28"/>
  <c r="CU299" i="28" s="1"/>
  <c r="X300" i="28"/>
  <c r="BE300" i="28"/>
  <c r="AB300" i="28"/>
  <c r="CX299" i="28" s="1"/>
  <c r="B300" i="28"/>
  <c r="AE300" i="28"/>
  <c r="DA299" i="28" s="1"/>
  <c r="BB300" i="28"/>
  <c r="AF300" i="28"/>
  <c r="DB299" i="28" s="1"/>
  <c r="BC300" i="28"/>
  <c r="AA300" i="28"/>
  <c r="CW299" i="28" s="1"/>
  <c r="AC300" i="28"/>
  <c r="CY299" i="28" s="1"/>
  <c r="BF300" i="28"/>
  <c r="AG300" i="28"/>
  <c r="DC299" i="28" s="1"/>
  <c r="BO300" i="28"/>
  <c r="V300" i="28"/>
  <c r="W300" i="28" s="1"/>
  <c r="AD300" i="28"/>
  <c r="CZ299" i="28" s="1"/>
  <c r="CT299" i="28" l="1"/>
  <c r="AJ300" i="28"/>
  <c r="BP300" i="28"/>
  <c r="BM300" i="28"/>
  <c r="BK300" i="28"/>
  <c r="BL300" i="28"/>
  <c r="CS299" i="28"/>
  <c r="BN300" i="28"/>
  <c r="BG301" i="28"/>
  <c r="AE301" i="28"/>
  <c r="DA300" i="28" s="1"/>
  <c r="AC301" i="28"/>
  <c r="CY300" i="28" s="1"/>
  <c r="AG301" i="28"/>
  <c r="DC300" i="28" s="1"/>
  <c r="BD301" i="28"/>
  <c r="BE301" i="28"/>
  <c r="AD301" i="28"/>
  <c r="CZ300" i="28" s="1"/>
  <c r="BB301" i="28"/>
  <c r="BC301" i="28"/>
  <c r="B301" i="28"/>
  <c r="BO301" i="28"/>
  <c r="AF301" i="28"/>
  <c r="DB300" i="28" s="1"/>
  <c r="AA301" i="28"/>
  <c r="CW300" i="28" s="1"/>
  <c r="V301" i="28"/>
  <c r="W301" i="28" s="1"/>
  <c r="BQ301" i="28"/>
  <c r="X301" i="28"/>
  <c r="BF301" i="28"/>
  <c r="Z301" i="28"/>
  <c r="CV300" i="28" s="1"/>
  <c r="AB301" i="28"/>
  <c r="CX300" i="28" s="1"/>
  <c r="Y301" i="28"/>
  <c r="CU300" i="28" s="1"/>
  <c r="BK301" i="28" l="1"/>
  <c r="BP301" i="28"/>
  <c r="BM301" i="28"/>
  <c r="BN301" i="28"/>
  <c r="CS300" i="28"/>
  <c r="BL301" i="28"/>
  <c r="CT300" i="28"/>
  <c r="AJ301" i="28"/>
  <c r="BC302" i="28"/>
  <c r="V302" i="28"/>
  <c r="W302" i="28" s="1"/>
  <c r="AF302" i="28"/>
  <c r="DB301" i="28" s="1"/>
  <c r="AD302" i="28"/>
  <c r="CZ301" i="28" s="1"/>
  <c r="BG302" i="28"/>
  <c r="AC302" i="28"/>
  <c r="CY301" i="28" s="1"/>
  <c r="BQ302" i="28"/>
  <c r="BO302" i="28"/>
  <c r="Y302" i="28"/>
  <c r="CU301" i="28" s="1"/>
  <c r="X302" i="28"/>
  <c r="BB302" i="28"/>
  <c r="BD302" i="28"/>
  <c r="AE302" i="28"/>
  <c r="DA301" i="28" s="1"/>
  <c r="Z302" i="28"/>
  <c r="CV301" i="28" s="1"/>
  <c r="AG302" i="28"/>
  <c r="DC301" i="28" s="1"/>
  <c r="AA302" i="28"/>
  <c r="CW301" i="28" s="1"/>
  <c r="BE302" i="28"/>
  <c r="B302" i="28"/>
  <c r="AB302" i="28"/>
  <c r="CX301" i="28" s="1"/>
  <c r="BF302" i="28"/>
  <c r="BE303" i="28" l="1"/>
  <c r="BF303" i="28"/>
  <c r="BB303" i="28"/>
  <c r="AC303" i="28"/>
  <c r="CY302" i="28" s="1"/>
  <c r="Y303" i="28"/>
  <c r="CU302" i="28" s="1"/>
  <c r="AB303" i="28"/>
  <c r="CX302" i="28" s="1"/>
  <c r="B303" i="28"/>
  <c r="X303" i="28"/>
  <c r="AF303" i="28"/>
  <c r="DB302" i="28" s="1"/>
  <c r="Z303" i="28"/>
  <c r="CV302" i="28" s="1"/>
  <c r="AE303" i="28"/>
  <c r="DA302" i="28" s="1"/>
  <c r="BO303" i="28"/>
  <c r="AD303" i="28"/>
  <c r="CZ302" i="28" s="1"/>
  <c r="BG303" i="28"/>
  <c r="BD303" i="28"/>
  <c r="AG303" i="28"/>
  <c r="DC302" i="28" s="1"/>
  <c r="V303" i="28"/>
  <c r="W303" i="28" s="1"/>
  <c r="BQ303" i="28"/>
  <c r="AA303" i="28"/>
  <c r="CW302" i="28" s="1"/>
  <c r="BC303" i="28"/>
  <c r="BM302" i="28"/>
  <c r="BP302" i="28"/>
  <c r="BK302" i="28"/>
  <c r="BN302" i="28"/>
  <c r="BL302" i="28"/>
  <c r="CS301" i="28"/>
  <c r="CT301" i="28"/>
  <c r="AJ302" i="28"/>
  <c r="CT302" i="28" l="1"/>
  <c r="AJ303" i="28"/>
  <c r="BD304" i="28"/>
  <c r="Z304" i="28"/>
  <c r="CV303" i="28" s="1"/>
  <c r="Y304" i="28"/>
  <c r="CU303" i="28" s="1"/>
  <c r="BQ304" i="28"/>
  <c r="BO304" i="28"/>
  <c r="AF304" i="28"/>
  <c r="DB303" i="28" s="1"/>
  <c r="AD304" i="28"/>
  <c r="CZ303" i="28" s="1"/>
  <c r="AG304" i="28"/>
  <c r="DC303" i="28" s="1"/>
  <c r="V304" i="28"/>
  <c r="W304" i="28" s="1"/>
  <c r="AA304" i="28"/>
  <c r="CW303" i="28" s="1"/>
  <c r="BB304" i="28"/>
  <c r="AC304" i="28"/>
  <c r="CY303" i="28" s="1"/>
  <c r="BE304" i="28"/>
  <c r="X304" i="28"/>
  <c r="BF304" i="28"/>
  <c r="AB304" i="28"/>
  <c r="CX303" i="28" s="1"/>
  <c r="B304" i="28"/>
  <c r="BC304" i="28"/>
  <c r="BG304" i="28"/>
  <c r="AE304" i="28"/>
  <c r="DA303" i="28" s="1"/>
  <c r="BN303" i="28"/>
  <c r="CS302" i="28"/>
  <c r="BL303" i="28"/>
  <c r="BP303" i="28"/>
  <c r="BM303" i="28"/>
  <c r="BK303" i="28"/>
  <c r="CT303" i="28" l="1"/>
  <c r="AJ304" i="28"/>
  <c r="Y305" i="28"/>
  <c r="CU304" i="28" s="1"/>
  <c r="B305" i="28"/>
  <c r="AC305" i="28"/>
  <c r="CY304" i="28" s="1"/>
  <c r="AE305" i="28"/>
  <c r="DA304" i="28" s="1"/>
  <c r="AF305" i="28"/>
  <c r="DB304" i="28" s="1"/>
  <c r="BE305" i="28"/>
  <c r="V305" i="28"/>
  <c r="W305" i="28" s="1"/>
  <c r="AG305" i="28"/>
  <c r="DC304" i="28" s="1"/>
  <c r="Z305" i="28"/>
  <c r="CV304" i="28" s="1"/>
  <c r="BC305" i="28"/>
  <c r="BD305" i="28"/>
  <c r="BB305" i="28"/>
  <c r="AA305" i="28"/>
  <c r="CW304" i="28" s="1"/>
  <c r="X305" i="28"/>
  <c r="BG305" i="28"/>
  <c r="BQ305" i="28"/>
  <c r="AD305" i="28"/>
  <c r="CZ304" i="28" s="1"/>
  <c r="BF305" i="28"/>
  <c r="BO305" i="28"/>
  <c r="AB305" i="28"/>
  <c r="CX304" i="28" s="1"/>
  <c r="CS303" i="28"/>
  <c r="BP304" i="28"/>
  <c r="BN304" i="28"/>
  <c r="BL304" i="28"/>
  <c r="BM304" i="28"/>
  <c r="BK304" i="28"/>
  <c r="CT304" i="28" l="1"/>
  <c r="AJ305" i="28"/>
  <c r="AC306" i="28"/>
  <c r="CY305" i="28" s="1"/>
  <c r="Y306" i="28"/>
  <c r="CU305" i="28" s="1"/>
  <c r="BE306" i="28"/>
  <c r="BO306" i="28"/>
  <c r="BC306" i="28"/>
  <c r="BD306" i="28"/>
  <c r="AA306" i="28"/>
  <c r="CW305" i="28" s="1"/>
  <c r="BB306" i="28"/>
  <c r="B306" i="28"/>
  <c r="Z306" i="28"/>
  <c r="CV305" i="28" s="1"/>
  <c r="AB306" i="28"/>
  <c r="CX305" i="28" s="1"/>
  <c r="BQ306" i="28"/>
  <c r="BF306" i="28"/>
  <c r="AG306" i="28"/>
  <c r="DC305" i="28" s="1"/>
  <c r="AF306" i="28"/>
  <c r="DB305" i="28" s="1"/>
  <c r="AE306" i="28"/>
  <c r="DA305" i="28" s="1"/>
  <c r="BG306" i="28"/>
  <c r="X306" i="28"/>
  <c r="V306" i="28"/>
  <c r="W306" i="28" s="1"/>
  <c r="AD306" i="28"/>
  <c r="CZ305" i="28" s="1"/>
  <c r="BK305" i="28"/>
  <c r="BN305" i="28"/>
  <c r="BP305" i="28"/>
  <c r="BM305" i="28"/>
  <c r="CS304" i="28"/>
  <c r="BL305" i="28"/>
  <c r="AJ306" i="28" l="1"/>
  <c r="CT305" i="28"/>
  <c r="BG307" i="28"/>
  <c r="AC307" i="28"/>
  <c r="CY306" i="28" s="1"/>
  <c r="AG307" i="28"/>
  <c r="DC306" i="28" s="1"/>
  <c r="X307" i="28"/>
  <c r="BO307" i="28"/>
  <c r="BC307" i="28"/>
  <c r="AA307" i="28"/>
  <c r="CW306" i="28" s="1"/>
  <c r="AF307" i="28"/>
  <c r="DB306" i="28" s="1"/>
  <c r="AB307" i="28"/>
  <c r="CX306" i="28" s="1"/>
  <c r="BB307" i="28"/>
  <c r="Y307" i="28"/>
  <c r="CU306" i="28" s="1"/>
  <c r="Z307" i="28"/>
  <c r="CV306" i="28" s="1"/>
  <c r="V307" i="28"/>
  <c r="W307" i="28" s="1"/>
  <c r="BE307" i="28"/>
  <c r="AD307" i="28"/>
  <c r="CZ306" i="28" s="1"/>
  <c r="B307" i="28"/>
  <c r="BQ307" i="28"/>
  <c r="BD307" i="28"/>
  <c r="BF307" i="28"/>
  <c r="AE307" i="28"/>
  <c r="DA306" i="28" s="1"/>
  <c r="BN306" i="28"/>
  <c r="BM306" i="28"/>
  <c r="BL306" i="28"/>
  <c r="BP306" i="28"/>
  <c r="BK306" i="28"/>
  <c r="CS305" i="28"/>
  <c r="CS306" i="28" l="1"/>
  <c r="BL307" i="28"/>
  <c r="BP307" i="28"/>
  <c r="BM307" i="28"/>
  <c r="BK307" i="28"/>
  <c r="BN307" i="28"/>
  <c r="CT306" i="28"/>
  <c r="AJ307" i="28"/>
  <c r="AF308" i="28"/>
  <c r="DB307" i="28" s="1"/>
  <c r="BC308" i="28"/>
  <c r="Y308" i="28"/>
  <c r="CU307" i="28" s="1"/>
  <c r="BE308" i="28"/>
  <c r="AB308" i="28"/>
  <c r="CX307" i="28" s="1"/>
  <c r="X308" i="28"/>
  <c r="BQ308" i="28"/>
  <c r="AC308" i="28"/>
  <c r="CY307" i="28" s="1"/>
  <c r="BD308" i="28"/>
  <c r="BO308" i="28"/>
  <c r="V308" i="28"/>
  <c r="W308" i="28" s="1"/>
  <c r="AA308" i="28"/>
  <c r="CW307" i="28" s="1"/>
  <c r="AG308" i="28"/>
  <c r="DC307" i="28" s="1"/>
  <c r="BB308" i="28"/>
  <c r="AE308" i="28"/>
  <c r="DA307" i="28" s="1"/>
  <c r="Z308" i="28"/>
  <c r="CV307" i="28" s="1"/>
  <c r="BG308" i="28"/>
  <c r="BF308" i="28"/>
  <c r="B308" i="28"/>
  <c r="AD308" i="28"/>
  <c r="CZ307" i="28" s="1"/>
  <c r="CT307" i="28" l="1"/>
  <c r="AJ308" i="28"/>
  <c r="BM308" i="28"/>
  <c r="BN308" i="28"/>
  <c r="BK308" i="28"/>
  <c r="BP308" i="28"/>
  <c r="BL308" i="28"/>
  <c r="CS307" i="28"/>
  <c r="AD309" i="28"/>
  <c r="CZ308" i="28" s="1"/>
  <c r="AC309" i="28"/>
  <c r="CY308" i="28" s="1"/>
  <c r="AE309" i="28"/>
  <c r="DA308" i="28" s="1"/>
  <c r="AG309" i="28"/>
  <c r="DC308" i="28" s="1"/>
  <c r="BO309" i="28"/>
  <c r="BE309" i="28"/>
  <c r="AA309" i="28"/>
  <c r="CW308" i="28" s="1"/>
  <c r="BG309" i="28"/>
  <c r="BD309" i="28"/>
  <c r="X309" i="28"/>
  <c r="BQ309" i="28"/>
  <c r="BF309" i="28"/>
  <c r="B309" i="28"/>
  <c r="BC309" i="28"/>
  <c r="AF309" i="28"/>
  <c r="DB308" i="28" s="1"/>
  <c r="Z309" i="28"/>
  <c r="CV308" i="28" s="1"/>
  <c r="BB309" i="28"/>
  <c r="AB309" i="28"/>
  <c r="CX308" i="28" s="1"/>
  <c r="V309" i="28"/>
  <c r="W309" i="28" s="1"/>
  <c r="Y309" i="28"/>
  <c r="CU308" i="28" s="1"/>
  <c r="CS308" i="28" l="1"/>
  <c r="BP309" i="28"/>
  <c r="BN309" i="28"/>
  <c r="BK309" i="28"/>
  <c r="BL309" i="28"/>
  <c r="BM309" i="28"/>
  <c r="AD310" i="28"/>
  <c r="CZ309" i="28" s="1"/>
  <c r="AF310" i="28"/>
  <c r="DB309" i="28" s="1"/>
  <c r="BG310" i="28"/>
  <c r="Z310" i="28"/>
  <c r="CV309" i="28" s="1"/>
  <c r="AC310" i="28"/>
  <c r="CY309" i="28" s="1"/>
  <c r="BE310" i="28"/>
  <c r="B310" i="28"/>
  <c r="AE310" i="28"/>
  <c r="DA309" i="28" s="1"/>
  <c r="AA310" i="28"/>
  <c r="CW309" i="28" s="1"/>
  <c r="V310" i="28"/>
  <c r="W310" i="28" s="1"/>
  <c r="Y310" i="28"/>
  <c r="CU309" i="28" s="1"/>
  <c r="BQ310" i="28"/>
  <c r="BF310" i="28"/>
  <c r="BO310" i="28"/>
  <c r="AG310" i="28"/>
  <c r="DC309" i="28" s="1"/>
  <c r="AB310" i="28"/>
  <c r="CX309" i="28" s="1"/>
  <c r="BB310" i="28"/>
  <c r="X310" i="28"/>
  <c r="BD310" i="28"/>
  <c r="BC310" i="28"/>
  <c r="CT308" i="28"/>
  <c r="AJ309" i="28"/>
  <c r="BN310" i="28" l="1"/>
  <c r="BM310" i="28"/>
  <c r="BL310" i="28"/>
  <c r="BP310" i="28"/>
  <c r="BK310" i="28"/>
  <c r="CS309" i="28"/>
  <c r="CT309" i="28"/>
  <c r="AJ310" i="28"/>
  <c r="Z311" i="28"/>
  <c r="CV310" i="28" s="1"/>
  <c r="B311" i="28"/>
  <c r="AA311" i="28"/>
  <c r="CW310" i="28" s="1"/>
  <c r="AB311" i="28"/>
  <c r="CX310" i="28" s="1"/>
  <c r="AF311" i="28"/>
  <c r="DB310" i="28" s="1"/>
  <c r="BD311" i="28"/>
  <c r="BO311" i="28"/>
  <c r="BF311" i="28"/>
  <c r="AE311" i="28"/>
  <c r="DA310" i="28" s="1"/>
  <c r="V311" i="28"/>
  <c r="W311" i="28" s="1"/>
  <c r="AC311" i="28"/>
  <c r="CY310" i="28" s="1"/>
  <c r="Y311" i="28"/>
  <c r="CU310" i="28" s="1"/>
  <c r="AD311" i="28"/>
  <c r="CZ310" i="28" s="1"/>
  <c r="AG311" i="28"/>
  <c r="DC310" i="28" s="1"/>
  <c r="BC311" i="28"/>
  <c r="X311" i="28"/>
  <c r="BB311" i="28"/>
  <c r="BQ311" i="28"/>
  <c r="BE311" i="28"/>
  <c r="BG311" i="28"/>
  <c r="CT310" i="28" l="1"/>
  <c r="AJ311" i="28"/>
  <c r="BK311" i="28"/>
  <c r="CS310" i="28"/>
  <c r="BN311" i="28"/>
  <c r="BL311" i="28"/>
  <c r="BP311" i="28"/>
  <c r="BM311" i="28"/>
  <c r="BF312" i="28"/>
  <c r="AF312" i="28"/>
  <c r="DB311" i="28" s="1"/>
  <c r="BG312" i="28"/>
  <c r="AE312" i="28"/>
  <c r="DA311" i="28" s="1"/>
  <c r="AA312" i="28"/>
  <c r="CW311" i="28" s="1"/>
  <c r="AB312" i="28"/>
  <c r="CX311" i="28" s="1"/>
  <c r="X312" i="28"/>
  <c r="BD312" i="28"/>
  <c r="BO312" i="28"/>
  <c r="Y312" i="28"/>
  <c r="CU311" i="28" s="1"/>
  <c r="V312" i="28"/>
  <c r="W312" i="28" s="1"/>
  <c r="B312" i="28"/>
  <c r="AD312" i="28"/>
  <c r="CZ311" i="28" s="1"/>
  <c r="AC312" i="28"/>
  <c r="CY311" i="28" s="1"/>
  <c r="BC312" i="28"/>
  <c r="BQ312" i="28"/>
  <c r="BB312" i="28"/>
  <c r="BE312" i="28"/>
  <c r="Z312" i="28"/>
  <c r="CV311" i="28" s="1"/>
  <c r="AG312" i="28"/>
  <c r="DC311" i="28" s="1"/>
  <c r="AC313" i="28" l="1"/>
  <c r="CY312" i="28" s="1"/>
  <c r="AB313" i="28"/>
  <c r="CX312" i="28" s="1"/>
  <c r="X313" i="28"/>
  <c r="BQ313" i="28"/>
  <c r="Z313" i="28"/>
  <c r="CV312" i="28" s="1"/>
  <c r="AE313" i="28"/>
  <c r="DA312" i="28" s="1"/>
  <c r="B313" i="28"/>
  <c r="V313" i="28"/>
  <c r="W313" i="28" s="1"/>
  <c r="BF313" i="28"/>
  <c r="BC313" i="28"/>
  <c r="BD313" i="28"/>
  <c r="AF313" i="28"/>
  <c r="DB312" i="28" s="1"/>
  <c r="BB313" i="28"/>
  <c r="AD313" i="28"/>
  <c r="CZ312" i="28" s="1"/>
  <c r="BG313" i="28"/>
  <c r="AA313" i="28"/>
  <c r="CW312" i="28" s="1"/>
  <c r="Y313" i="28"/>
  <c r="CU312" i="28" s="1"/>
  <c r="AG313" i="28"/>
  <c r="DC312" i="28" s="1"/>
  <c r="BE313" i="28"/>
  <c r="BO313" i="28"/>
  <c r="CS311" i="28"/>
  <c r="BP312" i="28"/>
  <c r="BM312" i="28"/>
  <c r="BL312" i="28"/>
  <c r="BK312" i="28"/>
  <c r="BN312" i="28"/>
  <c r="CT311" i="28"/>
  <c r="AJ312" i="28"/>
  <c r="BN313" i="28" l="1"/>
  <c r="CS312" i="28"/>
  <c r="BP313" i="28"/>
  <c r="BK313" i="28"/>
  <c r="BL313" i="28"/>
  <c r="BM313" i="28"/>
  <c r="CT312" i="28"/>
  <c r="AJ313" i="28"/>
  <c r="BE314" i="28"/>
  <c r="AF314" i="28"/>
  <c r="DB313" i="28" s="1"/>
  <c r="AE314" i="28"/>
  <c r="DA313" i="28" s="1"/>
  <c r="Y314" i="28"/>
  <c r="CU313" i="28" s="1"/>
  <c r="BD314" i="28"/>
  <c r="BF314" i="28"/>
  <c r="X314" i="28"/>
  <c r="BG314" i="28"/>
  <c r="Z314" i="28"/>
  <c r="CV313" i="28" s="1"/>
  <c r="BO314" i="28"/>
  <c r="AG314" i="28"/>
  <c r="DC313" i="28" s="1"/>
  <c r="BQ314" i="28"/>
  <c r="BB314" i="28"/>
  <c r="AC314" i="28"/>
  <c r="CY313" i="28" s="1"/>
  <c r="AA314" i="28"/>
  <c r="CW313" i="28" s="1"/>
  <c r="BC314" i="28"/>
  <c r="AD314" i="28"/>
  <c r="CZ313" i="28" s="1"/>
  <c r="V314" i="28"/>
  <c r="W314" i="28" s="1"/>
  <c r="B314" i="28"/>
  <c r="AB314" i="28"/>
  <c r="CX313" i="28" s="1"/>
  <c r="AJ314" i="28" l="1"/>
  <c r="CT313" i="28"/>
  <c r="AF315" i="28"/>
  <c r="DB314" i="28" s="1"/>
  <c r="BQ315" i="28"/>
  <c r="AB315" i="28"/>
  <c r="CX314" i="28" s="1"/>
  <c r="BG315" i="28"/>
  <c r="B315" i="28"/>
  <c r="AD315" i="28"/>
  <c r="CZ314" i="28" s="1"/>
  <c r="V315" i="28"/>
  <c r="W315" i="28" s="1"/>
  <c r="BE315" i="28"/>
  <c r="AA315" i="28"/>
  <c r="CW314" i="28" s="1"/>
  <c r="BF315" i="28"/>
  <c r="BB315" i="28"/>
  <c r="Y315" i="28"/>
  <c r="CU314" i="28" s="1"/>
  <c r="AG315" i="28"/>
  <c r="DC314" i="28" s="1"/>
  <c r="BO315" i="28"/>
  <c r="X315" i="28"/>
  <c r="AE315" i="28"/>
  <c r="DA314" i="28" s="1"/>
  <c r="BC315" i="28"/>
  <c r="Z315" i="28"/>
  <c r="CV314" i="28" s="1"/>
  <c r="BD315" i="28"/>
  <c r="AC315" i="28"/>
  <c r="CY314" i="28" s="1"/>
  <c r="BN314" i="28"/>
  <c r="BM314" i="28"/>
  <c r="BL314" i="28"/>
  <c r="BK314" i="28"/>
  <c r="CS313" i="28"/>
  <c r="BP314" i="28"/>
  <c r="AB316" i="28" l="1"/>
  <c r="CX315" i="28" s="1"/>
  <c r="BF316" i="28"/>
  <c r="AF316" i="28"/>
  <c r="DB315" i="28" s="1"/>
  <c r="BD316" i="28"/>
  <c r="V316" i="28"/>
  <c r="W316" i="28" s="1"/>
  <c r="Y316" i="28"/>
  <c r="CU315" i="28" s="1"/>
  <c r="AC316" i="28"/>
  <c r="CY315" i="28" s="1"/>
  <c r="X316" i="28"/>
  <c r="Z316" i="28"/>
  <c r="CV315" i="28" s="1"/>
  <c r="BQ316" i="28"/>
  <c r="BE316" i="28"/>
  <c r="B316" i="28"/>
  <c r="AE316" i="28"/>
  <c r="DA315" i="28" s="1"/>
  <c r="BC316" i="28"/>
  <c r="BG316" i="28"/>
  <c r="AG316" i="28"/>
  <c r="DC315" i="28" s="1"/>
  <c r="AD316" i="28"/>
  <c r="CZ315" i="28" s="1"/>
  <c r="BB316" i="28"/>
  <c r="AA316" i="28"/>
  <c r="CW315" i="28" s="1"/>
  <c r="BO316" i="28"/>
  <c r="CT314" i="28"/>
  <c r="AJ315" i="28"/>
  <c r="BL315" i="28"/>
  <c r="BM315" i="28"/>
  <c r="BP315" i="28"/>
  <c r="BK315" i="28"/>
  <c r="CS314" i="28"/>
  <c r="BN315" i="28"/>
  <c r="CT315" i="28" l="1"/>
  <c r="AJ316" i="28"/>
  <c r="BN316" i="28"/>
  <c r="BL316" i="28"/>
  <c r="BK316" i="28"/>
  <c r="CS315" i="28"/>
  <c r="BP316" i="28"/>
  <c r="BM316" i="28"/>
  <c r="BF317" i="28"/>
  <c r="BG317" i="28"/>
  <c r="BD317" i="28"/>
  <c r="Z317" i="28"/>
  <c r="CV316" i="28" s="1"/>
  <c r="AC317" i="28"/>
  <c r="CY316" i="28" s="1"/>
  <c r="X317" i="28"/>
  <c r="AF317" i="28"/>
  <c r="DB316" i="28" s="1"/>
  <c r="AE317" i="28"/>
  <c r="DA316" i="28" s="1"/>
  <c r="V317" i="28"/>
  <c r="W317" i="28" s="1"/>
  <c r="AG317" i="28"/>
  <c r="DC316" i="28" s="1"/>
  <c r="BB317" i="28"/>
  <c r="BC317" i="28"/>
  <c r="AD317" i="28"/>
  <c r="CZ316" i="28" s="1"/>
  <c r="Y317" i="28"/>
  <c r="CU316" i="28" s="1"/>
  <c r="BQ317" i="28"/>
  <c r="BE317" i="28"/>
  <c r="AA317" i="28"/>
  <c r="CW316" i="28" s="1"/>
  <c r="B317" i="28"/>
  <c r="AB317" i="28"/>
  <c r="CX316" i="28" s="1"/>
  <c r="BO317" i="28"/>
  <c r="AJ317" i="28" l="1"/>
  <c r="CT316" i="28"/>
  <c r="BB318" i="28"/>
  <c r="B318" i="28"/>
  <c r="BG318" i="28"/>
  <c r="Z318" i="28"/>
  <c r="CV317" i="28" s="1"/>
  <c r="AA318" i="28"/>
  <c r="CW317" i="28" s="1"/>
  <c r="BF318" i="28"/>
  <c r="BC318" i="28"/>
  <c r="AE318" i="28"/>
  <c r="DA317" i="28" s="1"/>
  <c r="AB318" i="28"/>
  <c r="CX317" i="28" s="1"/>
  <c r="V318" i="28"/>
  <c r="W318" i="28" s="1"/>
  <c r="Y318" i="28"/>
  <c r="CU317" i="28" s="1"/>
  <c r="BQ318" i="28"/>
  <c r="AD318" i="28"/>
  <c r="CZ317" i="28" s="1"/>
  <c r="X318" i="28"/>
  <c r="AF318" i="28"/>
  <c r="DB317" i="28" s="1"/>
  <c r="BO318" i="28"/>
  <c r="BE318" i="28"/>
  <c r="AG318" i="28"/>
  <c r="DC317" i="28" s="1"/>
  <c r="AC318" i="28"/>
  <c r="CY317" i="28" s="1"/>
  <c r="BD318" i="28"/>
  <c r="BL317" i="28"/>
  <c r="CS316" i="28"/>
  <c r="BP317" i="28"/>
  <c r="BK317" i="28"/>
  <c r="BN317" i="28"/>
  <c r="BM317" i="28"/>
  <c r="BO319" i="28" l="1"/>
  <c r="BD319" i="28"/>
  <c r="AA319" i="28"/>
  <c r="CW318" i="28" s="1"/>
  <c r="BF319" i="28"/>
  <c r="AB319" i="28"/>
  <c r="CX318" i="28" s="1"/>
  <c r="BC319" i="28"/>
  <c r="B319" i="28"/>
  <c r="AG319" i="28"/>
  <c r="DC318" i="28" s="1"/>
  <c r="AD319" i="28"/>
  <c r="CZ318" i="28" s="1"/>
  <c r="AC319" i="28"/>
  <c r="CY318" i="28" s="1"/>
  <c r="X319" i="28"/>
  <c r="V319" i="28"/>
  <c r="W319" i="28" s="1"/>
  <c r="Y319" i="28"/>
  <c r="CU318" i="28" s="1"/>
  <c r="AE319" i="28"/>
  <c r="DA318" i="28" s="1"/>
  <c r="BQ319" i="28"/>
  <c r="BG319" i="28"/>
  <c r="BB319" i="28"/>
  <c r="Z319" i="28"/>
  <c r="CV318" i="28" s="1"/>
  <c r="BE319" i="28"/>
  <c r="AF319" i="28"/>
  <c r="DB318" i="28" s="1"/>
  <c r="AJ318" i="28"/>
  <c r="CT317" i="28"/>
  <c r="BP318" i="28"/>
  <c r="BL318" i="28"/>
  <c r="BN318" i="28"/>
  <c r="BM318" i="28"/>
  <c r="BK318" i="28"/>
  <c r="CS317" i="28"/>
  <c r="Y320" i="28" l="1"/>
  <c r="CU319" i="28" s="1"/>
  <c r="BC320" i="28"/>
  <c r="BQ320" i="28"/>
  <c r="AD320" i="28"/>
  <c r="CZ319" i="28" s="1"/>
  <c r="BO320" i="28"/>
  <c r="BG320" i="28"/>
  <c r="BF320" i="28"/>
  <c r="Z320" i="28"/>
  <c r="CV319" i="28" s="1"/>
  <c r="BD320" i="28"/>
  <c r="AC320" i="28"/>
  <c r="CY319" i="28" s="1"/>
  <c r="AA320" i="28"/>
  <c r="CW319" i="28" s="1"/>
  <c r="B320" i="28"/>
  <c r="AE320" i="28"/>
  <c r="DA319" i="28" s="1"/>
  <c r="AB320" i="28"/>
  <c r="CX319" i="28" s="1"/>
  <c r="V320" i="28"/>
  <c r="W320" i="28" s="1"/>
  <c r="X320" i="28"/>
  <c r="AF320" i="28"/>
  <c r="DB319" i="28" s="1"/>
  <c r="BB320" i="28"/>
  <c r="BE320" i="28"/>
  <c r="AG320" i="28"/>
  <c r="DC319" i="28" s="1"/>
  <c r="CT318" i="28"/>
  <c r="AJ319" i="28"/>
  <c r="BP319" i="28"/>
  <c r="BK319" i="28"/>
  <c r="BM319" i="28"/>
  <c r="BN319" i="28"/>
  <c r="BL319" i="28"/>
  <c r="CS318" i="28"/>
  <c r="CT319" i="28" l="1"/>
  <c r="AJ320" i="28"/>
  <c r="BQ321" i="28"/>
  <c r="BE321" i="28"/>
  <c r="AF321" i="28"/>
  <c r="DB320" i="28" s="1"/>
  <c r="BD321" i="28"/>
  <c r="BC321" i="28"/>
  <c r="AA321" i="28"/>
  <c r="CW320" i="28" s="1"/>
  <c r="AE321" i="28"/>
  <c r="DA320" i="28" s="1"/>
  <c r="BF321" i="28"/>
  <c r="V321" i="28"/>
  <c r="W321" i="28" s="1"/>
  <c r="X321" i="28"/>
  <c r="BB321" i="28"/>
  <c r="AG321" i="28"/>
  <c r="DC320" i="28" s="1"/>
  <c r="AC321" i="28"/>
  <c r="CY320" i="28" s="1"/>
  <c r="Y321" i="28"/>
  <c r="CU320" i="28" s="1"/>
  <c r="BG321" i="28"/>
  <c r="AD321" i="28"/>
  <c r="CZ320" i="28" s="1"/>
  <c r="Z321" i="28"/>
  <c r="CV320" i="28" s="1"/>
  <c r="B321" i="28"/>
  <c r="AB321" i="28"/>
  <c r="CX320" i="28" s="1"/>
  <c r="BO321" i="28"/>
  <c r="BK320" i="28"/>
  <c r="BP320" i="28"/>
  <c r="CS319" i="28"/>
  <c r="BL320" i="28"/>
  <c r="BM320" i="28"/>
  <c r="BN320" i="28"/>
  <c r="Y322" i="28" l="1"/>
  <c r="CU321" i="28" s="1"/>
  <c r="AF322" i="28"/>
  <c r="DB321" i="28" s="1"/>
  <c r="BQ322" i="28"/>
  <c r="Z322" i="28"/>
  <c r="CV321" i="28" s="1"/>
  <c r="AA322" i="28"/>
  <c r="CW321" i="28" s="1"/>
  <c r="AB322" i="28"/>
  <c r="CX321" i="28" s="1"/>
  <c r="AG322" i="28"/>
  <c r="DC321" i="28" s="1"/>
  <c r="BC322" i="28"/>
  <c r="BF322" i="28"/>
  <c r="X322" i="28"/>
  <c r="BE322" i="28"/>
  <c r="BG322" i="28"/>
  <c r="AE322" i="28"/>
  <c r="DA321" i="28" s="1"/>
  <c r="BB322" i="28"/>
  <c r="AC322" i="28"/>
  <c r="CY321" i="28" s="1"/>
  <c r="V322" i="28"/>
  <c r="W322" i="28" s="1"/>
  <c r="BO322" i="28"/>
  <c r="BD322" i="28"/>
  <c r="B322" i="28"/>
  <c r="AD322" i="28"/>
  <c r="CZ321" i="28" s="1"/>
  <c r="BL321" i="28"/>
  <c r="BN321" i="28"/>
  <c r="BM321" i="28"/>
  <c r="BP321" i="28"/>
  <c r="BK321" i="28"/>
  <c r="CS320" i="28"/>
  <c r="CT320" i="28"/>
  <c r="AJ321" i="28"/>
  <c r="BN322" i="28" l="1"/>
  <c r="BP322" i="28"/>
  <c r="BM322" i="28"/>
  <c r="BK322" i="28"/>
  <c r="BL322" i="28"/>
  <c r="CS321" i="28"/>
  <c r="CT321" i="28"/>
  <c r="AJ322" i="28"/>
  <c r="BQ323" i="28"/>
  <c r="Z323" i="28"/>
  <c r="CV322" i="28" s="1"/>
  <c r="AF323" i="28"/>
  <c r="DB322" i="28" s="1"/>
  <c r="AC323" i="28"/>
  <c r="CY322" i="28" s="1"/>
  <c r="BF323" i="28"/>
  <c r="AG323" i="28"/>
  <c r="DC322" i="28" s="1"/>
  <c r="AB323" i="28"/>
  <c r="CX322" i="28" s="1"/>
  <c r="BC323" i="28"/>
  <c r="AE323" i="28"/>
  <c r="DA322" i="28" s="1"/>
  <c r="BE323" i="28"/>
  <c r="BO323" i="28"/>
  <c r="B323" i="28"/>
  <c r="V323" i="28"/>
  <c r="W323" i="28" s="1"/>
  <c r="BG323" i="28"/>
  <c r="AD323" i="28"/>
  <c r="CZ322" i="28" s="1"/>
  <c r="BD323" i="28"/>
  <c r="Y323" i="28"/>
  <c r="CU322" i="28" s="1"/>
  <c r="BB323" i="28"/>
  <c r="AA323" i="28"/>
  <c r="CW322" i="28" s="1"/>
  <c r="X323" i="28"/>
  <c r="CT322" i="28" l="1"/>
  <c r="AJ323" i="28"/>
  <c r="BK323" i="28"/>
  <c r="CS322" i="28"/>
  <c r="BP323" i="28"/>
  <c r="BL323" i="28"/>
  <c r="BM323" i="28"/>
  <c r="BN323" i="28"/>
  <c r="AB324" i="28"/>
  <c r="CX323" i="28" s="1"/>
  <c r="AD324" i="28"/>
  <c r="CZ323" i="28" s="1"/>
  <c r="AE324" i="28"/>
  <c r="DA323" i="28" s="1"/>
  <c r="Y324" i="28"/>
  <c r="CU323" i="28" s="1"/>
  <c r="BC324" i="28"/>
  <c r="X324" i="28"/>
  <c r="BQ324" i="28"/>
  <c r="BE324" i="28"/>
  <c r="Z324" i="28"/>
  <c r="CV323" i="28" s="1"/>
  <c r="AC324" i="28"/>
  <c r="CY323" i="28" s="1"/>
  <c r="BF324" i="28"/>
  <c r="BO324" i="28"/>
  <c r="AF324" i="28"/>
  <c r="DB323" i="28" s="1"/>
  <c r="V324" i="28"/>
  <c r="W324" i="28" s="1"/>
  <c r="AA324" i="28"/>
  <c r="CW323" i="28" s="1"/>
  <c r="B324" i="28"/>
  <c r="AG324" i="28"/>
  <c r="DC323" i="28" s="1"/>
  <c r="BG324" i="28"/>
  <c r="BD324" i="28"/>
  <c r="BB324" i="28"/>
  <c r="AD325" i="28" l="1"/>
  <c r="CZ324" i="28" s="1"/>
  <c r="BG325" i="28"/>
  <c r="AF325" i="28"/>
  <c r="DB324" i="28" s="1"/>
  <c r="BB325" i="28"/>
  <c r="BQ325" i="28"/>
  <c r="BF325" i="28"/>
  <c r="B325" i="28"/>
  <c r="V325" i="28"/>
  <c r="W325" i="28" s="1"/>
  <c r="BC325" i="28"/>
  <c r="Y325" i="28"/>
  <c r="CU324" i="28" s="1"/>
  <c r="BO325" i="28"/>
  <c r="Z325" i="28"/>
  <c r="CV324" i="28" s="1"/>
  <c r="BE325" i="28"/>
  <c r="AE325" i="28"/>
  <c r="DA324" i="28" s="1"/>
  <c r="BD325" i="28"/>
  <c r="X325" i="28"/>
  <c r="AG325" i="28"/>
  <c r="DC324" i="28" s="1"/>
  <c r="AA325" i="28"/>
  <c r="CW324" i="28" s="1"/>
  <c r="AB325" i="28"/>
  <c r="CX324" i="28" s="1"/>
  <c r="AC325" i="28"/>
  <c r="CY324" i="28" s="1"/>
  <c r="BP324" i="28"/>
  <c r="BK324" i="28"/>
  <c r="BL324" i="28"/>
  <c r="BN324" i="28"/>
  <c r="BM324" i="28"/>
  <c r="CS323" i="28"/>
  <c r="CT323" i="28"/>
  <c r="AJ324" i="28"/>
  <c r="BK325" i="28" l="1"/>
  <c r="BN325" i="28"/>
  <c r="BL325" i="28"/>
  <c r="CS324" i="28"/>
  <c r="BP325" i="28"/>
  <c r="BM325" i="28"/>
  <c r="BC326" i="28"/>
  <c r="BO326" i="28"/>
  <c r="X326" i="28"/>
  <c r="BG326" i="28"/>
  <c r="Y326" i="28"/>
  <c r="CU325" i="28" s="1"/>
  <c r="AC326" i="28"/>
  <c r="CY325" i="28" s="1"/>
  <c r="AA326" i="28"/>
  <c r="CW325" i="28" s="1"/>
  <c r="BQ326" i="28"/>
  <c r="BD326" i="28"/>
  <c r="AF326" i="28"/>
  <c r="DB325" i="28" s="1"/>
  <c r="BE326" i="28"/>
  <c r="Z326" i="28"/>
  <c r="CV325" i="28" s="1"/>
  <c r="AE326" i="28"/>
  <c r="DA325" i="28" s="1"/>
  <c r="BF326" i="28"/>
  <c r="AB326" i="28"/>
  <c r="CX325" i="28" s="1"/>
  <c r="V326" i="28"/>
  <c r="W326" i="28" s="1"/>
  <c r="BB326" i="28"/>
  <c r="B326" i="28"/>
  <c r="AD326" i="28"/>
  <c r="CZ325" i="28" s="1"/>
  <c r="AG326" i="28"/>
  <c r="DC325" i="28" s="1"/>
  <c r="CT324" i="28"/>
  <c r="AJ325" i="28"/>
  <c r="AC327" i="28" l="1"/>
  <c r="CY326" i="28" s="1"/>
  <c r="X327" i="28"/>
  <c r="BD327" i="28"/>
  <c r="AF327" i="28"/>
  <c r="DB326" i="28" s="1"/>
  <c r="AG327" i="28"/>
  <c r="DC326" i="28" s="1"/>
  <c r="AD327" i="28"/>
  <c r="CZ326" i="28" s="1"/>
  <c r="BF327" i="28"/>
  <c r="Z327" i="28"/>
  <c r="CV326" i="28" s="1"/>
  <c r="V327" i="28"/>
  <c r="W327" i="28" s="1"/>
  <c r="BO327" i="28"/>
  <c r="AB327" i="28"/>
  <c r="CX326" i="28" s="1"/>
  <c r="BB327" i="28"/>
  <c r="BC327" i="28"/>
  <c r="AE327" i="28"/>
  <c r="DA326" i="28" s="1"/>
  <c r="BG327" i="28"/>
  <c r="Y327" i="28"/>
  <c r="CU326" i="28" s="1"/>
  <c r="B327" i="28"/>
  <c r="AA327" i="28"/>
  <c r="CW326" i="28" s="1"/>
  <c r="BE327" i="28"/>
  <c r="BQ327" i="28"/>
  <c r="BP326" i="28"/>
  <c r="BM326" i="28"/>
  <c r="BN326" i="28"/>
  <c r="CS325" i="28"/>
  <c r="BK326" i="28"/>
  <c r="BL326" i="28"/>
  <c r="CT325" i="28"/>
  <c r="AJ326" i="28"/>
  <c r="CT326" i="28" l="1"/>
  <c r="AJ327" i="28"/>
  <c r="B328" i="28"/>
  <c r="AG328" i="28"/>
  <c r="DC327" i="28" s="1"/>
  <c r="AF328" i="28"/>
  <c r="DB327" i="28" s="1"/>
  <c r="BQ328" i="28"/>
  <c r="AC328" i="28"/>
  <c r="CY327" i="28" s="1"/>
  <c r="BO328" i="28"/>
  <c r="BF328" i="28"/>
  <c r="BE328" i="28"/>
  <c r="Y328" i="28"/>
  <c r="CU327" i="28" s="1"/>
  <c r="AB328" i="28"/>
  <c r="CX327" i="28" s="1"/>
  <c r="BB328" i="28"/>
  <c r="BD328" i="28"/>
  <c r="Z328" i="28"/>
  <c r="CV327" i="28" s="1"/>
  <c r="BC328" i="28"/>
  <c r="AA328" i="28"/>
  <c r="CW327" i="28" s="1"/>
  <c r="V328" i="28"/>
  <c r="W328" i="28" s="1"/>
  <c r="X328" i="28"/>
  <c r="AD328" i="28"/>
  <c r="CZ327" i="28" s="1"/>
  <c r="AE328" i="28"/>
  <c r="DA327" i="28" s="1"/>
  <c r="BG328" i="28"/>
  <c r="BL327" i="28"/>
  <c r="CS326" i="28"/>
  <c r="BM327" i="28"/>
  <c r="BP327" i="28"/>
  <c r="BN327" i="28"/>
  <c r="BK327" i="28"/>
  <c r="BE329" i="28" l="1"/>
  <c r="BD329" i="28"/>
  <c r="B329" i="28"/>
  <c r="AE329" i="28"/>
  <c r="DA328" i="28" s="1"/>
  <c r="Z329" i="28"/>
  <c r="CV328" i="28" s="1"/>
  <c r="V329" i="28"/>
  <c r="W329" i="28" s="1"/>
  <c r="AF329" i="28"/>
  <c r="DB328" i="28" s="1"/>
  <c r="BB329" i="28"/>
  <c r="X329" i="28"/>
  <c r="BF329" i="28"/>
  <c r="Y329" i="28"/>
  <c r="CU328" i="28" s="1"/>
  <c r="BO329" i="28"/>
  <c r="AG329" i="28"/>
  <c r="DC328" i="28" s="1"/>
  <c r="AA329" i="28"/>
  <c r="CW328" i="28" s="1"/>
  <c r="BQ329" i="28"/>
  <c r="BG329" i="28"/>
  <c r="AC329" i="28"/>
  <c r="CY328" i="28" s="1"/>
  <c r="AB329" i="28"/>
  <c r="CX328" i="28" s="1"/>
  <c r="AD329" i="28"/>
  <c r="CZ328" i="28" s="1"/>
  <c r="BC329" i="28"/>
  <c r="BP328" i="28"/>
  <c r="BN328" i="28"/>
  <c r="BL328" i="28"/>
  <c r="BK328" i="28"/>
  <c r="CS327" i="28"/>
  <c r="BM328" i="28"/>
  <c r="AJ328" i="28"/>
  <c r="CT327" i="28"/>
  <c r="B330" i="28" l="1"/>
  <c r="V330" i="28"/>
  <c r="W330" i="28" s="1"/>
  <c r="Z330" i="28"/>
  <c r="CV329" i="28" s="1"/>
  <c r="AC330" i="28"/>
  <c r="CY329" i="28" s="1"/>
  <c r="BO330" i="28"/>
  <c r="BG330" i="28"/>
  <c r="AD330" i="28"/>
  <c r="CZ329" i="28" s="1"/>
  <c r="X330" i="28"/>
  <c r="Y330" i="28"/>
  <c r="CU329" i="28" s="1"/>
  <c r="AB330" i="28"/>
  <c r="CX329" i="28" s="1"/>
  <c r="BC330" i="28"/>
  <c r="AE330" i="28"/>
  <c r="DA329" i="28" s="1"/>
  <c r="BD330" i="28"/>
  <c r="BE330" i="28"/>
  <c r="BB330" i="28"/>
  <c r="BQ330" i="28"/>
  <c r="BF330" i="28"/>
  <c r="AF330" i="28"/>
  <c r="DB329" i="28" s="1"/>
  <c r="AG330" i="28"/>
  <c r="DC329" i="28" s="1"/>
  <c r="AA330" i="28"/>
  <c r="CW329" i="28" s="1"/>
  <c r="BK329" i="28"/>
  <c r="BN329" i="28"/>
  <c r="CS328" i="28"/>
  <c r="BM329" i="28"/>
  <c r="BL329" i="28"/>
  <c r="BP329" i="28"/>
  <c r="CT328" i="28"/>
  <c r="AJ329" i="28"/>
  <c r="CT329" i="28" l="1"/>
  <c r="AJ330" i="28"/>
  <c r="BK330" i="28"/>
  <c r="BP330" i="28"/>
  <c r="BM330" i="28"/>
  <c r="CS329" i="28"/>
  <c r="BN330" i="28"/>
  <c r="BL330" i="28"/>
  <c r="BQ331" i="28"/>
  <c r="BF331" i="28"/>
  <c r="AC331" i="28"/>
  <c r="CY330" i="28" s="1"/>
  <c r="AF331" i="28"/>
  <c r="DB330" i="28" s="1"/>
  <c r="BB331" i="28"/>
  <c r="AB331" i="28"/>
  <c r="CX330" i="28" s="1"/>
  <c r="BC331" i="28"/>
  <c r="AD331" i="28"/>
  <c r="CZ330" i="28" s="1"/>
  <c r="X331" i="28"/>
  <c r="V331" i="28"/>
  <c r="W331" i="28" s="1"/>
  <c r="BE331" i="28"/>
  <c r="BD331" i="28"/>
  <c r="Y331" i="28"/>
  <c r="CU330" i="28" s="1"/>
  <c r="B331" i="28"/>
  <c r="AA331" i="28"/>
  <c r="CW330" i="28" s="1"/>
  <c r="BG331" i="28"/>
  <c r="Z331" i="28"/>
  <c r="CV330" i="28" s="1"/>
  <c r="AE331" i="28"/>
  <c r="DA330" i="28" s="1"/>
  <c r="AG331" i="28"/>
  <c r="DC330" i="28" s="1"/>
  <c r="BO331" i="28"/>
  <c r="AD332" i="28" l="1"/>
  <c r="CZ331" i="28" s="1"/>
  <c r="AF332" i="28"/>
  <c r="DB331" i="28" s="1"/>
  <c r="V332" i="28"/>
  <c r="W332" i="28" s="1"/>
  <c r="BG332" i="28"/>
  <c r="Z332" i="28"/>
  <c r="CV331" i="28" s="1"/>
  <c r="BC332" i="28"/>
  <c r="BE332" i="28"/>
  <c r="B332" i="28"/>
  <c r="BO332" i="28"/>
  <c r="AB332" i="28"/>
  <c r="CX331" i="28" s="1"/>
  <c r="BB332" i="28"/>
  <c r="X332" i="28"/>
  <c r="AA332" i="28"/>
  <c r="CW331" i="28" s="1"/>
  <c r="Y332" i="28"/>
  <c r="CU331" i="28" s="1"/>
  <c r="AC332" i="28"/>
  <c r="CY331" i="28" s="1"/>
  <c r="BF332" i="28"/>
  <c r="AE332" i="28"/>
  <c r="DA331" i="28" s="1"/>
  <c r="BQ332" i="28"/>
  <c r="AG332" i="28"/>
  <c r="DC331" i="28" s="1"/>
  <c r="BD332" i="28"/>
  <c r="BP331" i="28"/>
  <c r="BN331" i="28"/>
  <c r="BM331" i="28"/>
  <c r="BK331" i="28"/>
  <c r="CS330" i="28"/>
  <c r="BL331" i="28"/>
  <c r="CT330" i="28"/>
  <c r="AJ331" i="28"/>
  <c r="Y333" i="28" l="1"/>
  <c r="CU332" i="28" s="1"/>
  <c r="Z333" i="28"/>
  <c r="CV332" i="28" s="1"/>
  <c r="BC333" i="28"/>
  <c r="BE333" i="28"/>
  <c r="V333" i="28"/>
  <c r="W333" i="28" s="1"/>
  <c r="AB333" i="28"/>
  <c r="CX332" i="28" s="1"/>
  <c r="BO333" i="28"/>
  <c r="AE333" i="28"/>
  <c r="DA332" i="28" s="1"/>
  <c r="BG333" i="28"/>
  <c r="AG333" i="28"/>
  <c r="DC332" i="28" s="1"/>
  <c r="X333" i="28"/>
  <c r="AF333" i="28"/>
  <c r="DB332" i="28" s="1"/>
  <c r="AA333" i="28"/>
  <c r="CW332" i="28" s="1"/>
  <c r="BF333" i="28"/>
  <c r="BB333" i="28"/>
  <c r="AC333" i="28"/>
  <c r="CY332" i="28" s="1"/>
  <c r="AD333" i="28"/>
  <c r="CZ332" i="28" s="1"/>
  <c r="BQ333" i="28"/>
  <c r="B333" i="28"/>
  <c r="BD333" i="28"/>
  <c r="CT331" i="28"/>
  <c r="AJ332" i="28"/>
  <c r="BN332" i="28"/>
  <c r="BK332" i="28"/>
  <c r="BP332" i="28"/>
  <c r="BL332" i="28"/>
  <c r="CS331" i="28"/>
  <c r="BM332" i="28"/>
  <c r="BK333" i="28" l="1"/>
  <c r="BL333" i="28"/>
  <c r="BN333" i="28"/>
  <c r="CS332" i="28"/>
  <c r="BP333" i="28"/>
  <c r="BM333" i="28"/>
  <c r="CT332" i="28"/>
  <c r="AJ333" i="28"/>
  <c r="AB334" i="28"/>
  <c r="CX333" i="28" s="1"/>
  <c r="AD334" i="28"/>
  <c r="CZ333" i="28" s="1"/>
  <c r="V334" i="28"/>
  <c r="W334" i="28" s="1"/>
  <c r="AG334" i="28"/>
  <c r="DC333" i="28" s="1"/>
  <c r="B334" i="28"/>
  <c r="AE334" i="28"/>
  <c r="DA333" i="28" s="1"/>
  <c r="BB334" i="28"/>
  <c r="AC334" i="28"/>
  <c r="CY333" i="28" s="1"/>
  <c r="BQ334" i="28"/>
  <c r="Y334" i="28"/>
  <c r="CU333" i="28" s="1"/>
  <c r="X334" i="28"/>
  <c r="BO334" i="28"/>
  <c r="Z334" i="28"/>
  <c r="CV333" i="28" s="1"/>
  <c r="BE334" i="28"/>
  <c r="BG334" i="28"/>
  <c r="BD334" i="28"/>
  <c r="BC334" i="28"/>
  <c r="AF334" i="28"/>
  <c r="DB333" i="28" s="1"/>
  <c r="AA334" i="28"/>
  <c r="CW333" i="28" s="1"/>
  <c r="BF334" i="28"/>
  <c r="BE335" i="28" l="1"/>
  <c r="BD335" i="28"/>
  <c r="BC335" i="28"/>
  <c r="BQ335" i="28"/>
  <c r="AB335" i="28"/>
  <c r="CX334" i="28" s="1"/>
  <c r="AF335" i="28"/>
  <c r="DB334" i="28" s="1"/>
  <c r="V335" i="28"/>
  <c r="W335" i="28" s="1"/>
  <c r="BG335" i="28"/>
  <c r="Y335" i="28"/>
  <c r="CU334" i="28" s="1"/>
  <c r="B335" i="28"/>
  <c r="BB335" i="28"/>
  <c r="AG335" i="28"/>
  <c r="DC334" i="28" s="1"/>
  <c r="Z335" i="28"/>
  <c r="CV334" i="28" s="1"/>
  <c r="AE335" i="28"/>
  <c r="DA334" i="28" s="1"/>
  <c r="X335" i="28"/>
  <c r="BO335" i="28"/>
  <c r="AD335" i="28"/>
  <c r="CZ334" i="28" s="1"/>
  <c r="BF335" i="28"/>
  <c r="AC335" i="28"/>
  <c r="CY334" i="28" s="1"/>
  <c r="AA335" i="28"/>
  <c r="CW334" i="28" s="1"/>
  <c r="CT333" i="28"/>
  <c r="AJ334" i="28"/>
  <c r="BP334" i="28"/>
  <c r="BK334" i="28"/>
  <c r="BL334" i="28"/>
  <c r="BN334" i="28"/>
  <c r="CS333" i="28"/>
  <c r="BM334" i="28"/>
  <c r="BP335" i="28" l="1"/>
  <c r="BL335" i="28"/>
  <c r="BM335" i="28"/>
  <c r="CS334" i="28"/>
  <c r="BK335" i="28"/>
  <c r="BN335" i="28"/>
  <c r="CT334" i="28"/>
  <c r="AJ335" i="28"/>
  <c r="V336" i="28"/>
  <c r="W336" i="28" s="1"/>
  <c r="BO336" i="28"/>
  <c r="BD336" i="28"/>
  <c r="AB336" i="28"/>
  <c r="CX335" i="28" s="1"/>
  <c r="Z336" i="28"/>
  <c r="CV335" i="28" s="1"/>
  <c r="B336" i="28"/>
  <c r="BE336" i="28"/>
  <c r="AE336" i="28"/>
  <c r="DA335" i="28" s="1"/>
  <c r="AA336" i="28"/>
  <c r="CW335" i="28" s="1"/>
  <c r="BF336" i="28"/>
  <c r="BQ336" i="28"/>
  <c r="X336" i="28"/>
  <c r="AG336" i="28"/>
  <c r="DC335" i="28" s="1"/>
  <c r="AD336" i="28"/>
  <c r="CZ335" i="28" s="1"/>
  <c r="BB336" i="28"/>
  <c r="Y336" i="28"/>
  <c r="CU335" i="28" s="1"/>
  <c r="AF336" i="28"/>
  <c r="DB335" i="28" s="1"/>
  <c r="AC336" i="28"/>
  <c r="CY335" i="28" s="1"/>
  <c r="BG336" i="28"/>
  <c r="BC336" i="28"/>
  <c r="AG337" i="28" l="1"/>
  <c r="DC336" i="28" s="1"/>
  <c r="BD337" i="28"/>
  <c r="AF337" i="28"/>
  <c r="DB336" i="28" s="1"/>
  <c r="AD337" i="28"/>
  <c r="CZ336" i="28" s="1"/>
  <c r="Z337" i="28"/>
  <c r="CV336" i="28" s="1"/>
  <c r="BC337" i="28"/>
  <c r="AA337" i="28"/>
  <c r="CW336" i="28" s="1"/>
  <c r="AE337" i="28"/>
  <c r="DA336" i="28" s="1"/>
  <c r="V337" i="28"/>
  <c r="W337" i="28" s="1"/>
  <c r="AC337" i="28"/>
  <c r="CY336" i="28" s="1"/>
  <c r="BE337" i="28"/>
  <c r="BG337" i="28"/>
  <c r="BQ337" i="28"/>
  <c r="B337" i="28"/>
  <c r="Y337" i="28"/>
  <c r="CU336" i="28" s="1"/>
  <c r="AB337" i="28"/>
  <c r="CX336" i="28" s="1"/>
  <c r="X337" i="28"/>
  <c r="BB337" i="28"/>
  <c r="BF337" i="28"/>
  <c r="BO337" i="28"/>
  <c r="CT335" i="28"/>
  <c r="AJ336" i="28"/>
  <c r="BN336" i="28"/>
  <c r="BL336" i="28"/>
  <c r="BP336" i="28"/>
  <c r="BM336" i="28"/>
  <c r="CS335" i="28"/>
  <c r="BK336" i="28"/>
  <c r="BB338" i="28" l="1"/>
  <c r="BG338" i="28"/>
  <c r="BC338" i="28"/>
  <c r="V338" i="28"/>
  <c r="W338" i="28" s="1"/>
  <c r="BO338" i="28"/>
  <c r="X338" i="28"/>
  <c r="AF338" i="28"/>
  <c r="DB337" i="28" s="1"/>
  <c r="Y338" i="28"/>
  <c r="CU337" i="28" s="1"/>
  <c r="AG338" i="28"/>
  <c r="DC337" i="28" s="1"/>
  <c r="B338" i="28"/>
  <c r="AC338" i="28"/>
  <c r="CY337" i="28" s="1"/>
  <c r="BF338" i="28"/>
  <c r="AA338" i="28"/>
  <c r="CW337" i="28" s="1"/>
  <c r="AD338" i="28"/>
  <c r="CZ337" i="28" s="1"/>
  <c r="BQ338" i="28"/>
  <c r="BE338" i="28"/>
  <c r="AB338" i="28"/>
  <c r="CX337" i="28" s="1"/>
  <c r="AE338" i="28"/>
  <c r="DA337" i="28" s="1"/>
  <c r="BD338" i="28"/>
  <c r="Z338" i="28"/>
  <c r="CV337" i="28" s="1"/>
  <c r="CT336" i="28"/>
  <c r="AJ337" i="28"/>
  <c r="BN337" i="28"/>
  <c r="CS336" i="28"/>
  <c r="BP337" i="28"/>
  <c r="BL337" i="28"/>
  <c r="BK337" i="28"/>
  <c r="BM337" i="28"/>
  <c r="CT337" i="28" l="1"/>
  <c r="AJ338" i="28"/>
  <c r="V339" i="28"/>
  <c r="W339" i="28" s="1"/>
  <c r="BQ339" i="28"/>
  <c r="BG339" i="28"/>
  <c r="BD339" i="28"/>
  <c r="BC339" i="28"/>
  <c r="AF339" i="28"/>
  <c r="DB338" i="28" s="1"/>
  <c r="AD339" i="28"/>
  <c r="CZ338" i="28" s="1"/>
  <c r="AA339" i="28"/>
  <c r="CW338" i="28" s="1"/>
  <c r="AC339" i="28"/>
  <c r="CY338" i="28" s="1"/>
  <c r="Z339" i="28"/>
  <c r="CV338" i="28" s="1"/>
  <c r="BO339" i="28"/>
  <c r="BB339" i="28"/>
  <c r="AB339" i="28"/>
  <c r="CX338" i="28" s="1"/>
  <c r="X339" i="28"/>
  <c r="AE339" i="28"/>
  <c r="DA338" i="28" s="1"/>
  <c r="B339" i="28"/>
  <c r="BE339" i="28"/>
  <c r="AG339" i="28"/>
  <c r="DC338" i="28" s="1"/>
  <c r="BF339" i="28"/>
  <c r="Y339" i="28"/>
  <c r="CU338" i="28" s="1"/>
  <c r="BL338" i="28"/>
  <c r="BN338" i="28"/>
  <c r="BM338" i="28"/>
  <c r="CS337" i="28"/>
  <c r="BK338" i="28"/>
  <c r="BP338" i="28"/>
  <c r="AJ339" i="28" l="1"/>
  <c r="CT338" i="28"/>
  <c r="BN339" i="28"/>
  <c r="BP339" i="28"/>
  <c r="BK339" i="28"/>
  <c r="CS338" i="28"/>
  <c r="BL339" i="28"/>
  <c r="BM339" i="28"/>
  <c r="BC340" i="28"/>
  <c r="BF340" i="28"/>
  <c r="BE340" i="28"/>
  <c r="AD340" i="28"/>
  <c r="CZ339" i="28" s="1"/>
  <c r="BB340" i="28"/>
  <c r="AA340" i="28"/>
  <c r="CW339" i="28" s="1"/>
  <c r="AG340" i="28"/>
  <c r="DC339" i="28" s="1"/>
  <c r="Z340" i="28"/>
  <c r="CV339" i="28" s="1"/>
  <c r="BO340" i="28"/>
  <c r="Y340" i="28"/>
  <c r="CU339" i="28" s="1"/>
  <c r="AF340" i="28"/>
  <c r="DB339" i="28" s="1"/>
  <c r="BD340" i="28"/>
  <c r="V340" i="28"/>
  <c r="W340" i="28" s="1"/>
  <c r="B340" i="28"/>
  <c r="X340" i="28"/>
  <c r="AC340" i="28"/>
  <c r="CY339" i="28" s="1"/>
  <c r="AB340" i="28"/>
  <c r="CX339" i="28" s="1"/>
  <c r="BG340" i="28"/>
  <c r="AE340" i="28"/>
  <c r="DA339" i="28" s="1"/>
  <c r="BQ340" i="28"/>
  <c r="CT339" i="28" l="1"/>
  <c r="AJ340" i="28"/>
  <c r="BP340" i="28"/>
  <c r="CS339" i="28"/>
  <c r="BL340" i="28"/>
  <c r="BK340" i="28"/>
  <c r="BN340" i="28"/>
  <c r="BM340" i="28"/>
  <c r="BE341" i="28"/>
  <c r="BQ341" i="28"/>
  <c r="BG341" i="28"/>
  <c r="AE341" i="28"/>
  <c r="DA340" i="28" s="1"/>
  <c r="AC341" i="28"/>
  <c r="CY340" i="28" s="1"/>
  <c r="B341" i="28"/>
  <c r="V341" i="28"/>
  <c r="W341" i="28" s="1"/>
  <c r="BD341" i="28"/>
  <c r="AD341" i="28"/>
  <c r="CZ340" i="28" s="1"/>
  <c r="Y341" i="28"/>
  <c r="CU340" i="28" s="1"/>
  <c r="BO341" i="28"/>
  <c r="Z341" i="28"/>
  <c r="CV340" i="28" s="1"/>
  <c r="AG341" i="28"/>
  <c r="DC340" i="28" s="1"/>
  <c r="X341" i="28"/>
  <c r="BF341" i="28"/>
  <c r="BC341" i="28"/>
  <c r="AB341" i="28"/>
  <c r="CX340" i="28" s="1"/>
  <c r="AF341" i="28"/>
  <c r="DB340" i="28" s="1"/>
  <c r="BB341" i="28"/>
  <c r="AA341" i="28"/>
  <c r="CW340" i="28" s="1"/>
  <c r="BM341" i="28" l="1"/>
  <c r="BK341" i="28"/>
  <c r="BL341" i="28"/>
  <c r="BN341" i="28"/>
  <c r="CS340" i="28"/>
  <c r="BP341" i="28"/>
  <c r="CT340" i="28"/>
  <c r="AJ341" i="28"/>
  <c r="B342" i="28"/>
  <c r="Y342" i="28"/>
  <c r="CU341" i="28" s="1"/>
  <c r="AF342" i="28"/>
  <c r="DB341" i="28" s="1"/>
  <c r="AC342" i="28"/>
  <c r="CY341" i="28" s="1"/>
  <c r="BG342" i="28"/>
  <c r="AG342" i="28"/>
  <c r="DC341" i="28" s="1"/>
  <c r="AB342" i="28"/>
  <c r="CX341" i="28" s="1"/>
  <c r="BC342" i="28"/>
  <c r="AD342" i="28"/>
  <c r="CZ341" i="28" s="1"/>
  <c r="AE342" i="28"/>
  <c r="DA341" i="28" s="1"/>
  <c r="BE342" i="28"/>
  <c r="BD342" i="28"/>
  <c r="AA342" i="28"/>
  <c r="CW341" i="28" s="1"/>
  <c r="BO342" i="28"/>
  <c r="X342" i="28"/>
  <c r="BQ342" i="28"/>
  <c r="Z342" i="28"/>
  <c r="CV341" i="28" s="1"/>
  <c r="BB342" i="28"/>
  <c r="V342" i="28"/>
  <c r="W342" i="28" s="1"/>
  <c r="BF342" i="28"/>
  <c r="CT341" i="28" l="1"/>
  <c r="AJ342" i="28"/>
  <c r="BP342" i="28"/>
  <c r="CS341" i="28"/>
  <c r="BK342" i="28"/>
  <c r="BM342" i="28"/>
  <c r="BL342" i="28"/>
  <c r="BN342" i="28"/>
  <c r="BO343" i="28"/>
  <c r="BG343" i="28"/>
  <c r="X343" i="28"/>
  <c r="AG343" i="28"/>
  <c r="DC342" i="28" s="1"/>
  <c r="BC343" i="28"/>
  <c r="BF343" i="28"/>
  <c r="BD343" i="28"/>
  <c r="AE343" i="28"/>
  <c r="DA342" i="28" s="1"/>
  <c r="AC343" i="28"/>
  <c r="CY342" i="28" s="1"/>
  <c r="Z343" i="28"/>
  <c r="CV342" i="28" s="1"/>
  <c r="V343" i="28"/>
  <c r="W343" i="28" s="1"/>
  <c r="AF343" i="28"/>
  <c r="DB342" i="28" s="1"/>
  <c r="AB343" i="28"/>
  <c r="CX342" i="28" s="1"/>
  <c r="BB343" i="28"/>
  <c r="Y343" i="28"/>
  <c r="CU342" i="28" s="1"/>
  <c r="B343" i="28"/>
  <c r="BE343" i="28"/>
  <c r="BQ343" i="28"/>
  <c r="AA343" i="28"/>
  <c r="CW342" i="28" s="1"/>
  <c r="AD343" i="28"/>
  <c r="CZ342" i="28" s="1"/>
  <c r="BO344" i="28" l="1"/>
  <c r="AC344" i="28"/>
  <c r="CY343" i="28" s="1"/>
  <c r="BG344" i="28"/>
  <c r="Z344" i="28"/>
  <c r="CV343" i="28" s="1"/>
  <c r="V344" i="28"/>
  <c r="W344" i="28" s="1"/>
  <c r="BE344" i="28"/>
  <c r="AB344" i="28"/>
  <c r="CX343" i="28" s="1"/>
  <c r="AE344" i="28"/>
  <c r="DA343" i="28" s="1"/>
  <c r="BQ344" i="28"/>
  <c r="BB344" i="28"/>
  <c r="BD344" i="28"/>
  <c r="AD344" i="28"/>
  <c r="CZ343" i="28" s="1"/>
  <c r="AA344" i="28"/>
  <c r="CW343" i="28" s="1"/>
  <c r="BC344" i="28"/>
  <c r="B344" i="28"/>
  <c r="X344" i="28"/>
  <c r="BF344" i="28"/>
  <c r="AF344" i="28"/>
  <c r="DB343" i="28" s="1"/>
  <c r="AG344" i="28"/>
  <c r="DC343" i="28" s="1"/>
  <c r="Y344" i="28"/>
  <c r="CU343" i="28" s="1"/>
  <c r="BL343" i="28"/>
  <c r="CS342" i="28"/>
  <c r="BP343" i="28"/>
  <c r="BM343" i="28"/>
  <c r="BK343" i="28"/>
  <c r="BN343" i="28"/>
  <c r="CT342" i="28"/>
  <c r="AJ343" i="28"/>
  <c r="BF345" i="28" l="1"/>
  <c r="Y345" i="28"/>
  <c r="CU344" i="28" s="1"/>
  <c r="X345" i="28"/>
  <c r="BE345" i="28"/>
  <c r="AF345" i="28"/>
  <c r="DB344" i="28" s="1"/>
  <c r="BO345" i="28"/>
  <c r="BB345" i="28"/>
  <c r="BC345" i="28"/>
  <c r="AG345" i="28"/>
  <c r="DC344" i="28" s="1"/>
  <c r="BG345" i="28"/>
  <c r="V345" i="28"/>
  <c r="W345" i="28" s="1"/>
  <c r="AC345" i="28"/>
  <c r="CY344" i="28" s="1"/>
  <c r="AA345" i="28"/>
  <c r="CW344" i="28" s="1"/>
  <c r="AB345" i="28"/>
  <c r="CX344" i="28" s="1"/>
  <c r="BD345" i="28"/>
  <c r="AD345" i="28"/>
  <c r="CZ344" i="28" s="1"/>
  <c r="B345" i="28"/>
  <c r="Z345" i="28"/>
  <c r="CV344" i="28" s="1"/>
  <c r="BQ345" i="28"/>
  <c r="AE345" i="28"/>
  <c r="DA344" i="28" s="1"/>
  <c r="BK344" i="28"/>
  <c r="BP344" i="28"/>
  <c r="BN344" i="28"/>
  <c r="BL344" i="28"/>
  <c r="BM344" i="28"/>
  <c r="CS343" i="28"/>
  <c r="CT343" i="28"/>
  <c r="AJ344" i="28"/>
  <c r="BK345" i="28" l="1"/>
  <c r="BM345" i="28"/>
  <c r="BP345" i="28"/>
  <c r="BL345" i="28"/>
  <c r="BN345" i="28"/>
  <c r="CS344" i="28"/>
  <c r="CT344" i="28"/>
  <c r="AJ345" i="28"/>
  <c r="BB346" i="28"/>
  <c r="AB346" i="28"/>
  <c r="CX345" i="28" s="1"/>
  <c r="BG346" i="28"/>
  <c r="BE346" i="28"/>
  <c r="AD346" i="28"/>
  <c r="CZ345" i="28" s="1"/>
  <c r="Z346" i="28"/>
  <c r="CV345" i="28" s="1"/>
  <c r="AE346" i="28"/>
  <c r="DA345" i="28" s="1"/>
  <c r="AC346" i="28"/>
  <c r="CY345" i="28" s="1"/>
  <c r="Y346" i="28"/>
  <c r="CU345" i="28" s="1"/>
  <c r="BQ346" i="28"/>
  <c r="BC346" i="28"/>
  <c r="B346" i="28"/>
  <c r="AF346" i="28"/>
  <c r="DB345" i="28" s="1"/>
  <c r="BO346" i="28"/>
  <c r="V346" i="28"/>
  <c r="W346" i="28" s="1"/>
  <c r="BF346" i="28"/>
  <c r="X346" i="28"/>
  <c r="AA346" i="28"/>
  <c r="CW345" i="28" s="1"/>
  <c r="AG346" i="28"/>
  <c r="DC345" i="28" s="1"/>
  <c r="BD346" i="28"/>
  <c r="V347" i="28" l="1"/>
  <c r="W347" i="28" s="1"/>
  <c r="BF347" i="28"/>
  <c r="AA347" i="28"/>
  <c r="CW346" i="28" s="1"/>
  <c r="BC347" i="28"/>
  <c r="BD347" i="28"/>
  <c r="B347" i="28"/>
  <c r="AE347" i="28"/>
  <c r="DA346" i="28" s="1"/>
  <c r="BO347" i="28"/>
  <c r="BE347" i="28"/>
  <c r="AD347" i="28"/>
  <c r="CZ346" i="28" s="1"/>
  <c r="BQ347" i="28"/>
  <c r="BG347" i="28"/>
  <c r="AF347" i="28"/>
  <c r="DB346" i="28" s="1"/>
  <c r="BB347" i="28"/>
  <c r="AB347" i="28"/>
  <c r="CX346" i="28" s="1"/>
  <c r="AG347" i="28"/>
  <c r="DC346" i="28" s="1"/>
  <c r="Z347" i="28"/>
  <c r="CV346" i="28" s="1"/>
  <c r="AC347" i="28"/>
  <c r="CY346" i="28" s="1"/>
  <c r="X347" i="28"/>
  <c r="Y347" i="28"/>
  <c r="CU346" i="28" s="1"/>
  <c r="BK346" i="28"/>
  <c r="BL346" i="28"/>
  <c r="BN346" i="28"/>
  <c r="BP346" i="28"/>
  <c r="CS345" i="28"/>
  <c r="BM346" i="28"/>
  <c r="CT345" i="28"/>
  <c r="AJ346" i="28"/>
  <c r="BG348" i="28" l="1"/>
  <c r="AD348" i="28"/>
  <c r="CZ347" i="28" s="1"/>
  <c r="BB348" i="28"/>
  <c r="AC348" i="28"/>
  <c r="CY347" i="28" s="1"/>
  <c r="Z348" i="28"/>
  <c r="CV347" i="28" s="1"/>
  <c r="BO348" i="28"/>
  <c r="AG348" i="28"/>
  <c r="DC347" i="28" s="1"/>
  <c r="BE348" i="28"/>
  <c r="AA348" i="28"/>
  <c r="CW347" i="28" s="1"/>
  <c r="B348" i="28"/>
  <c r="AF348" i="28"/>
  <c r="DB347" i="28" s="1"/>
  <c r="BQ348" i="28"/>
  <c r="AB348" i="28"/>
  <c r="CX347" i="28" s="1"/>
  <c r="Y348" i="28"/>
  <c r="CU347" i="28" s="1"/>
  <c r="V348" i="28"/>
  <c r="W348" i="28" s="1"/>
  <c r="AE348" i="28"/>
  <c r="DA347" i="28" s="1"/>
  <c r="BF348" i="28"/>
  <c r="BC348" i="28"/>
  <c r="BD348" i="28"/>
  <c r="X348" i="28"/>
  <c r="CT346" i="28"/>
  <c r="AJ347" i="28"/>
  <c r="BM347" i="28"/>
  <c r="BK347" i="28"/>
  <c r="CS346" i="28"/>
  <c r="BP347" i="28"/>
  <c r="BL347" i="28"/>
  <c r="BN347" i="28"/>
  <c r="BN348" i="28" l="1"/>
  <c r="BL348" i="28"/>
  <c r="BM348" i="28"/>
  <c r="BK348" i="28"/>
  <c r="BP348" i="28"/>
  <c r="CS347" i="28"/>
  <c r="AE349" i="28"/>
  <c r="DA348" i="28" s="1"/>
  <c r="B349" i="28"/>
  <c r="AF349" i="28"/>
  <c r="DB348" i="28" s="1"/>
  <c r="Z349" i="28"/>
  <c r="CV348" i="28" s="1"/>
  <c r="AC349" i="28"/>
  <c r="CY348" i="28" s="1"/>
  <c r="BD349" i="28"/>
  <c r="BC349" i="28"/>
  <c r="BB349" i="28"/>
  <c r="BO349" i="28"/>
  <c r="BG349" i="28"/>
  <c r="BQ349" i="28"/>
  <c r="AB349" i="28"/>
  <c r="CX348" i="28" s="1"/>
  <c r="BE349" i="28"/>
  <c r="AA349" i="28"/>
  <c r="CW348" i="28" s="1"/>
  <c r="X349" i="28"/>
  <c r="AG349" i="28"/>
  <c r="DC348" i="28" s="1"/>
  <c r="BF349" i="28"/>
  <c r="AD349" i="28"/>
  <c r="CZ348" i="28" s="1"/>
  <c r="Y349" i="28"/>
  <c r="CU348" i="28" s="1"/>
  <c r="V349" i="28"/>
  <c r="W349" i="28" s="1"/>
  <c r="CT347" i="28"/>
  <c r="AJ348" i="28"/>
  <c r="AD350" i="28" l="1"/>
  <c r="CZ349" i="28" s="1"/>
  <c r="Y350" i="28"/>
  <c r="CU349" i="28" s="1"/>
  <c r="BE350" i="28"/>
  <c r="X350" i="28"/>
  <c r="AB350" i="28"/>
  <c r="CX349" i="28" s="1"/>
  <c r="BC350" i="28"/>
  <c r="BQ350" i="28"/>
  <c r="AE350" i="28"/>
  <c r="DA349" i="28" s="1"/>
  <c r="BD350" i="28"/>
  <c r="BO350" i="28"/>
  <c r="V350" i="28"/>
  <c r="W350" i="28" s="1"/>
  <c r="BF350" i="28"/>
  <c r="B350" i="28"/>
  <c r="AF350" i="28"/>
  <c r="DB349" i="28" s="1"/>
  <c r="Z350" i="28"/>
  <c r="CV349" i="28" s="1"/>
  <c r="AC350" i="28"/>
  <c r="CY349" i="28" s="1"/>
  <c r="BB350" i="28"/>
  <c r="AG350" i="28"/>
  <c r="DC349" i="28" s="1"/>
  <c r="AA350" i="28"/>
  <c r="CW349" i="28" s="1"/>
  <c r="BG350" i="28"/>
  <c r="CT348" i="28"/>
  <c r="AJ349" i="28"/>
  <c r="CS348" i="28"/>
  <c r="BL349" i="28"/>
  <c r="BK349" i="28"/>
  <c r="BM349" i="28"/>
  <c r="BN349" i="28"/>
  <c r="BP349" i="28"/>
  <c r="CT349" i="28" l="1"/>
  <c r="AJ350" i="28"/>
  <c r="V351" i="28"/>
  <c r="W351" i="28" s="1"/>
  <c r="B351" i="28"/>
  <c r="BG351" i="28"/>
  <c r="AA351" i="28"/>
  <c r="CW350" i="28" s="1"/>
  <c r="X351" i="28"/>
  <c r="AE351" i="28"/>
  <c r="DA350" i="28" s="1"/>
  <c r="BE351" i="28"/>
  <c r="AG351" i="28"/>
  <c r="DC350" i="28" s="1"/>
  <c r="BO351" i="28"/>
  <c r="Y351" i="28"/>
  <c r="CU350" i="28" s="1"/>
  <c r="BQ351" i="28"/>
  <c r="Z351" i="28"/>
  <c r="CV350" i="28" s="1"/>
  <c r="AB351" i="28"/>
  <c r="CX350" i="28" s="1"/>
  <c r="AC351" i="28"/>
  <c r="CY350" i="28" s="1"/>
  <c r="BD351" i="28"/>
  <c r="BB351" i="28"/>
  <c r="BF351" i="28"/>
  <c r="AD351" i="28"/>
  <c r="CZ350" i="28" s="1"/>
  <c r="BC351" i="28"/>
  <c r="AF351" i="28"/>
  <c r="DB350" i="28" s="1"/>
  <c r="BL350" i="28"/>
  <c r="BK350" i="28"/>
  <c r="BM350" i="28"/>
  <c r="BN350" i="28"/>
  <c r="BP350" i="28"/>
  <c r="CS349" i="28"/>
  <c r="CT350" i="28" l="1"/>
  <c r="AJ351" i="28"/>
  <c r="AA352" i="28"/>
  <c r="CW351" i="28" s="1"/>
  <c r="BG352" i="28"/>
  <c r="X352" i="28"/>
  <c r="BO352" i="28"/>
  <c r="BF352" i="28"/>
  <c r="BC352" i="28"/>
  <c r="BE352" i="28"/>
  <c r="AC352" i="28"/>
  <c r="CY351" i="28" s="1"/>
  <c r="BD352" i="28"/>
  <c r="BB352" i="28"/>
  <c r="AB352" i="28"/>
  <c r="CX351" i="28" s="1"/>
  <c r="BQ352" i="28"/>
  <c r="B352" i="28"/>
  <c r="AF352" i="28"/>
  <c r="DB351" i="28" s="1"/>
  <c r="AD352" i="28"/>
  <c r="CZ351" i="28" s="1"/>
  <c r="AE352" i="28"/>
  <c r="DA351" i="28" s="1"/>
  <c r="Y352" i="28"/>
  <c r="CU351" i="28" s="1"/>
  <c r="Z352" i="28"/>
  <c r="CV351" i="28" s="1"/>
  <c r="AG352" i="28"/>
  <c r="DC351" i="28" s="1"/>
  <c r="V352" i="28"/>
  <c r="W352" i="28" s="1"/>
  <c r="CS350" i="28"/>
  <c r="BK351" i="28"/>
  <c r="BM351" i="28"/>
  <c r="BN351" i="28"/>
  <c r="BP351" i="28"/>
  <c r="BL351" i="28"/>
  <c r="CT351" i="28" l="1"/>
  <c r="AJ352" i="28"/>
  <c r="Y353" i="28"/>
  <c r="CU352" i="28" s="1"/>
  <c r="BG353" i="28"/>
  <c r="Z353" i="28"/>
  <c r="CV352" i="28" s="1"/>
  <c r="BO353" i="28"/>
  <c r="B353" i="28"/>
  <c r="BC353" i="28"/>
  <c r="AB353" i="28"/>
  <c r="CX352" i="28" s="1"/>
  <c r="BB353" i="28"/>
  <c r="BE353" i="28"/>
  <c r="BQ353" i="28"/>
  <c r="AG353" i="28"/>
  <c r="DC352" i="28" s="1"/>
  <c r="X353" i="28"/>
  <c r="AE353" i="28"/>
  <c r="DA352" i="28" s="1"/>
  <c r="AD353" i="28"/>
  <c r="CZ352" i="28" s="1"/>
  <c r="BD353" i="28"/>
  <c r="BF353" i="28"/>
  <c r="AF353" i="28"/>
  <c r="DB352" i="28" s="1"/>
  <c r="AA353" i="28"/>
  <c r="CW352" i="28" s="1"/>
  <c r="AC353" i="28"/>
  <c r="CY352" i="28" s="1"/>
  <c r="V353" i="28"/>
  <c r="W353" i="28" s="1"/>
  <c r="BK352" i="28"/>
  <c r="BP352" i="28"/>
  <c r="BL352" i="28"/>
  <c r="BN352" i="28"/>
  <c r="CS351" i="28"/>
  <c r="BM352" i="28"/>
  <c r="B354" i="28" l="1"/>
  <c r="BE354" i="28"/>
  <c r="Z354" i="28"/>
  <c r="CV353" i="28" s="1"/>
  <c r="BO354" i="28"/>
  <c r="BQ354" i="28"/>
  <c r="Y354" i="28"/>
  <c r="CU353" i="28" s="1"/>
  <c r="AE354" i="28"/>
  <c r="DA353" i="28" s="1"/>
  <c r="BC354" i="28"/>
  <c r="BD354" i="28"/>
  <c r="BG354" i="28"/>
  <c r="AC354" i="28"/>
  <c r="CY353" i="28" s="1"/>
  <c r="V354" i="28"/>
  <c r="W354" i="28" s="1"/>
  <c r="AG354" i="28"/>
  <c r="DC353" i="28" s="1"/>
  <c r="AF354" i="28"/>
  <c r="DB353" i="28" s="1"/>
  <c r="X354" i="28"/>
  <c r="AA354" i="28"/>
  <c r="CW353" i="28" s="1"/>
  <c r="BB354" i="28"/>
  <c r="BF354" i="28"/>
  <c r="AB354" i="28"/>
  <c r="CX353" i="28" s="1"/>
  <c r="AD354" i="28"/>
  <c r="CZ353" i="28" s="1"/>
  <c r="BK353" i="28"/>
  <c r="BL353" i="28"/>
  <c r="BN353" i="28"/>
  <c r="CS352" i="28"/>
  <c r="BM353" i="28"/>
  <c r="BP353" i="28"/>
  <c r="CT352" i="28"/>
  <c r="AJ353" i="28"/>
  <c r="CT353" i="28" l="1"/>
  <c r="AJ354" i="28"/>
  <c r="BL354" i="28"/>
  <c r="BK354" i="28"/>
  <c r="CS353" i="28"/>
  <c r="BN354" i="28"/>
  <c r="BM354" i="28"/>
  <c r="BP354" i="28"/>
  <c r="BB355" i="28"/>
  <c r="AC355" i="28"/>
  <c r="CY354" i="28" s="1"/>
  <c r="X355" i="28"/>
  <c r="BD355" i="28"/>
  <c r="AB355" i="28"/>
  <c r="CX354" i="28" s="1"/>
  <c r="BF355" i="28"/>
  <c r="BO355" i="28"/>
  <c r="AD355" i="28"/>
  <c r="CZ354" i="28" s="1"/>
  <c r="BC355" i="28"/>
  <c r="AG355" i="28"/>
  <c r="DC354" i="28" s="1"/>
  <c r="B355" i="28"/>
  <c r="BE355" i="28"/>
  <c r="Z355" i="28"/>
  <c r="CV354" i="28" s="1"/>
  <c r="AA355" i="28"/>
  <c r="CW354" i="28" s="1"/>
  <c r="AF355" i="28"/>
  <c r="DB354" i="28" s="1"/>
  <c r="Y355" i="28"/>
  <c r="CU354" i="28" s="1"/>
  <c r="BG355" i="28"/>
  <c r="V355" i="28"/>
  <c r="W355" i="28" s="1"/>
  <c r="BQ355" i="28"/>
  <c r="AE355" i="28"/>
  <c r="DA354" i="28" s="1"/>
  <c r="AE356" i="28" l="1"/>
  <c r="DA355" i="28" s="1"/>
  <c r="BD356" i="28"/>
  <c r="BQ356" i="28"/>
  <c r="BO356" i="28"/>
  <c r="B356" i="28"/>
  <c r="BF356" i="28"/>
  <c r="Y356" i="28"/>
  <c r="CU355" i="28" s="1"/>
  <c r="BE356" i="28"/>
  <c r="Z356" i="28"/>
  <c r="CV355" i="28" s="1"/>
  <c r="AA356" i="28"/>
  <c r="CW355" i="28" s="1"/>
  <c r="AF356" i="28"/>
  <c r="DB355" i="28" s="1"/>
  <c r="AB356" i="28"/>
  <c r="CX355" i="28" s="1"/>
  <c r="BC356" i="28"/>
  <c r="V356" i="28"/>
  <c r="W356" i="28" s="1"/>
  <c r="AC356" i="28"/>
  <c r="CY355" i="28" s="1"/>
  <c r="BB356" i="28"/>
  <c r="AD356" i="28"/>
  <c r="CZ355" i="28" s="1"/>
  <c r="AG356" i="28"/>
  <c r="DC355" i="28" s="1"/>
  <c r="X356" i="28"/>
  <c r="BG356" i="28"/>
  <c r="CT354" i="28"/>
  <c r="AJ355" i="28"/>
  <c r="BL355" i="28"/>
  <c r="CS354" i="28"/>
  <c r="BK355" i="28"/>
  <c r="BP355" i="28"/>
  <c r="BN355" i="28"/>
  <c r="BM355" i="28"/>
  <c r="X357" i="28" l="1"/>
  <c r="BD357" i="28"/>
  <c r="AF357" i="28"/>
  <c r="DB356" i="28" s="1"/>
  <c r="AC357" i="28"/>
  <c r="CY356" i="28" s="1"/>
  <c r="AG357" i="28"/>
  <c r="DC356" i="28" s="1"/>
  <c r="AB357" i="28"/>
  <c r="CX356" i="28" s="1"/>
  <c r="BE357" i="28"/>
  <c r="Z357" i="28"/>
  <c r="CV356" i="28" s="1"/>
  <c r="BQ357" i="28"/>
  <c r="BC357" i="28"/>
  <c r="BG357" i="28"/>
  <c r="Y357" i="28"/>
  <c r="CU356" i="28" s="1"/>
  <c r="BF357" i="28"/>
  <c r="AE357" i="28"/>
  <c r="DA356" i="28" s="1"/>
  <c r="BO357" i="28"/>
  <c r="B357" i="28"/>
  <c r="V357" i="28"/>
  <c r="W357" i="28" s="1"/>
  <c r="AA357" i="28"/>
  <c r="CW356" i="28" s="1"/>
  <c r="BB357" i="28"/>
  <c r="AD357" i="28"/>
  <c r="CZ356" i="28" s="1"/>
  <c r="BN356" i="28"/>
  <c r="CS355" i="28"/>
  <c r="BM356" i="28"/>
  <c r="BP356" i="28"/>
  <c r="BK356" i="28"/>
  <c r="BL356" i="28"/>
  <c r="CT355" i="28"/>
  <c r="AJ356" i="28"/>
  <c r="BE358" i="28" l="1"/>
  <c r="BC358" i="28"/>
  <c r="BB358" i="28"/>
  <c r="AB358" i="28"/>
  <c r="CX357" i="28" s="1"/>
  <c r="Y358" i="28"/>
  <c r="CU357" i="28" s="1"/>
  <c r="BG358" i="28"/>
  <c r="BD358" i="28"/>
  <c r="X358" i="28"/>
  <c r="V358" i="28"/>
  <c r="W358" i="28" s="1"/>
  <c r="AG358" i="28"/>
  <c r="DC357" i="28" s="1"/>
  <c r="Z358" i="28"/>
  <c r="CV357" i="28" s="1"/>
  <c r="AE358" i="28"/>
  <c r="DA357" i="28" s="1"/>
  <c r="AF358" i="28"/>
  <c r="DB357" i="28" s="1"/>
  <c r="AC358" i="28"/>
  <c r="CY357" i="28" s="1"/>
  <c r="AD358" i="28"/>
  <c r="CZ357" i="28" s="1"/>
  <c r="AA358" i="28"/>
  <c r="CW357" i="28" s="1"/>
  <c r="BQ358" i="28"/>
  <c r="BO358" i="28"/>
  <c r="B358" i="28"/>
  <c r="BF358" i="28"/>
  <c r="BM357" i="28"/>
  <c r="BN357" i="28"/>
  <c r="CS356" i="28"/>
  <c r="BP357" i="28"/>
  <c r="BK357" i="28"/>
  <c r="BL357" i="28"/>
  <c r="CT356" i="28"/>
  <c r="AJ357" i="28"/>
  <c r="CT357" i="28" l="1"/>
  <c r="AJ358" i="28"/>
  <c r="X359" i="28"/>
  <c r="BB359" i="28"/>
  <c r="AF359" i="28"/>
  <c r="DB358" i="28" s="1"/>
  <c r="AB359" i="28"/>
  <c r="CX358" i="28" s="1"/>
  <c r="AA359" i="28"/>
  <c r="CW358" i="28" s="1"/>
  <c r="BF359" i="28"/>
  <c r="BC359" i="28"/>
  <c r="AE359" i="28"/>
  <c r="DA358" i="28" s="1"/>
  <c r="BQ359" i="28"/>
  <c r="BE359" i="28"/>
  <c r="BG359" i="28"/>
  <c r="AC359" i="28"/>
  <c r="CY358" i="28" s="1"/>
  <c r="BO359" i="28"/>
  <c r="B359" i="28"/>
  <c r="BD359" i="28"/>
  <c r="V359" i="28"/>
  <c r="W359" i="28" s="1"/>
  <c r="AG359" i="28"/>
  <c r="DC358" i="28" s="1"/>
  <c r="Z359" i="28"/>
  <c r="CV358" i="28" s="1"/>
  <c r="Y359" i="28"/>
  <c r="CU358" i="28" s="1"/>
  <c r="AD359" i="28"/>
  <c r="CZ358" i="28" s="1"/>
  <c r="BK358" i="28"/>
  <c r="CS357" i="28"/>
  <c r="BL358" i="28"/>
  <c r="BM358" i="28"/>
  <c r="BP358" i="28"/>
  <c r="BN358" i="28"/>
  <c r="BF360" i="28" l="1"/>
  <c r="AA360" i="28"/>
  <c r="CW359" i="28" s="1"/>
  <c r="BE360" i="28"/>
  <c r="AE360" i="28"/>
  <c r="DA359" i="28" s="1"/>
  <c r="AB360" i="28"/>
  <c r="CX359" i="28" s="1"/>
  <c r="BD360" i="28"/>
  <c r="BG360" i="28"/>
  <c r="BB360" i="28"/>
  <c r="BQ360" i="28"/>
  <c r="AG360" i="28"/>
  <c r="DC359" i="28" s="1"/>
  <c r="AD360" i="28"/>
  <c r="CZ359" i="28" s="1"/>
  <c r="BO360" i="28"/>
  <c r="Y360" i="28"/>
  <c r="CU359" i="28" s="1"/>
  <c r="V360" i="28"/>
  <c r="W360" i="28" s="1"/>
  <c r="AC360" i="28"/>
  <c r="CY359" i="28" s="1"/>
  <c r="BC360" i="28"/>
  <c r="Z360" i="28"/>
  <c r="CV359" i="28" s="1"/>
  <c r="AF360" i="28"/>
  <c r="DB359" i="28" s="1"/>
  <c r="B360" i="28"/>
  <c r="X360" i="28"/>
  <c r="CT358" i="28"/>
  <c r="AJ359" i="28"/>
  <c r="CS358" i="28"/>
  <c r="BM359" i="28"/>
  <c r="BK359" i="28"/>
  <c r="BP359" i="28"/>
  <c r="BL359" i="28"/>
  <c r="BN359" i="28"/>
  <c r="BP360" i="28" l="1"/>
  <c r="BL360" i="28"/>
  <c r="BK360" i="28"/>
  <c r="CS359" i="28"/>
  <c r="BN360" i="28"/>
  <c r="BM360" i="28"/>
  <c r="CT359" i="28"/>
  <c r="AJ360" i="28"/>
  <c r="BF361" i="28"/>
  <c r="BO361" i="28"/>
  <c r="B361" i="28"/>
  <c r="AF361" i="28"/>
  <c r="DB360" i="28" s="1"/>
  <c r="BQ361" i="28"/>
  <c r="Z361" i="28"/>
  <c r="CV360" i="28" s="1"/>
  <c r="X361" i="28"/>
  <c r="Y361" i="28"/>
  <c r="CU360" i="28" s="1"/>
  <c r="AG361" i="28"/>
  <c r="DC360" i="28" s="1"/>
  <c r="BB361" i="28"/>
  <c r="BC361" i="28"/>
  <c r="AC361" i="28"/>
  <c r="CY360" i="28" s="1"/>
  <c r="AB361" i="28"/>
  <c r="CX360" i="28" s="1"/>
  <c r="AD361" i="28"/>
  <c r="CZ360" i="28" s="1"/>
  <c r="BE361" i="28"/>
  <c r="BG361" i="28"/>
  <c r="AE361" i="28"/>
  <c r="DA360" i="28" s="1"/>
  <c r="AA361" i="28"/>
  <c r="CW360" i="28" s="1"/>
  <c r="V361" i="28"/>
  <c r="W361" i="28" s="1"/>
  <c r="BD361" i="28"/>
  <c r="AG362" i="28" l="1"/>
  <c r="DC361" i="28" s="1"/>
  <c r="Y362" i="28"/>
  <c r="CU361" i="28" s="1"/>
  <c r="BQ362" i="28"/>
  <c r="AB362" i="28"/>
  <c r="CX361" i="28" s="1"/>
  <c r="AE362" i="28"/>
  <c r="DA361" i="28" s="1"/>
  <c r="Z362" i="28"/>
  <c r="CV361" i="28" s="1"/>
  <c r="BF362" i="28"/>
  <c r="AA362" i="28"/>
  <c r="CW361" i="28" s="1"/>
  <c r="BC362" i="28"/>
  <c r="X362" i="28"/>
  <c r="AC362" i="28"/>
  <c r="CY361" i="28" s="1"/>
  <c r="V362" i="28"/>
  <c r="W362" i="28" s="1"/>
  <c r="AD362" i="28"/>
  <c r="CZ361" i="28" s="1"/>
  <c r="AF362" i="28"/>
  <c r="DB361" i="28" s="1"/>
  <c r="BD362" i="28"/>
  <c r="BG362" i="28"/>
  <c r="B362" i="28"/>
  <c r="V363" i="28" s="1"/>
  <c r="BB362" i="28"/>
  <c r="BO362" i="28"/>
  <c r="BE362" i="28"/>
  <c r="CT360" i="28"/>
  <c r="AJ361" i="28"/>
  <c r="BP361" i="28"/>
  <c r="BK361" i="28"/>
  <c r="BL361" i="28"/>
  <c r="CS360" i="28"/>
  <c r="BM361" i="28"/>
  <c r="BN361" i="28"/>
  <c r="BM362" i="28" l="1"/>
  <c r="BP362" i="28"/>
  <c r="BL362" i="28"/>
  <c r="BK362" i="28"/>
  <c r="CS361" i="28"/>
  <c r="BN362" i="28"/>
  <c r="CT361" i="28"/>
  <c r="AJ362" i="28"/>
  <c r="B363" i="28"/>
  <c r="V364" i="28" s="1"/>
  <c r="BO363" i="28"/>
  <c r="X363" i="28"/>
  <c r="BD363" i="28"/>
  <c r="W363" i="28"/>
  <c r="BE363" i="28"/>
  <c r="BC363" i="28"/>
  <c r="BF363" i="28"/>
  <c r="AG363" i="28"/>
  <c r="DC362" i="28" s="1"/>
  <c r="AB363" i="28"/>
  <c r="CX362" i="28" s="1"/>
  <c r="AE363" i="28"/>
  <c r="DA362" i="28" s="1"/>
  <c r="Z363" i="28"/>
  <c r="CV362" i="28" s="1"/>
  <c r="BB363" i="28"/>
  <c r="AD363" i="28"/>
  <c r="CZ362" i="28" s="1"/>
  <c r="BQ363" i="28"/>
  <c r="BG363" i="28"/>
  <c r="AA363" i="28"/>
  <c r="CW362" i="28" s="1"/>
  <c r="AC363" i="28"/>
  <c r="CY362" i="28" s="1"/>
  <c r="Y363" i="28"/>
  <c r="CU362" i="28" s="1"/>
  <c r="AF363" i="28"/>
  <c r="DB362" i="28" s="1"/>
  <c r="CS362" i="28" l="1"/>
  <c r="BP363" i="28"/>
  <c r="BM363" i="28"/>
  <c r="BL363" i="28"/>
  <c r="BN363" i="28"/>
  <c r="BK363" i="28"/>
  <c r="CT362" i="28"/>
  <c r="AJ363" i="28"/>
  <c r="X364" i="28"/>
  <c r="AF364" i="28"/>
  <c r="DB363" i="28" s="1"/>
  <c r="BE364" i="28"/>
  <c r="AG364" i="28"/>
  <c r="DC363" i="28" s="1"/>
  <c r="AC364" i="28"/>
  <c r="CY363" i="28" s="1"/>
  <c r="AD364" i="28"/>
  <c r="CZ363" i="28" s="1"/>
  <c r="Z364" i="28"/>
  <c r="CV363" i="28" s="1"/>
  <c r="BD364" i="28"/>
  <c r="BQ364" i="28"/>
  <c r="BC364" i="28"/>
  <c r="BF364" i="28"/>
  <c r="AB364" i="28"/>
  <c r="CX363" i="28" s="1"/>
  <c r="AE364" i="28"/>
  <c r="DA363" i="28" s="1"/>
  <c r="AA364" i="28"/>
  <c r="CW363" i="28" s="1"/>
  <c r="Y364" i="28"/>
  <c r="CU363" i="28" s="1"/>
  <c r="BG364" i="28"/>
  <c r="BO364" i="28"/>
  <c r="W364" i="28"/>
  <c r="BB364" i="28"/>
  <c r="DJ229" i="28" l="1"/>
  <c r="DJ361" i="28"/>
  <c r="DJ225" i="28"/>
  <c r="DX353" i="28"/>
  <c r="DJ322" i="28"/>
  <c r="DJ350" i="28"/>
  <c r="DJ17" i="28"/>
  <c r="DJ306" i="28"/>
  <c r="DX219" i="28"/>
  <c r="DJ207" i="28"/>
  <c r="DJ214" i="28"/>
  <c r="DX40" i="28"/>
  <c r="DX22" i="28"/>
  <c r="DX317" i="28"/>
  <c r="DX349" i="28"/>
  <c r="DX191" i="28"/>
  <c r="DJ47" i="28"/>
  <c r="DJ286" i="28"/>
  <c r="DX346" i="28"/>
  <c r="DJ164" i="28"/>
  <c r="DJ238" i="28"/>
  <c r="DX63" i="28"/>
  <c r="DX154" i="28"/>
  <c r="DX304" i="28"/>
  <c r="DJ94" i="28"/>
  <c r="DJ44" i="28"/>
  <c r="DX224" i="28"/>
  <c r="DJ42" i="28"/>
  <c r="DJ88" i="28"/>
  <c r="DJ41" i="28"/>
  <c r="DX170" i="28"/>
  <c r="DX108" i="28"/>
  <c r="DJ16" i="28"/>
  <c r="DX56" i="28"/>
  <c r="DJ401" i="28"/>
  <c r="DJ251" i="28"/>
  <c r="DJ332" i="28"/>
  <c r="DX14" i="28"/>
  <c r="DJ383" i="28"/>
  <c r="DJ126" i="28"/>
  <c r="DX383" i="28"/>
  <c r="DX249" i="28"/>
  <c r="DX93" i="28"/>
  <c r="DX217" i="28"/>
  <c r="DJ105" i="28"/>
  <c r="DJ211" i="28"/>
  <c r="DX255" i="28"/>
  <c r="DX181" i="28"/>
  <c r="DX85" i="28"/>
  <c r="DJ89" i="28"/>
  <c r="DX109" i="28"/>
  <c r="DJ232" i="28"/>
  <c r="DX398" i="28"/>
  <c r="DJ199" i="28"/>
  <c r="DX266" i="28"/>
  <c r="DX297" i="28"/>
  <c r="DJ170" i="28"/>
  <c r="DX159" i="28"/>
  <c r="DX137" i="28"/>
  <c r="DJ348" i="28"/>
  <c r="DJ391" i="28"/>
  <c r="DX305" i="28"/>
  <c r="DX382" i="28"/>
  <c r="DJ210" i="28"/>
  <c r="DX140" i="28"/>
  <c r="DX268" i="28"/>
  <c r="DX92" i="28"/>
  <c r="DX197" i="28"/>
  <c r="DJ399" i="28"/>
  <c r="DX73" i="28"/>
  <c r="DJ178" i="28"/>
  <c r="DJ282" i="28"/>
  <c r="DX102" i="28"/>
  <c r="DJ196" i="28"/>
  <c r="DX94" i="28"/>
  <c r="DX83" i="28"/>
  <c r="DJ260" i="28"/>
  <c r="DX237" i="28"/>
  <c r="DX303" i="28"/>
  <c r="DX276" i="28"/>
  <c r="DJ245" i="28"/>
  <c r="DJ65" i="28"/>
  <c r="DX386" i="28"/>
  <c r="DJ241" i="28"/>
  <c r="DJ279" i="28"/>
  <c r="DX302" i="28"/>
  <c r="DX201" i="28"/>
  <c r="DX115" i="28"/>
  <c r="DJ390" i="28"/>
  <c r="DJ39" i="28"/>
  <c r="DX47" i="28"/>
  <c r="DJ172" i="28"/>
  <c r="DX395" i="28"/>
  <c r="DX375" i="28"/>
  <c r="DJ132" i="28"/>
  <c r="DJ165" i="28"/>
  <c r="DX207" i="28"/>
  <c r="DJ346" i="28"/>
  <c r="DX141" i="28"/>
  <c r="DX278" i="28"/>
  <c r="DJ269" i="28"/>
  <c r="DX125" i="28"/>
  <c r="DX84" i="28"/>
  <c r="DX275" i="28"/>
  <c r="DJ145" i="28"/>
  <c r="DX152" i="28"/>
  <c r="DX105" i="28"/>
  <c r="DX99" i="28"/>
  <c r="DJ310" i="28"/>
  <c r="DX193" i="28"/>
  <c r="DJ379" i="28"/>
  <c r="DX45" i="28"/>
  <c r="DX367" i="28"/>
  <c r="DJ160" i="28"/>
  <c r="DJ308" i="28"/>
  <c r="DJ288" i="28"/>
  <c r="DJ166" i="28"/>
  <c r="DJ372" i="28"/>
  <c r="DX35" i="28"/>
  <c r="DJ35" i="28"/>
  <c r="DX196" i="28"/>
  <c r="DJ278" i="28"/>
  <c r="DJ397" i="28"/>
  <c r="DX67" i="28"/>
  <c r="DJ185" i="28"/>
  <c r="DJ212" i="28"/>
  <c r="DX136" i="28"/>
  <c r="DJ257" i="28"/>
  <c r="DJ222" i="28"/>
  <c r="DJ343" i="28"/>
  <c r="DJ153" i="28"/>
  <c r="DX241" i="28"/>
  <c r="DJ90" i="28"/>
  <c r="DJ55" i="28"/>
  <c r="DJ281" i="28"/>
  <c r="DJ67" i="28"/>
  <c r="DX218" i="28"/>
  <c r="DX320" i="28"/>
  <c r="DX23" i="28"/>
  <c r="DJ93" i="28"/>
  <c r="DX294" i="28"/>
  <c r="DX270" i="28"/>
  <c r="DJ151" i="28"/>
  <c r="DX155" i="28"/>
  <c r="DJ261" i="28"/>
  <c r="DJ285" i="28"/>
  <c r="DJ20" i="28"/>
  <c r="DJ49" i="28"/>
  <c r="DJ27" i="28"/>
  <c r="DX354" i="28"/>
  <c r="DJ86" i="28"/>
  <c r="DX324" i="28"/>
  <c r="DJ233" i="28"/>
  <c r="DX384" i="28"/>
  <c r="DX334" i="28"/>
  <c r="DJ14" i="28"/>
  <c r="DJ256" i="28"/>
  <c r="DJ38" i="28"/>
  <c r="DX214" i="28"/>
  <c r="DX124" i="28"/>
  <c r="DX180" i="28"/>
  <c r="DJ297" i="28"/>
  <c r="DX345" i="28"/>
  <c r="DJ321" i="28"/>
  <c r="DJ208" i="28"/>
  <c r="DJ195" i="28"/>
  <c r="DJ223" i="28"/>
  <c r="DJ144" i="28"/>
  <c r="DJ296" i="28"/>
  <c r="DJ177" i="28"/>
  <c r="DX239" i="28"/>
  <c r="DJ367" i="28"/>
  <c r="DJ291" i="28"/>
  <c r="DX161" i="28"/>
  <c r="DJ124" i="28"/>
  <c r="DX138" i="28"/>
  <c r="DX322" i="28"/>
  <c r="DX127" i="28"/>
  <c r="DX43" i="28"/>
  <c r="DX343" i="28"/>
  <c r="DJ250" i="28"/>
  <c r="DX360" i="28"/>
  <c r="DJ354" i="28"/>
  <c r="DJ140" i="28"/>
  <c r="DX111" i="28"/>
  <c r="DX178" i="28"/>
  <c r="DJ280" i="28"/>
  <c r="DJ201" i="28"/>
  <c r="DJ121" i="28"/>
  <c r="DX350" i="28"/>
  <c r="DJ360" i="28"/>
  <c r="DX392" i="28"/>
  <c r="DJ60" i="28"/>
  <c r="DX29" i="28"/>
  <c r="DX391" i="28"/>
  <c r="DJ294" i="28"/>
  <c r="DJ216" i="28"/>
  <c r="DJ122" i="28"/>
  <c r="DX401" i="28"/>
  <c r="DX368" i="28"/>
  <c r="DX64" i="28"/>
  <c r="DJ111" i="28"/>
  <c r="DX66" i="28"/>
  <c r="DJ239" i="28"/>
  <c r="DX212" i="28"/>
  <c r="DX70" i="28"/>
  <c r="DJ48" i="28"/>
  <c r="DX168" i="28"/>
  <c r="DJ36" i="28"/>
  <c r="DX101" i="28"/>
  <c r="DX182" i="28"/>
  <c r="DJ193" i="28"/>
  <c r="DX62" i="28"/>
  <c r="DJ103" i="28"/>
  <c r="DX319" i="28"/>
  <c r="DJ273" i="28"/>
  <c r="DX131" i="28"/>
  <c r="DJ198" i="28"/>
  <c r="DJ371" i="28"/>
  <c r="DJ215" i="28"/>
  <c r="DJ69" i="28"/>
  <c r="DJ68" i="28"/>
  <c r="DJ307" i="28"/>
  <c r="DX80" i="28"/>
  <c r="DJ171" i="28"/>
  <c r="DJ92" i="28"/>
  <c r="DJ230" i="28"/>
  <c r="DX132" i="28"/>
  <c r="DJ373" i="28"/>
  <c r="DJ240" i="28"/>
  <c r="DJ109" i="28"/>
  <c r="DJ51" i="28"/>
  <c r="DJ101" i="28"/>
  <c r="DX176" i="28"/>
  <c r="DJ356" i="28"/>
  <c r="DJ181" i="28"/>
  <c r="DJ339" i="28"/>
  <c r="DX118" i="28"/>
  <c r="DX58" i="28"/>
  <c r="DJ54" i="28"/>
  <c r="DX174" i="28"/>
  <c r="DX282" i="28"/>
  <c r="DX289" i="28"/>
  <c r="DX340" i="28"/>
  <c r="DX68" i="28"/>
  <c r="DJ392" i="28"/>
  <c r="DJ74" i="28"/>
  <c r="DX148" i="28"/>
  <c r="DJ351" i="28"/>
  <c r="DJ117" i="28"/>
  <c r="DX112" i="28"/>
  <c r="DJ376" i="28"/>
  <c r="DJ66" i="28"/>
  <c r="DJ363" i="28"/>
  <c r="DJ79" i="28"/>
  <c r="DJ353" i="28"/>
  <c r="DX69" i="28"/>
  <c r="DX310" i="28"/>
  <c r="DJ29" i="28"/>
  <c r="DJ338" i="28"/>
  <c r="DX390" i="28"/>
  <c r="DX86" i="28"/>
  <c r="DX87" i="28"/>
  <c r="DJ318" i="28"/>
  <c r="DX226" i="28"/>
  <c r="DX72" i="28"/>
  <c r="DX229" i="28"/>
  <c r="DJ277" i="28"/>
  <c r="DJ146" i="28"/>
  <c r="DJ162" i="28"/>
  <c r="DX187" i="28"/>
  <c r="DX163" i="28"/>
  <c r="DX60" i="28"/>
  <c r="DJ78" i="28"/>
  <c r="DJ377" i="28"/>
  <c r="DX98" i="28"/>
  <c r="DX261" i="28"/>
  <c r="DJ271" i="28"/>
  <c r="DX25" i="28"/>
  <c r="DX215" i="28"/>
  <c r="DJ70" i="28"/>
  <c r="DJ63" i="28"/>
  <c r="DJ148" i="28"/>
  <c r="DJ113" i="28"/>
  <c r="DX378" i="28"/>
  <c r="DJ302" i="28"/>
  <c r="DX253" i="28"/>
  <c r="DJ64" i="28"/>
  <c r="DX252" i="28"/>
  <c r="DJ83" i="28"/>
  <c r="DX216" i="28"/>
  <c r="DJ309" i="28"/>
  <c r="DX357" i="28"/>
  <c r="DJ217" i="28"/>
  <c r="DJ137" i="28"/>
  <c r="DJ58" i="28"/>
  <c r="DJ313" i="28"/>
  <c r="DJ120" i="28"/>
  <c r="DJ274" i="28"/>
  <c r="DJ114" i="28"/>
  <c r="DX30" i="28"/>
  <c r="DJ15" i="28"/>
  <c r="DJ243" i="28"/>
  <c r="DJ385" i="28"/>
  <c r="DJ18" i="28"/>
  <c r="DJ395" i="28"/>
  <c r="DX37" i="28"/>
  <c r="DJ200" i="28"/>
  <c r="DX326" i="28"/>
  <c r="DX285" i="28"/>
  <c r="DJ381" i="28"/>
  <c r="DX213" i="28"/>
  <c r="DJ402" i="28"/>
  <c r="DJ116" i="28"/>
  <c r="DX38" i="28"/>
  <c r="DX308" i="28"/>
  <c r="DX53" i="28"/>
  <c r="DX258" i="28"/>
  <c r="DX153" i="28"/>
  <c r="DX39" i="28"/>
  <c r="DJ231" i="28"/>
  <c r="DX232" i="28"/>
  <c r="DX122" i="28"/>
  <c r="DJ219" i="28"/>
  <c r="DX240" i="28"/>
  <c r="DJ349" i="28"/>
  <c r="DJ252" i="28"/>
  <c r="DJ40" i="28"/>
  <c r="DJ56" i="28"/>
  <c r="DX280" i="28"/>
  <c r="DX385" i="28"/>
  <c r="DJ107" i="28"/>
  <c r="DX149" i="28"/>
  <c r="DJ317" i="28"/>
  <c r="DX231" i="28"/>
  <c r="DX329" i="28"/>
  <c r="DX300" i="28"/>
  <c r="DJ331" i="28"/>
  <c r="DJ158" i="28"/>
  <c r="DX330" i="28"/>
  <c r="DX325" i="28"/>
  <c r="DX143" i="28"/>
  <c r="DX145" i="28"/>
  <c r="DX204" i="28"/>
  <c r="DJ226" i="28"/>
  <c r="DJ347" i="28"/>
  <c r="DX242" i="28"/>
  <c r="DX139" i="28"/>
  <c r="DJ102" i="28"/>
  <c r="DJ329" i="28"/>
  <c r="DX328" i="28"/>
  <c r="DJ333" i="28"/>
  <c r="DX274" i="28"/>
  <c r="DX106" i="28"/>
  <c r="DX41" i="28"/>
  <c r="DJ163" i="28"/>
  <c r="DJ197" i="28"/>
  <c r="DX281" i="28"/>
  <c r="DJ155" i="28"/>
  <c r="DJ365" i="28"/>
  <c r="DX299" i="28"/>
  <c r="DJ22" i="28"/>
  <c r="DX26" i="28"/>
  <c r="DJ290" i="28"/>
  <c r="DJ134" i="28"/>
  <c r="DX120" i="28"/>
  <c r="DX233" i="28"/>
  <c r="DJ248" i="28"/>
  <c r="DX117" i="28"/>
  <c r="DX228" i="28"/>
  <c r="DX337" i="28"/>
  <c r="DJ152" i="28"/>
  <c r="DJ400" i="28"/>
  <c r="DJ325" i="28"/>
  <c r="DJ370" i="28"/>
  <c r="DJ266" i="28"/>
  <c r="DX295" i="28"/>
  <c r="DJ227" i="28"/>
  <c r="DX341" i="28"/>
  <c r="DX156" i="28"/>
  <c r="DX260" i="28"/>
  <c r="DX396" i="28"/>
  <c r="DJ311" i="28"/>
  <c r="DJ147" i="28"/>
  <c r="DX363" i="28"/>
  <c r="DX332" i="28"/>
  <c r="DJ118" i="28"/>
  <c r="DX123" i="28"/>
  <c r="DX95" i="28"/>
  <c r="DJ46" i="28"/>
  <c r="DJ293" i="28"/>
  <c r="DJ52" i="28"/>
  <c r="DJ362" i="28"/>
  <c r="DX254" i="28"/>
  <c r="DX291" i="28"/>
  <c r="DX185" i="28"/>
  <c r="DX348" i="28"/>
  <c r="DJ59" i="28"/>
  <c r="DX400" i="28"/>
  <c r="DJ289" i="28"/>
  <c r="DX164" i="28"/>
  <c r="DJ82" i="28"/>
  <c r="DX306" i="28"/>
  <c r="DX78" i="28"/>
  <c r="DJ156" i="28"/>
  <c r="DX379" i="28"/>
  <c r="DJ268" i="28"/>
  <c r="DJ154" i="28"/>
  <c r="DX318" i="28"/>
  <c r="DJ188" i="28"/>
  <c r="DX91" i="28"/>
  <c r="DX333" i="28"/>
  <c r="DJ45" i="28"/>
  <c r="DJ73" i="28"/>
  <c r="DX175" i="28"/>
  <c r="DJ112" i="28"/>
  <c r="DX269" i="28"/>
  <c r="DJ50" i="28"/>
  <c r="DJ161" i="28"/>
  <c r="DJ26" i="28"/>
  <c r="DJ125" i="28"/>
  <c r="DX248" i="28"/>
  <c r="DJ30" i="28"/>
  <c r="DJ359" i="28"/>
  <c r="DX250" i="28"/>
  <c r="DX49" i="28"/>
  <c r="DX394" i="28"/>
  <c r="DX169" i="28"/>
  <c r="DX194" i="28"/>
  <c r="DX371" i="28"/>
  <c r="DJ342" i="28"/>
  <c r="DX157" i="28"/>
  <c r="DX65" i="28"/>
  <c r="DX311" i="28"/>
  <c r="DX245" i="28"/>
  <c r="DJ127" i="28"/>
  <c r="DJ203" i="28"/>
  <c r="DX18" i="28"/>
  <c r="DJ300" i="28"/>
  <c r="DX223" i="28"/>
  <c r="DX284" i="28"/>
  <c r="DX186" i="28"/>
  <c r="DJ176" i="28"/>
  <c r="DX347" i="28"/>
  <c r="DJ334" i="28"/>
  <c r="DX288" i="28"/>
  <c r="DX51" i="28"/>
  <c r="DJ312" i="28"/>
  <c r="DJ34" i="28"/>
  <c r="DX387" i="28"/>
  <c r="DX189" i="28"/>
  <c r="DJ259" i="28"/>
  <c r="DJ324" i="28"/>
  <c r="DX71" i="28"/>
  <c r="DX42" i="28"/>
  <c r="DX234" i="28"/>
  <c r="DX221" i="28"/>
  <c r="DX114" i="28"/>
  <c r="DX121" i="28"/>
  <c r="DX88" i="28"/>
  <c r="DJ186" i="28"/>
  <c r="DJ237" i="28"/>
  <c r="DX130" i="28"/>
  <c r="DX150" i="28"/>
  <c r="DX352" i="28"/>
  <c r="DX151" i="28"/>
  <c r="DX321" i="28"/>
  <c r="DJ190" i="28"/>
  <c r="DX364" i="28"/>
  <c r="DX36" i="28"/>
  <c r="DJ315" i="28"/>
  <c r="DX243" i="28"/>
  <c r="DJ159" i="28"/>
  <c r="DJ142" i="28"/>
  <c r="DX246" i="28"/>
  <c r="DX359" i="28"/>
  <c r="DJ340" i="28"/>
  <c r="DX296" i="28"/>
  <c r="DJ23" i="28"/>
  <c r="DX377" i="28"/>
  <c r="DJ388" i="28"/>
  <c r="DX177" i="28"/>
  <c r="DX103" i="28"/>
  <c r="DX97" i="28"/>
  <c r="DX34" i="28"/>
  <c r="DX59" i="28"/>
  <c r="DJ366" i="28"/>
  <c r="DX184" i="28"/>
  <c r="DJ76" i="28"/>
  <c r="DJ87" i="28"/>
  <c r="DX211" i="28"/>
  <c r="DX54" i="28"/>
  <c r="DX273" i="28"/>
  <c r="DJ19" i="28"/>
  <c r="DJ328" i="28"/>
  <c r="DX165" i="28"/>
  <c r="DX373" i="28"/>
  <c r="DX33" i="28"/>
  <c r="DJ24" i="28"/>
  <c r="DJ182" i="28"/>
  <c r="DX287" i="28"/>
  <c r="DX162" i="28"/>
  <c r="DJ183" i="28"/>
  <c r="DX173" i="28"/>
  <c r="DJ189" i="28"/>
  <c r="DJ236" i="28"/>
  <c r="DJ91" i="28"/>
  <c r="DX81" i="28"/>
  <c r="DJ129" i="28"/>
  <c r="DX142" i="28"/>
  <c r="DX116" i="28"/>
  <c r="DX247" i="28"/>
  <c r="DJ53" i="28"/>
  <c r="DJ95" i="28"/>
  <c r="DX290" i="28"/>
  <c r="DX20" i="28"/>
  <c r="DJ33" i="28"/>
  <c r="DX307" i="28"/>
  <c r="DJ374" i="28"/>
  <c r="DX19" i="28"/>
  <c r="DJ77" i="28"/>
  <c r="DJ123" i="28"/>
  <c r="DJ295" i="28"/>
  <c r="DX397" i="28"/>
  <c r="DJ213" i="28"/>
  <c r="DX272" i="28"/>
  <c r="DJ246" i="28"/>
  <c r="DJ272" i="28"/>
  <c r="DX338" i="28"/>
  <c r="DX342" i="28"/>
  <c r="DX202" i="28"/>
  <c r="DX133" i="28"/>
  <c r="DJ320" i="28"/>
  <c r="DJ167" i="28"/>
  <c r="DX75" i="28"/>
  <c r="DX265" i="28"/>
  <c r="DJ292" i="28"/>
  <c r="DJ81" i="28"/>
  <c r="DX259" i="28"/>
  <c r="DX96" i="28"/>
  <c r="DX220" i="28"/>
  <c r="DX262" i="28"/>
  <c r="DX251" i="28"/>
  <c r="DJ174" i="28"/>
  <c r="DJ37" i="28"/>
  <c r="DJ43" i="28"/>
  <c r="DJ345" i="28"/>
  <c r="DX167" i="28"/>
  <c r="DX113" i="28"/>
  <c r="DJ393" i="28"/>
  <c r="DX104" i="28"/>
  <c r="DJ100" i="28"/>
  <c r="DX15" i="28"/>
  <c r="DX31" i="28"/>
  <c r="DJ242" i="28"/>
  <c r="DJ218" i="28"/>
  <c r="DX28" i="28"/>
  <c r="DJ387" i="28"/>
  <c r="DX365" i="28"/>
  <c r="DJ128" i="28"/>
  <c r="DJ157" i="28"/>
  <c r="DX192" i="28"/>
  <c r="DX100" i="28"/>
  <c r="DJ168" i="28"/>
  <c r="DJ169" i="28"/>
  <c r="DX126" i="28"/>
  <c r="DJ386" i="28"/>
  <c r="DX21" i="28"/>
  <c r="DX316" i="28"/>
  <c r="DJ220" i="28"/>
  <c r="DJ364" i="28"/>
  <c r="DX110" i="28"/>
  <c r="DJ173" i="28"/>
  <c r="DX77" i="28"/>
  <c r="DJ254" i="28"/>
  <c r="DX17" i="28"/>
  <c r="DJ138" i="28"/>
  <c r="DJ344" i="28"/>
  <c r="DJ398" i="28"/>
  <c r="DX236" i="28"/>
  <c r="DX314" i="28"/>
  <c r="DX82" i="28"/>
  <c r="DJ96" i="28"/>
  <c r="DX61" i="28"/>
  <c r="DJ287" i="28"/>
  <c r="DJ336" i="28"/>
  <c r="DJ384" i="28"/>
  <c r="DX50" i="28"/>
  <c r="DX313" i="28"/>
  <c r="DJ396" i="28"/>
  <c r="DJ314" i="28"/>
  <c r="DX79" i="28"/>
  <c r="DX257" i="28"/>
  <c r="DJ150" i="28"/>
  <c r="DJ224" i="28"/>
  <c r="DJ276" i="28"/>
  <c r="DJ75" i="28"/>
  <c r="DX256" i="28"/>
  <c r="DJ149" i="28"/>
  <c r="DJ358" i="28"/>
  <c r="DX183" i="28"/>
  <c r="DJ141" i="28"/>
  <c r="DJ335" i="28"/>
  <c r="DJ247" i="28"/>
  <c r="DJ341" i="28"/>
  <c r="DJ267" i="28"/>
  <c r="DJ378" i="28"/>
  <c r="DJ110" i="28"/>
  <c r="DX119" i="28"/>
  <c r="DJ284" i="28"/>
  <c r="DX146" i="28"/>
  <c r="DJ330" i="28"/>
  <c r="DX244" i="28"/>
  <c r="DJ326" i="28"/>
  <c r="DJ194" i="28"/>
  <c r="DJ283" i="28"/>
  <c r="DX190" i="28"/>
  <c r="DJ133" i="28"/>
  <c r="DJ139" i="28"/>
  <c r="DJ258" i="28"/>
  <c r="DJ235" i="28"/>
  <c r="DX129" i="28"/>
  <c r="DJ375" i="28"/>
  <c r="DX52" i="28"/>
  <c r="DX277" i="28"/>
  <c r="DJ299" i="28"/>
  <c r="DX323" i="28"/>
  <c r="DX227" i="28"/>
  <c r="DX46" i="28"/>
  <c r="DX135" i="28"/>
  <c r="DJ249" i="28"/>
  <c r="DX199" i="28"/>
  <c r="DX89" i="28"/>
  <c r="DX370" i="28"/>
  <c r="DJ382" i="28"/>
  <c r="DX76" i="28"/>
  <c r="DJ234" i="28"/>
  <c r="DJ99" i="28"/>
  <c r="DX74" i="28"/>
  <c r="DX267" i="28"/>
  <c r="DJ115" i="28"/>
  <c r="DJ179" i="28"/>
  <c r="DX48" i="28"/>
  <c r="DJ192" i="28"/>
  <c r="DJ394" i="28"/>
  <c r="DX381" i="28"/>
  <c r="DX292" i="28"/>
  <c r="DJ21" i="28"/>
  <c r="DJ357" i="28"/>
  <c r="DX301" i="28"/>
  <c r="DX312" i="28"/>
  <c r="DX134" i="28"/>
  <c r="DJ131" i="28"/>
  <c r="DJ175" i="28"/>
  <c r="DX336" i="28"/>
  <c r="DX380" i="28"/>
  <c r="DX331" i="28"/>
  <c r="DX376" i="28"/>
  <c r="DX263" i="28"/>
  <c r="DX55" i="28"/>
  <c r="DX144" i="28"/>
  <c r="DX389" i="28"/>
  <c r="DJ202" i="28"/>
  <c r="DJ61" i="28"/>
  <c r="DJ135" i="28"/>
  <c r="DJ62" i="28"/>
  <c r="DX286" i="28"/>
  <c r="DJ264" i="28"/>
  <c r="DJ180" i="28"/>
  <c r="DX147" i="28"/>
  <c r="DX315" i="28"/>
  <c r="DJ275" i="28"/>
  <c r="DJ270" i="28"/>
  <c r="DJ71" i="28"/>
  <c r="DJ32" i="28"/>
  <c r="DX399" i="28"/>
  <c r="DJ228" i="28"/>
  <c r="DX206" i="28"/>
  <c r="DJ85" i="28"/>
  <c r="DJ244" i="28"/>
  <c r="DJ97" i="28"/>
  <c r="DX279" i="28"/>
  <c r="DX128" i="28"/>
  <c r="DJ206" i="28"/>
  <c r="DJ337" i="28"/>
  <c r="DJ262" i="28"/>
  <c r="DJ209" i="28"/>
  <c r="DJ255" i="28"/>
  <c r="DJ57" i="28"/>
  <c r="DX309" i="28"/>
  <c r="DJ305" i="28"/>
  <c r="DX171" i="28"/>
  <c r="DX283" i="28"/>
  <c r="DJ136" i="28"/>
  <c r="DJ130" i="28"/>
  <c r="DX209" i="28"/>
  <c r="DJ303" i="28"/>
  <c r="DX44" i="28"/>
  <c r="DJ191" i="28"/>
  <c r="DX366" i="28"/>
  <c r="DJ355" i="28"/>
  <c r="DJ301" i="28"/>
  <c r="DX203" i="28"/>
  <c r="DJ380" i="28"/>
  <c r="DX388" i="28"/>
  <c r="DX16" i="28"/>
  <c r="DX230" i="28"/>
  <c r="DX57" i="28"/>
  <c r="DJ323" i="28"/>
  <c r="DX32" i="28"/>
  <c r="DX358" i="28"/>
  <c r="DJ253" i="28"/>
  <c r="DJ204" i="28"/>
  <c r="DJ298" i="28"/>
  <c r="DJ316" i="28"/>
  <c r="DJ184" i="28"/>
  <c r="DJ84" i="28"/>
  <c r="DJ369" i="28"/>
  <c r="DX166" i="28"/>
  <c r="DX198" i="28"/>
  <c r="DX200" i="28"/>
  <c r="DJ72" i="28"/>
  <c r="DX235" i="28"/>
  <c r="DX271" i="28"/>
  <c r="DX264" i="28"/>
  <c r="DX210" i="28"/>
  <c r="DX344" i="28"/>
  <c r="DX107" i="28"/>
  <c r="DX351" i="28"/>
  <c r="DX374" i="28"/>
  <c r="DJ265" i="28"/>
  <c r="DJ28" i="28"/>
  <c r="DX222" i="28"/>
  <c r="DX225" i="28"/>
  <c r="DX188" i="28"/>
  <c r="DJ368" i="28"/>
  <c r="DX339" i="28"/>
  <c r="DJ205" i="28"/>
  <c r="DX179" i="28"/>
  <c r="DX361" i="28"/>
  <c r="DX393" i="28"/>
  <c r="DX362" i="28"/>
  <c r="DX355" i="28"/>
  <c r="DJ119" i="28"/>
  <c r="DX24" i="28"/>
  <c r="DJ187" i="28"/>
  <c r="DJ143" i="28"/>
  <c r="DJ25" i="28"/>
  <c r="DJ31" i="28"/>
  <c r="DX335" i="28"/>
  <c r="DX356" i="28"/>
  <c r="DX90" i="28"/>
  <c r="DX208" i="28"/>
  <c r="DX158" i="28"/>
  <c r="DJ389" i="28"/>
  <c r="DX205" i="28"/>
  <c r="DX238" i="28"/>
  <c r="DX27" i="28"/>
  <c r="DX327" i="28"/>
  <c r="DJ327" i="28"/>
  <c r="DJ221" i="28"/>
  <c r="DX195" i="28"/>
  <c r="DJ104" i="28"/>
  <c r="DJ80" i="28"/>
  <c r="DX160" i="28"/>
  <c r="DX369" i="28"/>
  <c r="DJ319" i="28"/>
  <c r="DJ304" i="28"/>
  <c r="DX372" i="28"/>
  <c r="DJ106" i="28"/>
  <c r="DX293" i="28"/>
  <c r="DJ263" i="28"/>
  <c r="DX298" i="28"/>
  <c r="DX172" i="28"/>
  <c r="DJ352" i="28"/>
  <c r="DJ108" i="28"/>
  <c r="DJ98" i="28"/>
  <c r="DK71" i="28"/>
  <c r="DY76" i="28"/>
  <c r="DK313" i="28"/>
  <c r="DY243" i="28"/>
  <c r="DK286" i="28"/>
  <c r="DK134" i="28"/>
  <c r="DY206" i="28"/>
  <c r="DY252" i="28"/>
  <c r="DK42" i="28"/>
  <c r="DY156" i="28"/>
  <c r="DY165" i="28"/>
  <c r="DK288" i="28"/>
  <c r="DY68" i="28"/>
  <c r="DY346" i="28"/>
  <c r="DY255" i="28"/>
  <c r="DK390" i="28"/>
  <c r="DK144" i="28"/>
  <c r="DK268" i="28"/>
  <c r="DY184" i="28"/>
  <c r="DY48" i="28"/>
  <c r="DY97" i="28"/>
  <c r="DK70" i="28"/>
  <c r="DK249" i="28"/>
  <c r="DK245" i="28"/>
  <c r="DK296" i="28"/>
  <c r="DK133" i="28"/>
  <c r="DY148" i="28"/>
  <c r="DY188" i="28"/>
  <c r="DK339" i="28"/>
  <c r="DY332" i="28"/>
  <c r="DY61" i="28"/>
  <c r="DY308" i="28"/>
  <c r="DY249" i="28"/>
  <c r="DK151" i="28"/>
  <c r="DK233" i="28"/>
  <c r="DK69" i="28"/>
  <c r="DY284" i="28"/>
  <c r="DY52" i="28"/>
  <c r="DY182" i="28"/>
  <c r="DK354" i="28"/>
  <c r="DY342" i="28"/>
  <c r="DK24" i="28"/>
  <c r="DK95" i="28"/>
  <c r="DK252" i="28"/>
  <c r="DK138" i="28"/>
  <c r="DY305" i="28"/>
  <c r="DK155" i="28"/>
  <c r="DK135" i="28"/>
  <c r="DY381" i="28"/>
  <c r="DK222" i="28"/>
  <c r="DY163" i="28"/>
  <c r="DY46" i="28"/>
  <c r="DK76" i="28"/>
  <c r="DK99" i="28"/>
  <c r="DK270" i="28"/>
  <c r="DY171" i="28"/>
  <c r="DK284" i="28"/>
  <c r="DK386" i="28"/>
  <c r="DY59" i="28"/>
  <c r="DY69" i="28"/>
  <c r="DY120" i="28"/>
  <c r="DY85" i="28"/>
  <c r="DK398" i="28"/>
  <c r="DK316" i="28"/>
  <c r="DY102" i="28"/>
  <c r="DY71" i="28"/>
  <c r="DY19" i="28"/>
  <c r="DY130" i="28"/>
  <c r="DY81" i="28"/>
  <c r="DK90" i="28"/>
  <c r="DK255" i="28"/>
  <c r="DK377" i="28"/>
  <c r="DY320" i="28"/>
  <c r="DY198" i="28"/>
  <c r="DK178" i="28"/>
  <c r="DY344" i="28"/>
  <c r="DK304" i="28"/>
  <c r="DK97" i="28"/>
  <c r="DY212" i="28"/>
  <c r="DY141" i="28"/>
  <c r="DK146" i="28"/>
  <c r="DK19" i="28"/>
  <c r="DK60" i="28"/>
  <c r="DY128" i="28"/>
  <c r="DK192" i="28"/>
  <c r="DY300" i="28"/>
  <c r="DY187" i="28"/>
  <c r="DK167" i="28"/>
  <c r="DK113" i="28"/>
  <c r="DK100" i="28"/>
  <c r="DK189" i="28"/>
  <c r="DY111" i="28"/>
  <c r="DK338" i="28"/>
  <c r="DY195" i="28"/>
  <c r="DY241" i="28"/>
  <c r="DK162" i="28"/>
  <c r="DK341" i="28"/>
  <c r="DY166" i="28"/>
  <c r="DK22" i="28"/>
  <c r="DK46" i="28"/>
  <c r="DK80" i="28"/>
  <c r="DK106" i="28"/>
  <c r="DY122" i="28"/>
  <c r="DK177" i="28"/>
  <c r="DK68" i="28"/>
  <c r="DY363" i="28"/>
  <c r="DY238" i="28"/>
  <c r="DK170" i="28"/>
  <c r="DK234" i="28"/>
  <c r="DK129" i="28"/>
  <c r="DY125" i="28"/>
  <c r="DK344" i="28"/>
  <c r="DY373" i="28"/>
  <c r="DY401" i="28"/>
  <c r="DK271" i="28"/>
  <c r="DK154" i="28"/>
  <c r="DK289" i="28"/>
  <c r="DY26" i="28"/>
  <c r="DY22" i="28"/>
  <c r="DY62" i="28"/>
  <c r="DK333" i="28"/>
  <c r="DK149" i="28"/>
  <c r="DY25" i="28"/>
  <c r="DY371" i="28"/>
  <c r="DK307" i="28"/>
  <c r="DY333" i="28"/>
  <c r="DY172" i="28"/>
  <c r="DK310" i="28"/>
  <c r="DK335" i="28"/>
  <c r="DY360" i="28"/>
  <c r="DY28" i="28"/>
  <c r="DY229" i="28"/>
  <c r="DK26" i="28"/>
  <c r="DY112" i="28"/>
  <c r="DY117" i="28"/>
  <c r="DY202" i="28"/>
  <c r="DY51" i="28"/>
  <c r="DY277" i="28"/>
  <c r="DK251" i="28"/>
  <c r="DY152" i="28"/>
  <c r="DK94" i="28"/>
  <c r="DY194" i="28"/>
  <c r="DK140" i="28"/>
  <c r="DK298" i="28"/>
  <c r="DK51" i="28"/>
  <c r="DK118" i="28"/>
  <c r="DY287" i="28"/>
  <c r="DK25" i="28"/>
  <c r="DK267" i="28"/>
  <c r="DK345" i="28"/>
  <c r="DY318" i="28"/>
  <c r="DK332" i="28"/>
  <c r="DY38" i="28"/>
  <c r="DY250" i="28"/>
  <c r="DY256" i="28"/>
  <c r="DY380" i="28"/>
  <c r="DY309" i="28"/>
  <c r="DK31" i="28"/>
  <c r="DY392" i="28"/>
  <c r="DY132" i="28"/>
  <c r="DY364" i="28"/>
  <c r="DY259" i="28"/>
  <c r="DY168" i="28"/>
  <c r="DK311" i="28"/>
  <c r="DY64" i="28"/>
  <c r="DY57" i="28"/>
  <c r="DY306" i="28"/>
  <c r="DK74" i="28"/>
  <c r="DY55" i="28"/>
  <c r="DK213" i="28"/>
  <c r="DK375" i="28"/>
  <c r="DY136" i="28"/>
  <c r="DK250" i="28"/>
  <c r="DK348" i="28"/>
  <c r="DY199" i="28"/>
  <c r="DY134" i="28"/>
  <c r="DK43" i="28"/>
  <c r="DK190" i="28"/>
  <c r="DK58" i="28"/>
  <c r="DY129" i="28"/>
  <c r="DK20" i="28"/>
  <c r="DK65" i="28"/>
  <c r="DY23" i="28"/>
  <c r="DY35" i="28"/>
  <c r="DK142" i="28"/>
  <c r="DK369" i="28"/>
  <c r="DY16" i="28"/>
  <c r="DK276" i="28"/>
  <c r="DY161" i="28"/>
  <c r="DY247" i="28"/>
  <c r="DK125" i="28"/>
  <c r="DK306" i="28"/>
  <c r="DK323" i="28"/>
  <c r="DK238" i="28"/>
  <c r="DY193" i="28"/>
  <c r="DY261" i="28"/>
  <c r="DY39" i="28"/>
  <c r="DK260" i="28"/>
  <c r="DY232" i="28"/>
  <c r="DK314" i="28"/>
  <c r="DK81" i="28"/>
  <c r="DK173" i="28"/>
  <c r="DK275" i="28"/>
  <c r="DK295" i="28"/>
  <c r="DY121" i="28"/>
  <c r="DY201" i="28"/>
  <c r="DY126" i="28"/>
  <c r="DK92" i="28"/>
  <c r="DK261" i="28"/>
  <c r="DK108" i="28"/>
  <c r="DY350" i="28"/>
  <c r="DY279" i="28"/>
  <c r="DK367" i="28"/>
  <c r="DY386" i="28"/>
  <c r="DK232" i="28"/>
  <c r="DK91" i="28"/>
  <c r="DY224" i="28"/>
  <c r="DK105" i="28"/>
  <c r="DK230" i="28"/>
  <c r="DK187" i="28"/>
  <c r="DK93" i="28"/>
  <c r="DY207" i="28"/>
  <c r="DK199" i="28"/>
  <c r="DK109" i="28"/>
  <c r="DY158" i="28"/>
  <c r="DY322" i="28"/>
  <c r="DY15" i="28"/>
  <c r="DK362" i="28"/>
  <c r="DK201" i="28"/>
  <c r="DY131" i="28"/>
  <c r="DK196" i="28"/>
  <c r="DK98" i="28"/>
  <c r="DK216" i="28"/>
  <c r="DK15" i="28"/>
  <c r="DK235" i="28"/>
  <c r="DY289" i="28"/>
  <c r="DY234" i="28"/>
  <c r="DK231" i="28"/>
  <c r="DK200" i="28"/>
  <c r="DY379" i="28"/>
  <c r="DK124" i="28"/>
  <c r="DY366" i="28"/>
  <c r="DY63" i="28"/>
  <c r="DY189" i="28"/>
  <c r="DY338" i="28"/>
  <c r="DK28" i="28"/>
  <c r="DY220" i="28"/>
  <c r="DY218" i="28"/>
  <c r="DK355" i="28"/>
  <c r="DY181" i="28"/>
  <c r="DY67" i="28"/>
  <c r="DK158" i="28"/>
  <c r="DY98" i="28"/>
  <c r="DY186" i="28"/>
  <c r="DK131" i="28"/>
  <c r="DK376" i="28"/>
  <c r="DK220" i="28"/>
  <c r="DY358" i="28"/>
  <c r="DK272" i="28"/>
  <c r="DK328" i="28"/>
  <c r="DY32" i="28"/>
  <c r="DY221" i="28"/>
  <c r="DY321" i="28"/>
  <c r="DY257" i="28"/>
  <c r="DY123" i="28"/>
  <c r="DY110" i="28"/>
  <c r="DK169" i="28"/>
  <c r="DY276" i="28"/>
  <c r="DY302" i="28"/>
  <c r="DK36" i="28"/>
  <c r="DY44" i="28"/>
  <c r="DY368" i="28"/>
  <c r="DY329" i="28"/>
  <c r="DY353" i="28"/>
  <c r="DY24" i="28"/>
  <c r="DK53" i="28"/>
  <c r="DY348" i="28"/>
  <c r="DY235" i="28"/>
  <c r="DK186" i="28"/>
  <c r="DY258" i="28"/>
  <c r="DY293" i="28"/>
  <c r="DK368" i="28"/>
  <c r="DK156" i="28"/>
  <c r="DY339" i="28"/>
  <c r="DK21" i="28"/>
  <c r="DK64" i="28"/>
  <c r="DY20" i="28"/>
  <c r="DK78" i="28"/>
  <c r="DK206" i="28"/>
  <c r="DY215" i="28"/>
  <c r="DY314" i="28"/>
  <c r="DY54" i="28"/>
  <c r="DK241" i="28"/>
  <c r="DY140" i="28"/>
  <c r="DK52" i="28"/>
  <c r="DK67" i="28"/>
  <c r="DK211" i="28"/>
  <c r="DK112" i="28"/>
  <c r="DK248" i="28"/>
  <c r="DY49" i="28"/>
  <c r="DY162" i="28"/>
  <c r="DY384" i="28"/>
  <c r="DY93" i="28"/>
  <c r="DY53" i="28"/>
  <c r="DK55" i="28"/>
  <c r="DK282" i="28"/>
  <c r="DK247" i="28"/>
  <c r="DY86" i="28"/>
  <c r="DY297" i="28"/>
  <c r="DK254" i="28"/>
  <c r="DY370" i="28"/>
  <c r="DK207" i="28"/>
  <c r="DY145" i="28"/>
  <c r="DY253" i="28"/>
  <c r="DY349" i="28"/>
  <c r="DK179" i="28"/>
  <c r="DK205" i="28"/>
  <c r="DY124" i="28"/>
  <c r="DY274" i="28"/>
  <c r="DK132" i="28"/>
  <c r="DY79" i="28"/>
  <c r="DY116" i="28"/>
  <c r="DK168" i="28"/>
  <c r="DK195" i="28"/>
  <c r="DY223" i="28"/>
  <c r="DK346" i="28"/>
  <c r="DY327" i="28"/>
  <c r="DY281" i="28"/>
  <c r="DK382" i="28"/>
  <c r="DK321" i="28"/>
  <c r="DK383" i="28"/>
  <c r="DY303" i="28"/>
  <c r="DY400" i="28"/>
  <c r="DK301" i="28"/>
  <c r="DK198" i="28"/>
  <c r="DK273" i="28"/>
  <c r="DK143" i="28"/>
  <c r="DK17" i="28"/>
  <c r="DK277" i="28"/>
  <c r="DY394" i="28"/>
  <c r="DY291" i="28"/>
  <c r="DK163" i="28"/>
  <c r="DY330" i="28"/>
  <c r="DY65" i="28"/>
  <c r="DK159" i="28"/>
  <c r="DK150" i="28"/>
  <c r="DK32" i="28"/>
  <c r="DY99" i="28"/>
  <c r="DK16" i="28"/>
  <c r="DY345" i="28"/>
  <c r="DK394" i="28"/>
  <c r="DK281" i="28"/>
  <c r="DK87" i="28"/>
  <c r="DY240" i="28"/>
  <c r="DK215" i="28"/>
  <c r="DK82" i="28"/>
  <c r="DK402" i="28"/>
  <c r="DY225" i="28"/>
  <c r="DK297" i="28"/>
  <c r="DK127" i="28"/>
  <c r="DK194" i="28"/>
  <c r="DK45" i="28"/>
  <c r="DK197" i="28"/>
  <c r="DY211" i="28"/>
  <c r="DK40" i="28"/>
  <c r="DY324" i="28"/>
  <c r="DY296" i="28"/>
  <c r="DY264" i="28"/>
  <c r="DY304" i="28"/>
  <c r="DY167" i="28"/>
  <c r="DK292" i="28"/>
  <c r="DY335" i="28"/>
  <c r="DK27" i="28"/>
  <c r="DK356" i="28"/>
  <c r="DY323" i="28"/>
  <c r="DK104" i="28"/>
  <c r="DY361" i="28"/>
  <c r="DY263" i="28"/>
  <c r="DY150" i="28"/>
  <c r="DK83" i="28"/>
  <c r="DY209" i="28"/>
  <c r="DK229" i="28"/>
  <c r="DK340" i="28"/>
  <c r="DK101" i="28"/>
  <c r="DK334" i="28"/>
  <c r="DK114" i="28"/>
  <c r="DY27" i="28"/>
  <c r="DY190" i="28"/>
  <c r="DK265" i="28"/>
  <c r="DY315" i="28"/>
  <c r="DK66" i="28"/>
  <c r="DY133" i="28"/>
  <c r="DK269" i="28"/>
  <c r="DY105" i="28"/>
  <c r="DK395" i="28"/>
  <c r="DY72" i="28"/>
  <c r="DY383" i="28"/>
  <c r="DK88" i="28"/>
  <c r="DK224" i="28"/>
  <c r="DK209" i="28"/>
  <c r="DY95" i="28"/>
  <c r="DK218" i="28"/>
  <c r="DK253" i="28"/>
  <c r="DK283" i="28"/>
  <c r="DY149" i="28"/>
  <c r="DK378" i="28"/>
  <c r="DY185" i="28"/>
  <c r="DY31" i="28"/>
  <c r="DY175" i="28"/>
  <c r="DK352" i="28"/>
  <c r="DY376" i="28"/>
  <c r="DK336" i="28"/>
  <c r="DK266" i="28"/>
  <c r="DK120" i="28"/>
  <c r="DY192" i="28"/>
  <c r="DY146" i="28"/>
  <c r="DK401" i="28"/>
  <c r="DK225" i="28"/>
  <c r="DK116" i="28"/>
  <c r="DK188" i="28"/>
  <c r="DY50" i="28"/>
  <c r="DY205" i="28"/>
  <c r="DY180" i="28"/>
  <c r="DY246" i="28"/>
  <c r="DK130" i="28"/>
  <c r="DK226" i="28"/>
  <c r="DK294" i="28"/>
  <c r="DY56" i="28"/>
  <c r="DY178" i="28"/>
  <c r="DK182" i="28"/>
  <c r="DK33" i="28"/>
  <c r="DY164" i="28"/>
  <c r="DY269" i="28"/>
  <c r="DY354" i="28"/>
  <c r="DK14" i="28"/>
  <c r="DY214" i="28"/>
  <c r="DK371" i="28"/>
  <c r="DY273" i="28"/>
  <c r="DY113" i="28"/>
  <c r="DY142" i="28"/>
  <c r="DY374" i="28"/>
  <c r="DY89" i="28"/>
  <c r="DK210" i="28"/>
  <c r="DY262" i="28"/>
  <c r="DK44" i="28"/>
  <c r="DK148" i="28"/>
  <c r="DK389" i="28"/>
  <c r="DK172" i="28"/>
  <c r="DK153" i="28"/>
  <c r="DY299" i="28"/>
  <c r="DY388" i="28"/>
  <c r="DK237" i="28"/>
  <c r="DK86" i="28"/>
  <c r="DK107" i="28"/>
  <c r="DK50" i="28"/>
  <c r="DY372" i="28"/>
  <c r="DK399" i="28"/>
  <c r="DK343" i="28"/>
  <c r="DY101" i="28"/>
  <c r="DK181" i="28"/>
  <c r="DK35" i="28"/>
  <c r="DK152" i="28"/>
  <c r="DY217" i="28"/>
  <c r="DK387" i="28"/>
  <c r="DY226" i="28"/>
  <c r="DK380" i="28"/>
  <c r="DY137" i="28"/>
  <c r="DY104" i="28"/>
  <c r="DY233" i="28"/>
  <c r="DY369" i="28"/>
  <c r="DK319" i="28"/>
  <c r="DY155" i="28"/>
  <c r="DK384" i="28"/>
  <c r="DY174" i="28"/>
  <c r="DK34" i="28"/>
  <c r="DK302" i="28"/>
  <c r="DY37" i="28"/>
  <c r="DY222" i="28"/>
  <c r="DY382" i="28"/>
  <c r="DY153" i="28"/>
  <c r="DY385" i="28"/>
  <c r="DY307" i="28"/>
  <c r="DK320" i="28"/>
  <c r="DK351" i="28"/>
  <c r="DK183" i="28"/>
  <c r="DY115" i="28"/>
  <c r="DY270" i="28"/>
  <c r="DK242" i="28"/>
  <c r="DK397" i="28"/>
  <c r="DK388" i="28"/>
  <c r="DK337" i="28"/>
  <c r="DK37" i="28"/>
  <c r="DK349" i="28"/>
  <c r="DY103" i="28"/>
  <c r="DY396" i="28"/>
  <c r="DK208" i="28"/>
  <c r="DY92" i="28"/>
  <c r="DY236" i="28"/>
  <c r="DY319" i="28"/>
  <c r="DY230" i="28"/>
  <c r="DY254" i="28"/>
  <c r="DK47" i="28"/>
  <c r="DK191" i="28"/>
  <c r="DK318" i="28"/>
  <c r="DK291" i="28"/>
  <c r="DY135" i="28"/>
  <c r="DK123" i="28"/>
  <c r="DY395" i="28"/>
  <c r="DY328" i="28"/>
  <c r="DY144" i="28"/>
  <c r="DY298" i="28"/>
  <c r="DK72" i="28"/>
  <c r="DY237" i="28"/>
  <c r="DY292" i="28"/>
  <c r="DK164" i="28"/>
  <c r="DY310" i="28"/>
  <c r="DK263" i="28"/>
  <c r="DY34" i="28"/>
  <c r="DK103" i="28"/>
  <c r="DY173" i="28"/>
  <c r="DK193" i="28"/>
  <c r="DK18" i="28"/>
  <c r="DY191" i="28"/>
  <c r="DY88" i="28"/>
  <c r="DY42" i="28"/>
  <c r="DY74" i="28"/>
  <c r="DY359" i="28"/>
  <c r="DK30" i="28"/>
  <c r="DK214" i="28"/>
  <c r="DK48" i="28"/>
  <c r="DK39" i="28"/>
  <c r="DY87" i="28"/>
  <c r="DY378" i="28"/>
  <c r="DK126" i="28"/>
  <c r="DK166" i="28"/>
  <c r="DY266" i="28"/>
  <c r="DY393" i="28"/>
  <c r="DK56" i="28"/>
  <c r="DK278" i="28"/>
  <c r="DY399" i="28"/>
  <c r="DK203" i="28"/>
  <c r="DY78" i="28"/>
  <c r="DY312" i="28"/>
  <c r="DK63" i="28"/>
  <c r="DY91" i="28"/>
  <c r="DY352" i="28"/>
  <c r="DY84" i="28"/>
  <c r="DK73" i="28"/>
  <c r="DY301" i="28"/>
  <c r="DY143" i="28"/>
  <c r="DK309" i="28"/>
  <c r="DY362" i="28"/>
  <c r="DK360" i="28"/>
  <c r="DY283" i="28"/>
  <c r="DY334" i="28"/>
  <c r="DY341" i="28"/>
  <c r="DK372" i="28"/>
  <c r="DK23" i="28"/>
  <c r="DK350" i="28"/>
  <c r="DY213" i="28"/>
  <c r="DK119" i="28"/>
  <c r="DK228" i="28"/>
  <c r="DY109" i="28"/>
  <c r="DY151" i="28"/>
  <c r="DY398" i="28"/>
  <c r="DK219" i="28"/>
  <c r="DK305" i="28"/>
  <c r="DK290" i="28"/>
  <c r="DK359" i="28"/>
  <c r="DY119" i="28"/>
  <c r="DY347" i="28"/>
  <c r="DK353" i="28"/>
  <c r="DK221" i="28"/>
  <c r="DK393" i="28"/>
  <c r="DY216" i="28"/>
  <c r="DK259" i="28"/>
  <c r="DK49" i="28"/>
  <c r="DY282" i="28"/>
  <c r="DK75" i="28"/>
  <c r="DK300" i="28"/>
  <c r="DK102" i="28"/>
  <c r="DK184" i="28"/>
  <c r="DY375" i="28"/>
  <c r="DK262" i="28"/>
  <c r="DK165" i="28"/>
  <c r="DY75" i="28"/>
  <c r="DY33" i="28"/>
  <c r="DY275" i="28"/>
  <c r="DK171" i="28"/>
  <c r="DY108" i="28"/>
  <c r="DK85" i="28"/>
  <c r="DK136" i="28"/>
  <c r="DY278" i="28"/>
  <c r="DY210" i="28"/>
  <c r="DK122" i="28"/>
  <c r="DY316" i="28"/>
  <c r="DK180" i="28"/>
  <c r="DY94" i="28"/>
  <c r="DK312" i="28"/>
  <c r="DK212" i="28"/>
  <c r="DK29" i="28"/>
  <c r="DK331" i="28"/>
  <c r="DK285" i="28"/>
  <c r="DK280" i="28"/>
  <c r="DK139" i="28"/>
  <c r="DY177" i="28"/>
  <c r="DK244" i="28"/>
  <c r="DK256" i="28"/>
  <c r="DY317" i="28"/>
  <c r="DK365" i="28"/>
  <c r="DY397" i="28"/>
  <c r="DK373" i="28"/>
  <c r="DK202" i="28"/>
  <c r="DY21" i="28"/>
  <c r="DK141" i="28"/>
  <c r="DK175" i="28"/>
  <c r="DY285" i="28"/>
  <c r="DY355" i="28"/>
  <c r="DK240" i="28"/>
  <c r="DY260" i="28"/>
  <c r="DY336" i="28"/>
  <c r="DK41" i="28"/>
  <c r="DK257" i="28"/>
  <c r="DK366" i="28"/>
  <c r="DK324" i="28"/>
  <c r="DY41" i="28"/>
  <c r="DK111" i="28"/>
  <c r="DY387" i="28"/>
  <c r="DY356" i="28"/>
  <c r="DK84" i="28"/>
  <c r="DK329" i="28"/>
  <c r="DK327" i="28"/>
  <c r="DK381" i="28"/>
  <c r="DY82" i="28"/>
  <c r="DY390" i="28"/>
  <c r="DK315" i="28"/>
  <c r="DK379" i="28"/>
  <c r="DY66" i="28"/>
  <c r="DY176" i="28"/>
  <c r="DY196" i="28"/>
  <c r="DY14" i="28"/>
  <c r="DK243" i="28"/>
  <c r="DY90" i="28"/>
  <c r="DY313" i="28"/>
  <c r="DK174" i="28"/>
  <c r="DY351" i="28"/>
  <c r="DY377" i="28"/>
  <c r="DY80" i="28"/>
  <c r="DK361" i="28"/>
  <c r="DK176" i="28"/>
  <c r="DK79" i="28"/>
  <c r="DY290" i="28"/>
  <c r="DY107" i="28"/>
  <c r="DK308" i="28"/>
  <c r="DK364" i="28"/>
  <c r="DY219" i="28"/>
  <c r="DY331" i="28"/>
  <c r="DY242" i="28"/>
  <c r="DY294" i="28"/>
  <c r="DY311" i="28"/>
  <c r="DK62" i="28"/>
  <c r="DK145" i="28"/>
  <c r="DY295" i="28"/>
  <c r="DK303" i="28"/>
  <c r="DK357" i="28"/>
  <c r="DY45" i="28"/>
  <c r="DK396" i="28"/>
  <c r="DY357" i="28"/>
  <c r="DY70" i="28"/>
  <c r="DY280" i="28"/>
  <c r="DK325" i="28"/>
  <c r="DK385" i="28"/>
  <c r="DY170" i="28"/>
  <c r="DK246" i="28"/>
  <c r="DY118" i="28"/>
  <c r="DK342" i="28"/>
  <c r="DK374" i="28"/>
  <c r="DY18" i="28"/>
  <c r="DY58" i="28"/>
  <c r="DY367" i="28"/>
  <c r="DK358" i="28"/>
  <c r="DK363" i="28"/>
  <c r="DY127" i="28"/>
  <c r="DK121" i="28"/>
  <c r="DY96" i="28"/>
  <c r="DK77" i="28"/>
  <c r="DK264" i="28"/>
  <c r="DK96" i="28"/>
  <c r="DK147" i="28"/>
  <c r="DY391" i="28"/>
  <c r="DK347" i="28"/>
  <c r="DY265" i="28"/>
  <c r="DY106" i="28"/>
  <c r="DY365" i="28"/>
  <c r="DY244" i="28"/>
  <c r="DY139" i="28"/>
  <c r="DY272" i="28"/>
  <c r="DY138" i="28"/>
  <c r="DK400" i="28"/>
  <c r="DK61" i="28"/>
  <c r="DY251" i="28"/>
  <c r="DY160" i="28"/>
  <c r="DY231" i="28"/>
  <c r="DY169" i="28"/>
  <c r="DY147" i="28"/>
  <c r="DY73" i="28"/>
  <c r="DY179" i="28"/>
  <c r="DY36" i="28"/>
  <c r="DY340" i="28"/>
  <c r="DY197" i="28"/>
  <c r="DK160" i="28"/>
  <c r="DY43" i="28"/>
  <c r="DY77" i="28"/>
  <c r="DK223" i="28"/>
  <c r="DY100" i="28"/>
  <c r="DK299" i="28"/>
  <c r="DY29" i="28"/>
  <c r="DY248" i="28"/>
  <c r="DY60" i="28"/>
  <c r="DY208" i="28"/>
  <c r="DY203" i="28"/>
  <c r="DY337" i="28"/>
  <c r="DY286" i="28"/>
  <c r="DY228" i="28"/>
  <c r="DK217" i="28"/>
  <c r="DY17" i="28"/>
  <c r="DY267" i="28"/>
  <c r="DK392" i="28"/>
  <c r="DK115" i="28"/>
  <c r="DK317" i="28"/>
  <c r="DY183" i="28"/>
  <c r="DK239" i="28"/>
  <c r="DK236" i="28"/>
  <c r="DK137" i="28"/>
  <c r="DY204" i="28"/>
  <c r="DK54" i="28"/>
  <c r="DY30" i="28"/>
  <c r="DY343" i="28"/>
  <c r="DY47" i="28"/>
  <c r="DY83" i="28"/>
  <c r="DY389" i="28"/>
  <c r="DK391" i="28"/>
  <c r="DY271" i="28"/>
  <c r="DY157" i="28"/>
  <c r="DY227" i="28"/>
  <c r="DK204" i="28"/>
  <c r="DY114" i="28"/>
  <c r="DK279" i="28"/>
  <c r="DK227" i="28"/>
  <c r="DK293" i="28"/>
  <c r="DK38" i="28"/>
  <c r="DK128" i="28"/>
  <c r="DK185" i="28"/>
  <c r="DY245" i="28"/>
  <c r="DK330" i="28"/>
  <c r="DY325" i="28"/>
  <c r="DK370" i="28"/>
  <c r="DK89" i="28"/>
  <c r="DK110" i="28"/>
  <c r="DK57" i="28"/>
  <c r="DK274" i="28"/>
  <c r="DY154" i="28"/>
  <c r="DY326" i="28"/>
  <c r="DY288" i="28"/>
  <c r="DK326" i="28"/>
  <c r="DY268" i="28"/>
  <c r="DK287" i="28"/>
  <c r="DY159" i="28"/>
  <c r="DK117" i="28"/>
  <c r="DY239" i="28"/>
  <c r="DK157" i="28"/>
  <c r="DK161" i="28"/>
  <c r="DK59" i="28"/>
  <c r="DY40" i="28"/>
  <c r="DK258" i="28"/>
  <c r="DY200" i="28"/>
  <c r="DK322" i="28"/>
  <c r="DM234" i="28"/>
  <c r="EA379" i="28"/>
  <c r="DM323" i="28"/>
  <c r="DM62" i="28"/>
  <c r="DM54" i="28"/>
  <c r="DM372" i="28"/>
  <c r="DM321" i="28"/>
  <c r="DM88" i="28"/>
  <c r="DM293" i="28"/>
  <c r="DM354" i="28"/>
  <c r="DM128" i="28"/>
  <c r="EA381" i="28"/>
  <c r="DM14" i="28"/>
  <c r="EA187" i="28"/>
  <c r="EA43" i="28"/>
  <c r="EA296" i="28"/>
  <c r="EA136" i="28"/>
  <c r="DM384" i="28"/>
  <c r="EA156" i="28"/>
  <c r="DM319" i="28"/>
  <c r="EA266" i="28"/>
  <c r="EA372" i="28"/>
  <c r="EA377" i="28"/>
  <c r="DM349" i="28"/>
  <c r="DM221" i="28"/>
  <c r="DM339" i="28"/>
  <c r="EA37" i="28"/>
  <c r="EA302" i="28"/>
  <c r="DM52" i="28"/>
  <c r="DM250" i="28"/>
  <c r="EA149" i="28"/>
  <c r="DM295" i="28"/>
  <c r="DM378" i="28"/>
  <c r="EA400" i="28"/>
  <c r="DM368" i="28"/>
  <c r="DM269" i="28"/>
  <c r="DM172" i="28"/>
  <c r="DM305" i="28"/>
  <c r="EA59" i="28"/>
  <c r="DM251" i="28"/>
  <c r="EA139" i="28"/>
  <c r="EA148" i="28"/>
  <c r="EA49" i="28"/>
  <c r="EA188" i="28"/>
  <c r="DM27" i="28"/>
  <c r="DM242" i="28"/>
  <c r="EA22" i="28"/>
  <c r="DM214" i="28"/>
  <c r="DM373" i="28"/>
  <c r="DM139" i="28"/>
  <c r="DM174" i="28"/>
  <c r="EA115" i="28"/>
  <c r="DM211" i="28"/>
  <c r="DM277" i="28"/>
  <c r="DM324" i="28"/>
  <c r="DM254" i="28"/>
  <c r="DM129" i="28"/>
  <c r="EA397" i="28"/>
  <c r="EA271" i="28"/>
  <c r="EA185" i="28"/>
  <c r="EA255" i="28"/>
  <c r="DM217" i="28"/>
  <c r="EA61" i="28"/>
  <c r="DM369" i="28"/>
  <c r="DM215" i="28"/>
  <c r="EA76" i="28"/>
  <c r="EA57" i="28"/>
  <c r="DM70" i="28"/>
  <c r="EA352" i="28"/>
  <c r="EA72" i="28"/>
  <c r="EA226" i="28"/>
  <c r="DM163" i="28"/>
  <c r="EA165" i="28"/>
  <c r="DM301" i="28"/>
  <c r="DM150" i="28"/>
  <c r="EA170" i="28"/>
  <c r="DM246" i="28"/>
  <c r="EA345" i="28"/>
  <c r="EA276" i="28"/>
  <c r="DM396" i="28"/>
  <c r="DM204" i="28"/>
  <c r="EA202" i="28"/>
  <c r="DM281" i="28"/>
  <c r="DM389" i="28"/>
  <c r="DM261" i="28"/>
  <c r="EA175" i="28"/>
  <c r="EA83" i="28"/>
  <c r="EA90" i="28"/>
  <c r="EA292" i="28"/>
  <c r="EA47" i="28"/>
  <c r="DM208" i="28"/>
  <c r="DM42" i="28"/>
  <c r="EA268" i="28"/>
  <c r="EA145" i="28"/>
  <c r="EA15" i="28"/>
  <c r="DM190" i="28"/>
  <c r="EA267" i="28"/>
  <c r="EA205" i="28"/>
  <c r="DM398" i="28"/>
  <c r="EA283" i="28"/>
  <c r="DM105" i="28"/>
  <c r="EA349" i="28"/>
  <c r="DM182" i="28"/>
  <c r="DM120" i="28"/>
  <c r="DM322" i="28"/>
  <c r="EA123" i="28"/>
  <c r="EA46" i="28"/>
  <c r="EA74" i="28"/>
  <c r="DM243" i="28"/>
  <c r="DM223" i="28"/>
  <c r="EA287" i="28"/>
  <c r="DM49" i="28"/>
  <c r="DM38" i="28"/>
  <c r="EA180" i="28"/>
  <c r="EA191" i="28"/>
  <c r="DM370" i="28"/>
  <c r="EA116" i="28"/>
  <c r="DM312" i="28"/>
  <c r="DM95" i="28"/>
  <c r="DM196" i="28"/>
  <c r="EA341" i="28"/>
  <c r="DM56" i="28"/>
  <c r="DM399" i="28"/>
  <c r="DM86" i="28"/>
  <c r="DM220" i="28"/>
  <c r="DM116" i="28"/>
  <c r="DM166" i="28"/>
  <c r="DM365" i="28"/>
  <c r="DM273" i="28"/>
  <c r="EA39" i="28"/>
  <c r="DM263" i="28"/>
  <c r="DM333" i="28"/>
  <c r="EA84" i="28"/>
  <c r="DM329" i="28"/>
  <c r="EA198" i="28"/>
  <c r="DM125" i="28"/>
  <c r="EA35" i="28"/>
  <c r="EA38" i="28"/>
  <c r="DM66" i="28"/>
  <c r="EA285" i="28"/>
  <c r="EA371" i="28"/>
  <c r="EA196" i="28"/>
  <c r="EA215" i="28"/>
  <c r="DM364" i="28"/>
  <c r="EA309" i="28"/>
  <c r="DM209" i="28"/>
  <c r="DM72" i="28"/>
  <c r="DM336" i="28"/>
  <c r="EA337" i="28"/>
  <c r="EA331" i="28"/>
  <c r="EA151" i="28"/>
  <c r="DM148" i="28"/>
  <c r="DM140" i="28"/>
  <c r="DM348" i="28"/>
  <c r="DM385" i="28"/>
  <c r="DM275" i="28"/>
  <c r="EA157" i="28"/>
  <c r="EA315" i="28"/>
  <c r="EA364" i="28"/>
  <c r="EA343" i="28"/>
  <c r="EA224" i="28"/>
  <c r="EA321" i="28"/>
  <c r="DM142" i="28"/>
  <c r="EA275" i="28"/>
  <c r="EA348" i="28"/>
  <c r="DM173" i="28"/>
  <c r="EA169" i="28"/>
  <c r="EA270" i="28"/>
  <c r="DM67" i="28"/>
  <c r="DM226" i="28"/>
  <c r="EA159" i="28"/>
  <c r="EA66" i="28"/>
  <c r="EA119" i="28"/>
  <c r="EA208" i="28"/>
  <c r="EA244" i="28"/>
  <c r="EA237" i="28"/>
  <c r="EA221" i="28"/>
  <c r="DM33" i="28"/>
  <c r="DM152" i="28"/>
  <c r="EA189" i="28"/>
  <c r="DM161" i="28"/>
  <c r="EA389" i="28"/>
  <c r="DM386" i="28"/>
  <c r="EA294" i="28"/>
  <c r="EA16" i="28"/>
  <c r="DM83" i="28"/>
  <c r="DM159" i="28"/>
  <c r="EA214" i="28"/>
  <c r="EA288" i="28"/>
  <c r="DM313" i="28"/>
  <c r="EA254" i="28"/>
  <c r="EA223" i="28"/>
  <c r="DM362" i="28"/>
  <c r="DM160" i="28"/>
  <c r="DM31" i="28"/>
  <c r="EA328" i="28"/>
  <c r="DM191" i="28"/>
  <c r="DM156" i="28"/>
  <c r="EA85" i="28"/>
  <c r="EA179" i="28"/>
  <c r="EA212" i="28"/>
  <c r="EA318" i="28"/>
  <c r="EA28" i="28"/>
  <c r="EA293" i="28"/>
  <c r="DM65" i="28"/>
  <c r="EA243" i="28"/>
  <c r="EA384" i="28"/>
  <c r="EA281" i="28"/>
  <c r="DM345" i="28"/>
  <c r="EA361" i="28"/>
  <c r="EA193" i="28"/>
  <c r="EA390" i="28"/>
  <c r="EA313" i="28"/>
  <c r="EA282" i="28"/>
  <c r="DM230" i="28"/>
  <c r="DM43" i="28"/>
  <c r="DM76" i="28"/>
  <c r="EA92" i="28"/>
  <c r="DM167" i="28"/>
  <c r="DM317" i="28"/>
  <c r="DM25" i="28"/>
  <c r="EA346" i="28"/>
  <c r="DM306" i="28"/>
  <c r="EA401" i="28"/>
  <c r="EA68" i="28"/>
  <c r="DM131" i="28"/>
  <c r="DM314" i="28"/>
  <c r="DM255" i="28"/>
  <c r="EA367" i="28"/>
  <c r="DM137" i="28"/>
  <c r="DM135" i="28"/>
  <c r="EA182" i="28"/>
  <c r="EA120" i="28"/>
  <c r="DM236" i="28"/>
  <c r="EA154" i="28"/>
  <c r="DM282" i="28"/>
  <c r="EA183" i="28"/>
  <c r="DM334" i="28"/>
  <c r="EA42" i="28"/>
  <c r="DM270" i="28"/>
  <c r="DM299" i="28"/>
  <c r="DM253" i="28"/>
  <c r="EA143" i="28"/>
  <c r="DM222" i="28"/>
  <c r="EA174" i="28"/>
  <c r="EA369" i="28"/>
  <c r="EA326" i="28"/>
  <c r="EA50" i="28"/>
  <c r="EA355" i="28"/>
  <c r="EA299" i="28"/>
  <c r="DM248" i="28"/>
  <c r="DM259" i="28"/>
  <c r="EA231" i="28"/>
  <c r="EA79" i="28"/>
  <c r="EA207" i="28"/>
  <c r="DM181" i="28"/>
  <c r="DM162" i="28"/>
  <c r="DM63" i="28"/>
  <c r="DM271" i="28"/>
  <c r="EA127" i="28"/>
  <c r="EA210" i="28"/>
  <c r="DM232" i="28"/>
  <c r="EA376" i="28"/>
  <c r="DM268" i="28"/>
  <c r="EA100" i="28"/>
  <c r="EA334" i="28"/>
  <c r="EA23" i="28"/>
  <c r="EA351" i="28"/>
  <c r="DM337" i="28"/>
  <c r="EA339" i="28"/>
  <c r="EA132" i="28"/>
  <c r="DM302" i="28"/>
  <c r="DM132" i="28"/>
  <c r="EA356" i="28"/>
  <c r="EA70" i="28"/>
  <c r="EA327" i="28"/>
  <c r="EA171" i="28"/>
  <c r="EA124" i="28"/>
  <c r="DM143" i="28"/>
  <c r="DM331" i="28"/>
  <c r="EA262" i="28"/>
  <c r="DM57" i="28"/>
  <c r="DM201" i="28"/>
  <c r="DM164" i="28"/>
  <c r="DM39" i="28"/>
  <c r="DM216" i="28"/>
  <c r="EA344" i="28"/>
  <c r="DM22" i="28"/>
  <c r="EA112" i="28"/>
  <c r="EA64" i="28"/>
  <c r="EA158" i="28"/>
  <c r="DM197" i="28"/>
  <c r="EA312" i="28"/>
  <c r="DM108" i="28"/>
  <c r="DM338" i="28"/>
  <c r="EA53" i="28"/>
  <c r="EA75" i="28"/>
  <c r="DM393" i="28"/>
  <c r="EA306" i="28"/>
  <c r="EA330" i="28"/>
  <c r="DM318" i="28"/>
  <c r="DM127" i="28"/>
  <c r="DM359" i="28"/>
  <c r="DM98" i="28"/>
  <c r="EA225" i="28"/>
  <c r="DM115" i="28"/>
  <c r="EA222" i="28"/>
  <c r="EA252" i="28"/>
  <c r="DM121" i="28"/>
  <c r="DM113" i="28"/>
  <c r="EA388" i="28"/>
  <c r="EA135" i="28"/>
  <c r="DM315" i="28"/>
  <c r="DM307" i="28"/>
  <c r="DM280" i="28"/>
  <c r="DM262" i="28"/>
  <c r="EA261" i="28"/>
  <c r="DM21" i="28"/>
  <c r="DM212" i="28"/>
  <c r="DM328" i="28"/>
  <c r="EA168" i="28"/>
  <c r="EA45" i="28"/>
  <c r="DM265" i="28"/>
  <c r="EA55" i="28"/>
  <c r="DM78" i="28"/>
  <c r="DM20" i="28"/>
  <c r="DM175" i="28"/>
  <c r="EA27" i="28"/>
  <c r="DM304" i="28"/>
  <c r="DM111" i="28"/>
  <c r="DM325" i="28"/>
  <c r="DM284" i="28"/>
  <c r="DM124" i="28"/>
  <c r="EA206" i="28"/>
  <c r="DM36" i="28"/>
  <c r="EA216" i="28"/>
  <c r="EA365" i="28"/>
  <c r="EA347" i="28"/>
  <c r="EA272" i="28"/>
  <c r="EA298" i="28"/>
  <c r="EA199" i="28"/>
  <c r="EA278" i="28"/>
  <c r="EA235" i="28"/>
  <c r="DM96" i="28"/>
  <c r="DM231" i="28"/>
  <c r="DM264" i="28"/>
  <c r="DM290" i="28"/>
  <c r="EA152" i="28"/>
  <c r="EA142" i="28"/>
  <c r="DM50" i="28"/>
  <c r="DM205" i="28"/>
  <c r="EA48" i="28"/>
  <c r="EA260" i="28"/>
  <c r="DM296" i="28"/>
  <c r="EA52" i="28"/>
  <c r="DM383" i="28"/>
  <c r="DM380" i="28"/>
  <c r="EA24" i="28"/>
  <c r="EA274" i="28"/>
  <c r="EA62" i="28"/>
  <c r="EA295" i="28"/>
  <c r="DM188" i="28"/>
  <c r="DM40" i="28"/>
  <c r="DM133" i="28"/>
  <c r="EA126" i="28"/>
  <c r="EA110" i="28"/>
  <c r="DM199" i="28"/>
  <c r="EA342" i="28"/>
  <c r="EA257" i="28"/>
  <c r="DM103" i="28"/>
  <c r="DM229" i="28"/>
  <c r="EA166" i="28"/>
  <c r="EA17" i="28"/>
  <c r="EA385" i="28"/>
  <c r="EA80" i="28"/>
  <c r="DM394" i="28"/>
  <c r="EA358" i="28"/>
  <c r="DM347" i="28"/>
  <c r="DM342" i="28"/>
  <c r="EA329" i="28"/>
  <c r="EA316" i="28"/>
  <c r="EA396" i="28"/>
  <c r="DM51" i="28"/>
  <c r="EA398" i="28"/>
  <c r="EA29" i="28"/>
  <c r="DM138" i="28"/>
  <c r="EA386" i="28"/>
  <c r="DM366" i="28"/>
  <c r="EA51" i="28"/>
  <c r="DM177" i="28"/>
  <c r="EA44" i="28"/>
  <c r="EA247" i="28"/>
  <c r="EA87" i="28"/>
  <c r="EA32" i="28"/>
  <c r="DM395" i="28"/>
  <c r="DM374" i="28"/>
  <c r="DM165" i="28"/>
  <c r="EA60" i="28"/>
  <c r="DM189" i="28"/>
  <c r="EA111" i="28"/>
  <c r="EA368" i="28"/>
  <c r="DM157" i="28"/>
  <c r="EA251" i="28"/>
  <c r="DM158" i="28"/>
  <c r="DM45" i="28"/>
  <c r="EA102" i="28"/>
  <c r="EA172" i="28"/>
  <c r="DM184" i="28"/>
  <c r="DM376" i="28"/>
  <c r="DM178" i="28"/>
  <c r="DM233" i="28"/>
  <c r="DM59" i="28"/>
  <c r="DM276" i="28"/>
  <c r="EA290" i="28"/>
  <c r="DM169" i="28"/>
  <c r="EA357" i="28"/>
  <c r="DM346" i="28"/>
  <c r="EA36" i="28"/>
  <c r="DM75" i="28"/>
  <c r="DM30" i="28"/>
  <c r="EA213" i="28"/>
  <c r="DM107" i="28"/>
  <c r="EA137" i="28"/>
  <c r="EA130" i="28"/>
  <c r="DM123" i="28"/>
  <c r="EA232" i="28"/>
  <c r="EA333" i="28"/>
  <c r="DM87" i="28"/>
  <c r="DM228" i="28"/>
  <c r="EA30" i="28"/>
  <c r="EA249" i="28"/>
  <c r="EA138" i="28"/>
  <c r="EA250" i="28"/>
  <c r="EA317" i="28"/>
  <c r="DM80" i="28"/>
  <c r="EA297" i="28"/>
  <c r="EA73" i="28"/>
  <c r="EA269" i="28"/>
  <c r="EA378" i="28"/>
  <c r="DM119" i="28"/>
  <c r="DM69" i="28"/>
  <c r="DM316" i="28"/>
  <c r="DM382" i="28"/>
  <c r="EA103" i="28"/>
  <c r="EA133" i="28"/>
  <c r="EA375" i="28"/>
  <c r="DM308" i="28"/>
  <c r="EA240" i="28"/>
  <c r="EA323" i="28"/>
  <c r="EA204" i="28"/>
  <c r="EA200" i="28"/>
  <c r="EA118" i="28"/>
  <c r="DM170" i="28"/>
  <c r="EA308" i="28"/>
  <c r="DM340" i="28"/>
  <c r="EA219" i="28"/>
  <c r="EA134" i="28"/>
  <c r="DM249" i="28"/>
  <c r="EA81" i="28"/>
  <c r="DM219" i="28"/>
  <c r="DM145" i="28"/>
  <c r="EA374" i="28"/>
  <c r="EA201" i="28"/>
  <c r="EA324" i="28"/>
  <c r="DM136" i="28"/>
  <c r="DM24" i="28"/>
  <c r="EA101" i="28"/>
  <c r="EA338" i="28"/>
  <c r="DM32" i="28"/>
  <c r="EA122" i="28"/>
  <c r="EA395" i="28"/>
  <c r="DM225" i="28"/>
  <c r="EA286" i="28"/>
  <c r="DM238" i="28"/>
  <c r="DM26" i="28"/>
  <c r="DM74" i="28"/>
  <c r="EA97" i="28"/>
  <c r="DM168" i="28"/>
  <c r="EA238" i="28"/>
  <c r="DM252" i="28"/>
  <c r="DM15" i="28"/>
  <c r="EA131" i="28"/>
  <c r="DM320" i="28"/>
  <c r="EA392" i="28"/>
  <c r="EA88" i="28"/>
  <c r="DM291" i="28"/>
  <c r="DM109" i="28"/>
  <c r="EA121" i="28"/>
  <c r="DM256" i="28"/>
  <c r="DM53" i="28"/>
  <c r="EA340" i="28"/>
  <c r="DM288" i="28"/>
  <c r="EA336" i="28"/>
  <c r="EA161" i="28"/>
  <c r="DM34" i="28"/>
  <c r="DM356" i="28"/>
  <c r="DM224" i="28"/>
  <c r="DM397" i="28"/>
  <c r="EA311" i="28"/>
  <c r="DM19" i="28"/>
  <c r="EA18" i="28"/>
  <c r="EA105" i="28"/>
  <c r="DM330" i="28"/>
  <c r="EA71" i="28"/>
  <c r="EA284" i="28"/>
  <c r="DM240" i="28"/>
  <c r="EA325" i="28"/>
  <c r="DM310" i="28"/>
  <c r="EA192" i="28"/>
  <c r="EA108" i="28"/>
  <c r="DM210" i="28"/>
  <c r="EA354" i="28"/>
  <c r="DM341" i="28"/>
  <c r="DM192" i="28"/>
  <c r="EA370" i="28"/>
  <c r="DM104" i="28"/>
  <c r="EA155" i="28"/>
  <c r="EA184" i="28"/>
  <c r="DM17" i="28"/>
  <c r="EA147" i="28"/>
  <c r="DM195" i="28"/>
  <c r="DM100" i="28"/>
  <c r="DM149" i="28"/>
  <c r="DM218" i="28"/>
  <c r="DM278" i="28"/>
  <c r="EA86" i="28"/>
  <c r="DM392" i="28"/>
  <c r="EA181" i="28"/>
  <c r="DM77" i="28"/>
  <c r="DM286" i="28"/>
  <c r="DM144" i="28"/>
  <c r="EA56" i="28"/>
  <c r="EA256" i="28"/>
  <c r="EA177" i="28"/>
  <c r="DM97" i="28"/>
  <c r="EA93" i="28"/>
  <c r="EA41" i="28"/>
  <c r="DM235" i="28"/>
  <c r="EA69" i="28"/>
  <c r="DM61" i="28"/>
  <c r="EA140" i="28"/>
  <c r="DM400" i="28"/>
  <c r="DM371" i="28"/>
  <c r="DM183" i="28"/>
  <c r="DM377" i="28"/>
  <c r="EA246" i="28"/>
  <c r="DM102" i="28"/>
  <c r="DM260" i="28"/>
  <c r="EA113" i="28"/>
  <c r="DM44" i="28"/>
  <c r="DM151" i="28"/>
  <c r="EA163" i="28"/>
  <c r="EA233" i="28"/>
  <c r="DM367" i="28"/>
  <c r="EA304" i="28"/>
  <c r="EA19" i="28"/>
  <c r="DM241" i="28"/>
  <c r="EA203" i="28"/>
  <c r="DM257" i="28"/>
  <c r="EA144" i="28"/>
  <c r="DM388" i="28"/>
  <c r="EA248" i="28"/>
  <c r="DM84" i="28"/>
  <c r="EA353" i="28"/>
  <c r="DM47" i="28"/>
  <c r="EA209" i="28"/>
  <c r="DM89" i="28"/>
  <c r="EA319" i="28"/>
  <c r="EA107" i="28"/>
  <c r="DM118" i="28"/>
  <c r="DM134" i="28"/>
  <c r="DM245" i="28"/>
  <c r="DM82" i="28"/>
  <c r="DM37" i="28"/>
  <c r="DM227" i="28"/>
  <c r="DM90" i="28"/>
  <c r="DM92" i="28"/>
  <c r="DM239" i="28"/>
  <c r="DM391" i="28"/>
  <c r="DM101" i="28"/>
  <c r="EA104" i="28"/>
  <c r="DM114" i="28"/>
  <c r="EA96" i="28"/>
  <c r="DM358" i="28"/>
  <c r="DM335" i="28"/>
  <c r="DM300" i="28"/>
  <c r="DM350" i="28"/>
  <c r="EA195" i="28"/>
  <c r="DM289" i="28"/>
  <c r="DM126" i="28"/>
  <c r="EA211" i="28"/>
  <c r="EA373" i="28"/>
  <c r="EA109" i="28"/>
  <c r="DM94" i="28"/>
  <c r="DM180" i="28"/>
  <c r="EA220" i="28"/>
  <c r="EA265" i="28"/>
  <c r="EA363" i="28"/>
  <c r="EA320" i="28"/>
  <c r="EA393" i="28"/>
  <c r="EA310" i="28"/>
  <c r="EA78" i="28"/>
  <c r="EA186" i="28"/>
  <c r="DM23" i="28"/>
  <c r="EA300" i="28"/>
  <c r="DM258" i="28"/>
  <c r="DM112" i="28"/>
  <c r="EA63" i="28"/>
  <c r="EA160" i="28"/>
  <c r="DM203" i="28"/>
  <c r="EA25" i="28"/>
  <c r="DM303" i="28"/>
  <c r="DM298" i="28"/>
  <c r="EA128" i="28"/>
  <c r="EA91" i="28"/>
  <c r="DM185" i="28"/>
  <c r="DM85" i="28"/>
  <c r="EA335" i="28"/>
  <c r="DM326" i="28"/>
  <c r="DM146" i="28"/>
  <c r="EA114" i="28"/>
  <c r="DM187" i="28"/>
  <c r="DM267" i="28"/>
  <c r="DM353" i="28"/>
  <c r="DM81" i="28"/>
  <c r="DM272" i="28"/>
  <c r="EA277" i="28"/>
  <c r="DM147" i="28"/>
  <c r="EA141" i="28"/>
  <c r="EA176" i="28"/>
  <c r="DM110" i="28"/>
  <c r="DM91" i="28"/>
  <c r="DM117" i="28"/>
  <c r="EA230" i="28"/>
  <c r="EA14" i="28"/>
  <c r="DM41" i="28"/>
  <c r="EA194" i="28"/>
  <c r="EA167" i="28"/>
  <c r="DM381" i="28"/>
  <c r="EA26" i="28"/>
  <c r="EA359" i="28"/>
  <c r="EA65" i="28"/>
  <c r="EA245" i="28"/>
  <c r="EA307" i="28"/>
  <c r="EA301" i="28"/>
  <c r="EA366" i="28"/>
  <c r="EA125" i="28"/>
  <c r="DM130" i="28"/>
  <c r="EA228" i="28"/>
  <c r="EA54" i="28"/>
  <c r="DM360" i="28"/>
  <c r="DM379" i="28"/>
  <c r="EA153" i="28"/>
  <c r="EA332" i="28"/>
  <c r="DM60" i="28"/>
  <c r="DM207" i="28"/>
  <c r="DM28" i="28"/>
  <c r="EA362" i="28"/>
  <c r="EA58" i="28"/>
  <c r="DM361" i="28"/>
  <c r="EA305" i="28"/>
  <c r="DM106" i="28"/>
  <c r="EA33" i="28"/>
  <c r="DM266" i="28"/>
  <c r="EA67" i="28"/>
  <c r="EA82" i="28"/>
  <c r="EA197" i="28"/>
  <c r="EA227" i="28"/>
  <c r="EA31" i="28"/>
  <c r="EA289" i="28"/>
  <c r="DM35" i="28"/>
  <c r="EA89" i="28"/>
  <c r="DM344" i="28"/>
  <c r="DM29" i="28"/>
  <c r="DM363" i="28"/>
  <c r="DM283" i="28"/>
  <c r="EA380" i="28"/>
  <c r="EA164" i="28"/>
  <c r="DM292" i="28"/>
  <c r="DM351" i="28"/>
  <c r="EA241" i="28"/>
  <c r="EA99" i="28"/>
  <c r="EA178" i="28"/>
  <c r="EA263" i="28"/>
  <c r="DM73" i="28"/>
  <c r="DM64" i="28"/>
  <c r="EA253" i="28"/>
  <c r="EA239" i="28"/>
  <c r="DM375" i="28"/>
  <c r="EA236" i="28"/>
  <c r="DM327" i="28"/>
  <c r="EA129" i="28"/>
  <c r="EA387" i="28"/>
  <c r="EA117" i="28"/>
  <c r="DM48" i="28"/>
  <c r="DM122" i="28"/>
  <c r="DM68" i="28"/>
  <c r="DM355" i="28"/>
  <c r="DM46" i="28"/>
  <c r="EA20" i="28"/>
  <c r="EA303" i="28"/>
  <c r="DM279" i="28"/>
  <c r="EA383" i="28"/>
  <c r="EA234" i="28"/>
  <c r="EA217" i="28"/>
  <c r="EA150" i="28"/>
  <c r="EA146" i="28"/>
  <c r="EA106" i="28"/>
  <c r="EA259" i="28"/>
  <c r="EA229" i="28"/>
  <c r="DM390" i="28"/>
  <c r="DM18" i="28"/>
  <c r="EA360" i="28"/>
  <c r="DM193" i="28"/>
  <c r="EA273" i="28"/>
  <c r="DM202" i="28"/>
  <c r="DM194" i="28"/>
  <c r="DM71" i="28"/>
  <c r="DM311" i="28"/>
  <c r="DM155" i="28"/>
  <c r="DM352" i="28"/>
  <c r="EA242" i="28"/>
  <c r="EA350" i="28"/>
  <c r="DM237" i="28"/>
  <c r="DM141" i="28"/>
  <c r="EA173" i="28"/>
  <c r="DM285" i="28"/>
  <c r="DM244" i="28"/>
  <c r="DM213" i="28"/>
  <c r="DM297" i="28"/>
  <c r="DM154" i="28"/>
  <c r="DM186" i="28"/>
  <c r="EA322" i="28"/>
  <c r="EA95" i="28"/>
  <c r="DM387" i="28"/>
  <c r="EA77" i="28"/>
  <c r="EA21" i="28"/>
  <c r="DM153" i="28"/>
  <c r="DM274" i="28"/>
  <c r="EA264" i="28"/>
  <c r="EA394" i="28"/>
  <c r="EA98" i="28"/>
  <c r="DM332" i="28"/>
  <c r="EA94" i="28"/>
  <c r="DM294" i="28"/>
  <c r="DM171" i="28"/>
  <c r="EA314" i="28"/>
  <c r="DM79" i="28"/>
  <c r="EA258" i="28"/>
  <c r="DM401" i="28"/>
  <c r="DM99" i="28"/>
  <c r="EA218" i="28"/>
  <c r="EA280" i="28"/>
  <c r="DM206" i="28"/>
  <c r="EA279" i="28"/>
  <c r="DM58" i="28"/>
  <c r="DM287" i="28"/>
  <c r="DM55" i="28"/>
  <c r="EA190" i="28"/>
  <c r="EA291" i="28"/>
  <c r="DM93" i="28"/>
  <c r="DM402" i="28"/>
  <c r="DM309" i="28"/>
  <c r="EA399" i="28"/>
  <c r="EA162" i="28"/>
  <c r="EA391" i="28"/>
  <c r="DM16" i="28"/>
  <c r="DM198" i="28"/>
  <c r="DM343" i="28"/>
  <c r="DM176" i="28"/>
  <c r="EA40" i="28"/>
  <c r="DM247" i="28"/>
  <c r="DM357" i="28"/>
  <c r="DM200" i="28"/>
  <c r="DM179" i="28"/>
  <c r="EA34" i="28"/>
  <c r="EA382" i="28"/>
  <c r="EE111" i="28"/>
  <c r="DQ130" i="28"/>
  <c r="DQ303" i="28"/>
  <c r="EE165" i="28"/>
  <c r="EE356" i="28"/>
  <c r="DQ264" i="28"/>
  <c r="EE58" i="28"/>
  <c r="EE168" i="28"/>
  <c r="DQ108" i="28"/>
  <c r="DQ208" i="28"/>
  <c r="EE75" i="28"/>
  <c r="DQ196" i="28"/>
  <c r="DQ16" i="28"/>
  <c r="EE48" i="28"/>
  <c r="EE325" i="28"/>
  <c r="DQ285" i="28"/>
  <c r="DQ325" i="28"/>
  <c r="DQ179" i="28"/>
  <c r="DQ97" i="28"/>
  <c r="DQ176" i="28"/>
  <c r="DQ70" i="28"/>
  <c r="EE137" i="28"/>
  <c r="EE352" i="28"/>
  <c r="DQ231" i="28"/>
  <c r="EE335" i="28"/>
  <c r="EE372" i="28"/>
  <c r="DQ31" i="28"/>
  <c r="DQ74" i="28"/>
  <c r="DQ360" i="28"/>
  <c r="EE52" i="28"/>
  <c r="EE393" i="28"/>
  <c r="DQ185" i="28"/>
  <c r="EE229" i="28"/>
  <c r="DQ219" i="28"/>
  <c r="DQ56" i="28"/>
  <c r="EE267" i="28"/>
  <c r="EE387" i="28"/>
  <c r="DQ356" i="28"/>
  <c r="EE128" i="28"/>
  <c r="EE188" i="28"/>
  <c r="EE400" i="28"/>
  <c r="EE300" i="28"/>
  <c r="DQ353" i="28"/>
  <c r="DQ149" i="28"/>
  <c r="EE244" i="28"/>
  <c r="DQ166" i="28"/>
  <c r="DQ37" i="28"/>
  <c r="DQ383" i="28"/>
  <c r="DQ154" i="28"/>
  <c r="DQ392" i="28"/>
  <c r="DQ180" i="28"/>
  <c r="DQ239" i="28"/>
  <c r="DQ80" i="28"/>
  <c r="EE161" i="28"/>
  <c r="EE93" i="28"/>
  <c r="EE200" i="28"/>
  <c r="EE182" i="28"/>
  <c r="EE324" i="28"/>
  <c r="DQ338" i="28"/>
  <c r="EE362" i="28"/>
  <c r="DQ100" i="28"/>
  <c r="EE369" i="28"/>
  <c r="EE108" i="28"/>
  <c r="EE76" i="28"/>
  <c r="DQ165" i="28"/>
  <c r="EE135" i="28"/>
  <c r="EE86" i="28"/>
  <c r="DQ139" i="28"/>
  <c r="DQ374" i="28"/>
  <c r="EE27" i="28"/>
  <c r="DQ319" i="28"/>
  <c r="DQ288" i="28"/>
  <c r="DQ126" i="28"/>
  <c r="EE396" i="28"/>
  <c r="EE105" i="28"/>
  <c r="DQ77" i="28"/>
  <c r="EE307" i="28"/>
  <c r="DQ39" i="28"/>
  <c r="DQ40" i="28"/>
  <c r="DQ131" i="28"/>
  <c r="DQ32" i="28"/>
  <c r="EE255" i="28"/>
  <c r="EE272" i="28"/>
  <c r="EE275" i="28"/>
  <c r="DQ121" i="28"/>
  <c r="DQ201" i="28"/>
  <c r="DQ244" i="28"/>
  <c r="DQ376" i="28"/>
  <c r="EE264" i="28"/>
  <c r="DQ258" i="28"/>
  <c r="DQ132" i="28"/>
  <c r="EE88" i="28"/>
  <c r="DQ373" i="28"/>
  <c r="DQ175" i="28"/>
  <c r="DQ171" i="28"/>
  <c r="DQ54" i="28"/>
  <c r="EE143" i="28"/>
  <c r="DQ358" i="28"/>
  <c r="EE345" i="28"/>
  <c r="DQ237" i="28"/>
  <c r="EE144" i="28"/>
  <c r="DQ84" i="28"/>
  <c r="DQ59" i="28"/>
  <c r="EE51" i="28"/>
  <c r="EE290" i="28"/>
  <c r="DQ253" i="28"/>
  <c r="DQ236" i="28"/>
  <c r="EE94" i="28"/>
  <c r="DQ238" i="28"/>
  <c r="EE114" i="28"/>
  <c r="DQ20" i="28"/>
  <c r="EE81" i="28"/>
  <c r="DQ377" i="28"/>
  <c r="EE294" i="28"/>
  <c r="EE388" i="28"/>
  <c r="DQ83" i="28"/>
  <c r="DQ276" i="28"/>
  <c r="EE343" i="28"/>
  <c r="DQ170" i="28"/>
  <c r="EE383" i="28"/>
  <c r="DQ243" i="28"/>
  <c r="EE333" i="28"/>
  <c r="EE82" i="28"/>
  <c r="DQ81" i="28"/>
  <c r="EE187" i="28"/>
  <c r="DQ223" i="28"/>
  <c r="DQ110" i="28"/>
  <c r="DQ397" i="28"/>
  <c r="EE235" i="28"/>
  <c r="DQ365" i="28"/>
  <c r="DQ138" i="28"/>
  <c r="EE26" i="28"/>
  <c r="EE30" i="28"/>
  <c r="DQ78" i="28"/>
  <c r="DQ38" i="28"/>
  <c r="EE382" i="28"/>
  <c r="DQ305" i="28"/>
  <c r="EE288" i="28"/>
  <c r="DQ336" i="28"/>
  <c r="EE119" i="28"/>
  <c r="EE204" i="28"/>
  <c r="DQ206" i="28"/>
  <c r="EE101" i="28"/>
  <c r="DQ269" i="28"/>
  <c r="EE366" i="28"/>
  <c r="EE270" i="28"/>
  <c r="DQ153" i="28"/>
  <c r="DQ398" i="28"/>
  <c r="DQ60" i="28"/>
  <c r="EE174" i="28"/>
  <c r="DQ28" i="28"/>
  <c r="EE278" i="28"/>
  <c r="EE311" i="28"/>
  <c r="DQ71" i="28"/>
  <c r="EE67" i="28"/>
  <c r="DQ346" i="28"/>
  <c r="DQ233" i="28"/>
  <c r="DQ204" i="28"/>
  <c r="EE45" i="28"/>
  <c r="EE209" i="28"/>
  <c r="DQ114" i="28"/>
  <c r="EE169" i="28"/>
  <c r="EE376" i="28"/>
  <c r="EE364" i="28"/>
  <c r="EE353" i="28"/>
  <c r="EE258" i="28"/>
  <c r="EE190" i="28"/>
  <c r="DQ326" i="28"/>
  <c r="DQ399" i="28"/>
  <c r="EE167" i="28"/>
  <c r="EE295" i="28"/>
  <c r="EE121" i="28"/>
  <c r="EE24" i="28"/>
  <c r="EE286" i="28"/>
  <c r="DQ57" i="28"/>
  <c r="EE180" i="28"/>
  <c r="EE49" i="28"/>
  <c r="EE293" i="28"/>
  <c r="DQ41" i="28"/>
  <c r="DQ350" i="28"/>
  <c r="EE33" i="28"/>
  <c r="DQ283" i="28"/>
  <c r="EE18" i="28"/>
  <c r="EE329" i="28"/>
  <c r="EE359" i="28"/>
  <c r="EE95" i="28"/>
  <c r="EE99" i="28"/>
  <c r="EE223" i="28"/>
  <c r="DQ22" i="28"/>
  <c r="EE340" i="28"/>
  <c r="EE142" i="28"/>
  <c r="EE116" i="28"/>
  <c r="DQ289" i="28"/>
  <c r="EE391" i="28"/>
  <c r="EE70" i="28"/>
  <c r="DQ99" i="28"/>
  <c r="DQ242" i="28"/>
  <c r="DQ150" i="28"/>
  <c r="EE149" i="28"/>
  <c r="DQ349" i="28"/>
  <c r="DQ44" i="28"/>
  <c r="DQ284" i="28"/>
  <c r="EE84" i="28"/>
  <c r="EE85" i="28"/>
  <c r="DQ61" i="28"/>
  <c r="EE189" i="28"/>
  <c r="EE179" i="28"/>
  <c r="EE380" i="28"/>
  <c r="DQ202" i="28"/>
  <c r="EE25" i="28"/>
  <c r="DQ64" i="28"/>
  <c r="DQ189" i="28"/>
  <c r="DQ250" i="28"/>
  <c r="DQ387" i="28"/>
  <c r="DQ205" i="28"/>
  <c r="EE60" i="28"/>
  <c r="EE322" i="28"/>
  <c r="EE106" i="28"/>
  <c r="EE207" i="28"/>
  <c r="EE256" i="28"/>
  <c r="EE245" i="28"/>
  <c r="DQ173" i="28"/>
  <c r="EE246" i="28"/>
  <c r="DQ125" i="28"/>
  <c r="EE316" i="28"/>
  <c r="DQ67" i="28"/>
  <c r="DQ394" i="28"/>
  <c r="DQ190" i="28"/>
  <c r="EE263" i="28"/>
  <c r="DQ265" i="28"/>
  <c r="DQ34" i="28"/>
  <c r="EE319" i="28"/>
  <c r="EE309" i="28"/>
  <c r="DQ217" i="28"/>
  <c r="EE215" i="28"/>
  <c r="DQ72" i="28"/>
  <c r="EE40" i="28"/>
  <c r="EE100" i="28"/>
  <c r="DQ220" i="28"/>
  <c r="DQ113" i="28"/>
  <c r="EE73" i="28"/>
  <c r="DQ385" i="28"/>
  <c r="DQ275" i="28"/>
  <c r="DQ245" i="28"/>
  <c r="DQ248" i="28"/>
  <c r="DQ192" i="28"/>
  <c r="EE63" i="28"/>
  <c r="DQ94" i="28"/>
  <c r="EE131" i="28"/>
  <c r="DQ144" i="28"/>
  <c r="EE66" i="28"/>
  <c r="DQ249" i="28"/>
  <c r="EE232" i="28"/>
  <c r="DQ123" i="28"/>
  <c r="DQ115" i="28"/>
  <c r="EE360" i="28"/>
  <c r="DQ87" i="28"/>
  <c r="EE191" i="28"/>
  <c r="EE239" i="28"/>
  <c r="DQ145" i="28"/>
  <c r="EE398" i="28"/>
  <c r="DQ234" i="28"/>
  <c r="EE240" i="28"/>
  <c r="DQ254" i="28"/>
  <c r="DQ251" i="28"/>
  <c r="EE123" i="28"/>
  <c r="DQ390" i="28"/>
  <c r="EE166" i="28"/>
  <c r="DQ167" i="28"/>
  <c r="EE297" i="28"/>
  <c r="DQ36" i="28"/>
  <c r="DQ396" i="28"/>
  <c r="DQ315" i="28"/>
  <c r="EE80" i="28"/>
  <c r="EE177" i="28"/>
  <c r="EE90" i="28"/>
  <c r="EE251" i="28"/>
  <c r="DQ278" i="28"/>
  <c r="EE217" i="28"/>
  <c r="EE37" i="28"/>
  <c r="EE269" i="28"/>
  <c r="EE15" i="28"/>
  <c r="EE296" i="28"/>
  <c r="DQ262" i="28"/>
  <c r="DQ146" i="28"/>
  <c r="DQ155" i="28"/>
  <c r="DQ172" i="28"/>
  <c r="DQ168" i="28"/>
  <c r="DQ281" i="28"/>
  <c r="EE292" i="28"/>
  <c r="DQ215" i="28"/>
  <c r="DQ222" i="28"/>
  <c r="EE220" i="28"/>
  <c r="DQ369" i="28"/>
  <c r="EE186" i="28"/>
  <c r="DQ379" i="28"/>
  <c r="EE306" i="28"/>
  <c r="DQ17" i="28"/>
  <c r="DQ359" i="28"/>
  <c r="EE72" i="28"/>
  <c r="EE120" i="28"/>
  <c r="EE348" i="28"/>
  <c r="DQ322" i="28"/>
  <c r="DQ195" i="28"/>
  <c r="EE59" i="28"/>
  <c r="DQ112" i="28"/>
  <c r="EE305" i="28"/>
  <c r="DQ69" i="28"/>
  <c r="EE133" i="28"/>
  <c r="EE242" i="28"/>
  <c r="DQ389" i="28"/>
  <c r="DQ68" i="28"/>
  <c r="EE385" i="28"/>
  <c r="EE160" i="28"/>
  <c r="DQ151" i="28"/>
  <c r="EE368" i="28"/>
  <c r="EE28" i="28"/>
  <c r="DQ76" i="28"/>
  <c r="EE117" i="28"/>
  <c r="DQ91" i="28"/>
  <c r="EE374" i="28"/>
  <c r="DQ384" i="28"/>
  <c r="DQ225" i="28"/>
  <c r="DQ52" i="28"/>
  <c r="DQ62" i="28"/>
  <c r="DQ380" i="28"/>
  <c r="EE320" i="28"/>
  <c r="EE351" i="28"/>
  <c r="EE89" i="28"/>
  <c r="EE212" i="28"/>
  <c r="EE265" i="28"/>
  <c r="EE77" i="28"/>
  <c r="DQ329" i="28"/>
  <c r="DQ255" i="28"/>
  <c r="DQ19" i="28"/>
  <c r="EE230" i="28"/>
  <c r="EE330" i="28"/>
  <c r="EE71" i="28"/>
  <c r="EE22" i="28"/>
  <c r="DQ282" i="28"/>
  <c r="EE304" i="28"/>
  <c r="DQ95" i="28"/>
  <c r="EE171" i="28"/>
  <c r="EE92" i="28"/>
  <c r="EE238" i="28"/>
  <c r="DQ107" i="28"/>
  <c r="EE386" i="28"/>
  <c r="EE268" i="28"/>
  <c r="EE21" i="28"/>
  <c r="EE54" i="28"/>
  <c r="EE31" i="28"/>
  <c r="EE127" i="28"/>
  <c r="EE331" i="28"/>
  <c r="DQ277" i="28"/>
  <c r="DQ371" i="28"/>
  <c r="EE225" i="28"/>
  <c r="DQ88" i="28"/>
  <c r="DQ339" i="28"/>
  <c r="EE74" i="28"/>
  <c r="EE247" i="28"/>
  <c r="DQ90" i="28"/>
  <c r="EE377" i="28"/>
  <c r="DQ343" i="28"/>
  <c r="EE299" i="28"/>
  <c r="EE367" i="28"/>
  <c r="DQ272" i="28"/>
  <c r="EE64" i="28"/>
  <c r="EE231" i="28"/>
  <c r="DQ102" i="28"/>
  <c r="EE172" i="28"/>
  <c r="EE170" i="28"/>
  <c r="EE163" i="28"/>
  <c r="EE201" i="28"/>
  <c r="EE252" i="28"/>
  <c r="DQ331" i="28"/>
  <c r="EE203" i="28"/>
  <c r="EE234" i="28"/>
  <c r="DQ203" i="28"/>
  <c r="DQ199" i="28"/>
  <c r="DQ246" i="28"/>
  <c r="EE202" i="28"/>
  <c r="DQ127" i="28"/>
  <c r="EE153" i="28"/>
  <c r="DQ267" i="28"/>
  <c r="EE129" i="28"/>
  <c r="EE248" i="28"/>
  <c r="DQ366" i="28"/>
  <c r="EE110" i="28"/>
  <c r="DQ357" i="28"/>
  <c r="DQ124" i="28"/>
  <c r="EE315" i="28"/>
  <c r="EE358" i="28"/>
  <c r="DQ266" i="28"/>
  <c r="DQ213" i="28"/>
  <c r="DQ274" i="28"/>
  <c r="EE280" i="28"/>
  <c r="EE259" i="28"/>
  <c r="EE370" i="28"/>
  <c r="EE283" i="28"/>
  <c r="DQ49" i="28"/>
  <c r="EE206" i="28"/>
  <c r="EE141" i="28"/>
  <c r="DQ65" i="28"/>
  <c r="DQ362" i="28"/>
  <c r="DQ218" i="28"/>
  <c r="DQ401" i="28"/>
  <c r="DQ51" i="28"/>
  <c r="EE157" i="28"/>
  <c r="DQ103" i="28"/>
  <c r="EE342" i="28"/>
  <c r="EE23" i="28"/>
  <c r="DQ92" i="28"/>
  <c r="EE317" i="28"/>
  <c r="EE321" i="28"/>
  <c r="EE279" i="28"/>
  <c r="EE289" i="28"/>
  <c r="DQ372" i="28"/>
  <c r="DQ273" i="28"/>
  <c r="EE273" i="28"/>
  <c r="EE197" i="28"/>
  <c r="DQ66" i="28"/>
  <c r="DQ197" i="28"/>
  <c r="DQ129" i="28"/>
  <c r="DQ297" i="28"/>
  <c r="EE241" i="28"/>
  <c r="EE46" i="28"/>
  <c r="EE61" i="28"/>
  <c r="EE195" i="28"/>
  <c r="EE323" i="28"/>
  <c r="EE35" i="28"/>
  <c r="EE314" i="28"/>
  <c r="EE91" i="28"/>
  <c r="EE44" i="28"/>
  <c r="EE193" i="28"/>
  <c r="EE130" i="28"/>
  <c r="EE281" i="28"/>
  <c r="EE62" i="28"/>
  <c r="EE298" i="28"/>
  <c r="EE173" i="28"/>
  <c r="DQ230" i="28"/>
  <c r="DQ188" i="28"/>
  <c r="EE310" i="28"/>
  <c r="DQ333" i="28"/>
  <c r="DQ18" i="28"/>
  <c r="DQ361" i="28"/>
  <c r="EE355" i="28"/>
  <c r="DQ292" i="28"/>
  <c r="EE276" i="28"/>
  <c r="DQ352" i="28"/>
  <c r="EE261" i="28"/>
  <c r="EE50" i="28"/>
  <c r="EE148" i="28"/>
  <c r="EE122" i="28"/>
  <c r="DQ370" i="28"/>
  <c r="EE55" i="28"/>
  <c r="DQ263" i="28"/>
  <c r="DQ183" i="28"/>
  <c r="EE233" i="28"/>
  <c r="DQ75" i="28"/>
  <c r="EE196" i="28"/>
  <c r="DQ117" i="28"/>
  <c r="DQ101" i="28"/>
  <c r="EE53" i="28"/>
  <c r="DQ50" i="28"/>
  <c r="DQ324" i="28"/>
  <c r="EE236" i="28"/>
  <c r="EE341" i="28"/>
  <c r="EE237" i="28"/>
  <c r="DQ194" i="28"/>
  <c r="EE65" i="28"/>
  <c r="EE346" i="28"/>
  <c r="DQ298" i="28"/>
  <c r="EE102" i="28"/>
  <c r="EE312" i="28"/>
  <c r="DQ351" i="28"/>
  <c r="DQ35" i="28"/>
  <c r="EE146" i="28"/>
  <c r="DQ23" i="28"/>
  <c r="DQ306" i="28"/>
  <c r="DQ143" i="28"/>
  <c r="EE213" i="28"/>
  <c r="EE150" i="28"/>
  <c r="EE154" i="28"/>
  <c r="DQ301" i="28"/>
  <c r="EE395" i="28"/>
  <c r="DQ347" i="28"/>
  <c r="DQ214" i="28"/>
  <c r="EE287" i="28"/>
  <c r="EE326" i="28"/>
  <c r="DQ378" i="28"/>
  <c r="EE192" i="28"/>
  <c r="EE185" i="28"/>
  <c r="EE227" i="28"/>
  <c r="DQ299" i="28"/>
  <c r="DQ147" i="28"/>
  <c r="EE38" i="28"/>
  <c r="EE57" i="28"/>
  <c r="EE79" i="28"/>
  <c r="DQ291" i="28"/>
  <c r="EE98" i="28"/>
  <c r="DQ344" i="28"/>
  <c r="DQ187" i="28"/>
  <c r="DQ270" i="28"/>
  <c r="DQ161" i="28"/>
  <c r="EE344" i="28"/>
  <c r="DQ334" i="28"/>
  <c r="DQ294" i="28"/>
  <c r="DQ184" i="28"/>
  <c r="EE384" i="28"/>
  <c r="DQ118" i="28"/>
  <c r="DQ304" i="28"/>
  <c r="DQ30" i="28"/>
  <c r="DQ367" i="28"/>
  <c r="EE16" i="28"/>
  <c r="EE354" i="28"/>
  <c r="EE87" i="28"/>
  <c r="DQ287" i="28"/>
  <c r="DQ226" i="28"/>
  <c r="EE228" i="28"/>
  <c r="EE145" i="28"/>
  <c r="EE401" i="28"/>
  <c r="DQ228" i="28"/>
  <c r="DQ158" i="28"/>
  <c r="EE36" i="28"/>
  <c r="DQ327" i="28"/>
  <c r="EE151" i="28"/>
  <c r="DQ156" i="28"/>
  <c r="EE262" i="28"/>
  <c r="DQ328" i="28"/>
  <c r="DQ268" i="28"/>
  <c r="EE139" i="28"/>
  <c r="DQ318" i="28"/>
  <c r="EE399" i="28"/>
  <c r="EE379" i="28"/>
  <c r="EE266" i="28"/>
  <c r="DQ232" i="28"/>
  <c r="DQ313" i="28"/>
  <c r="DQ122" i="28"/>
  <c r="EE249" i="28"/>
  <c r="DQ25" i="28"/>
  <c r="DQ375" i="28"/>
  <c r="DQ106" i="28"/>
  <c r="DQ337" i="28"/>
  <c r="DQ257" i="28"/>
  <c r="DQ310" i="28"/>
  <c r="DQ116" i="28"/>
  <c r="DQ174" i="28"/>
  <c r="DQ320" i="28"/>
  <c r="DQ312" i="28"/>
  <c r="EE158" i="28"/>
  <c r="DQ86" i="28"/>
  <c r="EE336" i="28"/>
  <c r="DQ330" i="28"/>
  <c r="DQ96" i="28"/>
  <c r="DQ47" i="28"/>
  <c r="EE181" i="28"/>
  <c r="DQ307" i="28"/>
  <c r="EE208" i="28"/>
  <c r="DQ314" i="28"/>
  <c r="EE389" i="28"/>
  <c r="DQ15" i="28"/>
  <c r="EE334" i="28"/>
  <c r="DQ211" i="28"/>
  <c r="DQ332" i="28"/>
  <c r="EE371" i="28"/>
  <c r="EE375" i="28"/>
  <c r="EE328" i="28"/>
  <c r="DQ240" i="28"/>
  <c r="DQ198" i="28"/>
  <c r="EE390" i="28"/>
  <c r="EE302" i="28"/>
  <c r="EE284" i="28"/>
  <c r="DQ260" i="28"/>
  <c r="DQ43" i="28"/>
  <c r="EE112" i="28"/>
  <c r="DQ148" i="28"/>
  <c r="EE19" i="28"/>
  <c r="DQ46" i="28"/>
  <c r="EE222" i="28"/>
  <c r="DQ128" i="28"/>
  <c r="DQ181" i="28"/>
  <c r="DQ26" i="28"/>
  <c r="DQ178" i="28"/>
  <c r="DQ342" i="28"/>
  <c r="DQ345" i="28"/>
  <c r="DQ120" i="28"/>
  <c r="EE277" i="28"/>
  <c r="EE39" i="28"/>
  <c r="DQ136" i="28"/>
  <c r="EE175" i="28"/>
  <c r="EE338" i="28"/>
  <c r="DQ48" i="28"/>
  <c r="EE254" i="28"/>
  <c r="DQ316" i="28"/>
  <c r="DQ142" i="28"/>
  <c r="DQ58" i="28"/>
  <c r="EE134" i="28"/>
  <c r="DQ89" i="28"/>
  <c r="DQ235" i="28"/>
  <c r="DQ105" i="28"/>
  <c r="DQ152" i="28"/>
  <c r="DQ402" i="28"/>
  <c r="DQ177" i="28"/>
  <c r="EE132" i="28"/>
  <c r="EE373" i="28"/>
  <c r="EE32" i="28"/>
  <c r="EE205" i="28"/>
  <c r="EE282" i="28"/>
  <c r="DQ340" i="28"/>
  <c r="DQ256" i="28"/>
  <c r="EE109" i="28"/>
  <c r="DQ93" i="28"/>
  <c r="DQ79" i="28"/>
  <c r="DQ162" i="28"/>
  <c r="EE214" i="28"/>
  <c r="EE378" i="28"/>
  <c r="EE347" i="28"/>
  <c r="DQ252" i="28"/>
  <c r="EE69" i="28"/>
  <c r="DQ302" i="28"/>
  <c r="EE164" i="28"/>
  <c r="EE392" i="28"/>
  <c r="DQ134" i="28"/>
  <c r="EE365" i="28"/>
  <c r="DQ335" i="28"/>
  <c r="EE394" i="28"/>
  <c r="EE96" i="28"/>
  <c r="DQ224" i="28"/>
  <c r="EE349" i="28"/>
  <c r="DQ341" i="28"/>
  <c r="DQ300" i="28"/>
  <c r="EE17" i="28"/>
  <c r="DQ221" i="28"/>
  <c r="DQ321" i="28"/>
  <c r="DQ135" i="28"/>
  <c r="DQ386" i="28"/>
  <c r="DQ169" i="28"/>
  <c r="EE183" i="28"/>
  <c r="EE219" i="28"/>
  <c r="DQ193" i="28"/>
  <c r="DQ391" i="28"/>
  <c r="EE136" i="28"/>
  <c r="DQ229" i="28"/>
  <c r="DQ133" i="28"/>
  <c r="DQ271" i="28"/>
  <c r="DQ53" i="28"/>
  <c r="EE313" i="28"/>
  <c r="DQ309" i="28"/>
  <c r="EE210" i="28"/>
  <c r="EE41" i="28"/>
  <c r="DQ311" i="28"/>
  <c r="EE47" i="28"/>
  <c r="EE42" i="28"/>
  <c r="DQ323" i="28"/>
  <c r="DQ216" i="28"/>
  <c r="DQ212" i="28"/>
  <c r="EE125" i="28"/>
  <c r="DQ45" i="28"/>
  <c r="DQ29" i="28"/>
  <c r="EE224" i="28"/>
  <c r="EE250" i="28"/>
  <c r="EE83" i="28"/>
  <c r="EE363" i="28"/>
  <c r="DQ317" i="28"/>
  <c r="DQ207" i="28"/>
  <c r="EE381" i="28"/>
  <c r="EE34" i="28"/>
  <c r="EE397" i="28"/>
  <c r="EE178" i="28"/>
  <c r="EE56" i="28"/>
  <c r="EE243" i="28"/>
  <c r="DQ381" i="28"/>
  <c r="DQ393" i="28"/>
  <c r="EE97" i="28"/>
  <c r="DQ348" i="28"/>
  <c r="EE211" i="28"/>
  <c r="DQ388" i="28"/>
  <c r="EE361" i="28"/>
  <c r="EE162" i="28"/>
  <c r="DQ209" i="28"/>
  <c r="DQ159" i="28"/>
  <c r="EE257" i="28"/>
  <c r="DQ141" i="28"/>
  <c r="EE113" i="28"/>
  <c r="DQ186" i="28"/>
  <c r="DQ259" i="28"/>
  <c r="DQ21" i="28"/>
  <c r="EE147" i="28"/>
  <c r="DQ157" i="28"/>
  <c r="EE337" i="28"/>
  <c r="EE216" i="28"/>
  <c r="EE327" i="28"/>
  <c r="EE339" i="28"/>
  <c r="EE301" i="28"/>
  <c r="DQ290" i="28"/>
  <c r="EE318" i="28"/>
  <c r="DQ104" i="28"/>
  <c r="EE357" i="28"/>
  <c r="EE20" i="28"/>
  <c r="EE260" i="28"/>
  <c r="DQ355" i="28"/>
  <c r="EE332" i="28"/>
  <c r="DQ82" i="28"/>
  <c r="DQ85" i="28"/>
  <c r="DQ137" i="28"/>
  <c r="DQ160" i="28"/>
  <c r="EE308" i="28"/>
  <c r="DQ280" i="28"/>
  <c r="EE103" i="28"/>
  <c r="DQ382" i="28"/>
  <c r="EE124" i="28"/>
  <c r="DQ296" i="28"/>
  <c r="EE126" i="28"/>
  <c r="EE78" i="28"/>
  <c r="EE271" i="28"/>
  <c r="EE155" i="28"/>
  <c r="EE291" i="28"/>
  <c r="EE68" i="28"/>
  <c r="EE152" i="28"/>
  <c r="EE198" i="28"/>
  <c r="DQ182" i="28"/>
  <c r="DQ63" i="28"/>
  <c r="DQ261" i="28"/>
  <c r="DQ14" i="28"/>
  <c r="DQ286" i="28"/>
  <c r="EE138" i="28"/>
  <c r="DQ163" i="28"/>
  <c r="EE184" i="28"/>
  <c r="DQ395" i="28"/>
  <c r="DQ368" i="28"/>
  <c r="DQ33" i="28"/>
  <c r="DQ295" i="28"/>
  <c r="DQ210" i="28"/>
  <c r="EE14" i="28"/>
  <c r="DQ55" i="28"/>
  <c r="DQ227" i="28"/>
  <c r="EE253" i="28"/>
  <c r="DQ308" i="28"/>
  <c r="EE221" i="28"/>
  <c r="DQ400" i="28"/>
  <c r="EE303" i="28"/>
  <c r="EE118" i="28"/>
  <c r="EE43" i="28"/>
  <c r="DQ200" i="28"/>
  <c r="DQ111" i="28"/>
  <c r="EE218" i="28"/>
  <c r="DQ27" i="28"/>
  <c r="DQ119" i="28"/>
  <c r="EE274" i="28"/>
  <c r="DQ247" i="28"/>
  <c r="DQ24" i="28"/>
  <c r="EE226" i="28"/>
  <c r="DQ73" i="28"/>
  <c r="DQ363" i="28"/>
  <c r="EE199" i="28"/>
  <c r="DQ98" i="28"/>
  <c r="EE285" i="28"/>
  <c r="EE29" i="28"/>
  <c r="EE140" i="28"/>
  <c r="DQ140" i="28"/>
  <c r="DQ241" i="28"/>
  <c r="DQ279" i="28"/>
  <c r="EE115" i="28"/>
  <c r="EE156" i="28"/>
  <c r="DQ164" i="28"/>
  <c r="DQ191" i="28"/>
  <c r="EE176" i="28"/>
  <c r="EE194" i="28"/>
  <c r="DQ109" i="28"/>
  <c r="EE350" i="28"/>
  <c r="DQ293" i="28"/>
  <c r="DQ42" i="28"/>
  <c r="EE159" i="28"/>
  <c r="DQ364" i="28"/>
  <c r="DQ354" i="28"/>
  <c r="EE107" i="28"/>
  <c r="EE104" i="28"/>
  <c r="DO111" i="28"/>
  <c r="EC223" i="28"/>
  <c r="DO70" i="28"/>
  <c r="DO104" i="28"/>
  <c r="EC14" i="28"/>
  <c r="DO359" i="28"/>
  <c r="EC401" i="28"/>
  <c r="DO254" i="28"/>
  <c r="EC385" i="28"/>
  <c r="EC269" i="28"/>
  <c r="EC220" i="28"/>
  <c r="DO327" i="28"/>
  <c r="DO185" i="28"/>
  <c r="EC16" i="28"/>
  <c r="DO330" i="28"/>
  <c r="DO179" i="28"/>
  <c r="EC163" i="28"/>
  <c r="EC303" i="28"/>
  <c r="EC300" i="28"/>
  <c r="EC282" i="28"/>
  <c r="EC190" i="28"/>
  <c r="EC357" i="28"/>
  <c r="DO342" i="28"/>
  <c r="DO141" i="28"/>
  <c r="DO355" i="28"/>
  <c r="EC187" i="28"/>
  <c r="DO186" i="28"/>
  <c r="DO364" i="28"/>
  <c r="EC152" i="28"/>
  <c r="EC321" i="28"/>
  <c r="EC302" i="28"/>
  <c r="EC137" i="28"/>
  <c r="DO52" i="28"/>
  <c r="EC399" i="28"/>
  <c r="EC314" i="28"/>
  <c r="DO218" i="28"/>
  <c r="DO260" i="28"/>
  <c r="EC200" i="28"/>
  <c r="DO294" i="28"/>
  <c r="EC186" i="28"/>
  <c r="DO226" i="28"/>
  <c r="DO205" i="28"/>
  <c r="EC273" i="28"/>
  <c r="EC138" i="28"/>
  <c r="EC126" i="28"/>
  <c r="DO341" i="28"/>
  <c r="EC359" i="28"/>
  <c r="EC101" i="28"/>
  <c r="EC229" i="28"/>
  <c r="EC293" i="28"/>
  <c r="EC53" i="28"/>
  <c r="EC387" i="28"/>
  <c r="EC114" i="28"/>
  <c r="EC146" i="28"/>
  <c r="EC252" i="28"/>
  <c r="EC100" i="28"/>
  <c r="DO139" i="28"/>
  <c r="DO377" i="28"/>
  <c r="DO191" i="28"/>
  <c r="DO124" i="28"/>
  <c r="EC276" i="28"/>
  <c r="DO211" i="28"/>
  <c r="EC46" i="28"/>
  <c r="EC127" i="28"/>
  <c r="DO96" i="28"/>
  <c r="EC55" i="28"/>
  <c r="EC375" i="28"/>
  <c r="DO306" i="28"/>
  <c r="EC21" i="28"/>
  <c r="DO88" i="28"/>
  <c r="EC297" i="28"/>
  <c r="DO169" i="28"/>
  <c r="DO315" i="28"/>
  <c r="EC35" i="28"/>
  <c r="EC344" i="28"/>
  <c r="DO386" i="28"/>
  <c r="DO102" i="28"/>
  <c r="DO41" i="28"/>
  <c r="EC360" i="28"/>
  <c r="EC77" i="28"/>
  <c r="DO339" i="28"/>
  <c r="DO47" i="28"/>
  <c r="DO90" i="28"/>
  <c r="EC165" i="28"/>
  <c r="DO209" i="28"/>
  <c r="DO263" i="28"/>
  <c r="EC379" i="28"/>
  <c r="DO326" i="28"/>
  <c r="DO368" i="28"/>
  <c r="EC296" i="28"/>
  <c r="DO371" i="28"/>
  <c r="EC259" i="28"/>
  <c r="DO57" i="28"/>
  <c r="EC263" i="28"/>
  <c r="DO119" i="28"/>
  <c r="DO252" i="28"/>
  <c r="DO360" i="28"/>
  <c r="DO164" i="28"/>
  <c r="DO347" i="28"/>
  <c r="EC83" i="28"/>
  <c r="EC38" i="28"/>
  <c r="EC310" i="28"/>
  <c r="EC230" i="28"/>
  <c r="DO56" i="28"/>
  <c r="DO66" i="28"/>
  <c r="DO172" i="28"/>
  <c r="EC227" i="28"/>
  <c r="EC345" i="28"/>
  <c r="EC171" i="28"/>
  <c r="EC183" i="28"/>
  <c r="DO28" i="28"/>
  <c r="DO98" i="28"/>
  <c r="DO170" i="28"/>
  <c r="DO174" i="28"/>
  <c r="DO158" i="28"/>
  <c r="EC62" i="28"/>
  <c r="EC291" i="28"/>
  <c r="EC381" i="28"/>
  <c r="EC239" i="28"/>
  <c r="DO154" i="28"/>
  <c r="DO290" i="28"/>
  <c r="DO49" i="28"/>
  <c r="DO270" i="28"/>
  <c r="DO237" i="28"/>
  <c r="DO334" i="28"/>
  <c r="EC123" i="28"/>
  <c r="EC394" i="28"/>
  <c r="EC108" i="28"/>
  <c r="EC103" i="28"/>
  <c r="EC349" i="28"/>
  <c r="EC305" i="28"/>
  <c r="EC316" i="28"/>
  <c r="EC64" i="28"/>
  <c r="DO133" i="28"/>
  <c r="DO134" i="28"/>
  <c r="DO153" i="28"/>
  <c r="DO127" i="28"/>
  <c r="EC309" i="28"/>
  <c r="DO387" i="28"/>
  <c r="DO232" i="28"/>
  <c r="DO152" i="28"/>
  <c r="EC347" i="28"/>
  <c r="EC267" i="28"/>
  <c r="EC15" i="28"/>
  <c r="EC384" i="28"/>
  <c r="DO393" i="28"/>
  <c r="EC96" i="28"/>
  <c r="EC202" i="28"/>
  <c r="DO64" i="28"/>
  <c r="DO15" i="28"/>
  <c r="EC191" i="28"/>
  <c r="EC107" i="28"/>
  <c r="DO53" i="28"/>
  <c r="EC256" i="28"/>
  <c r="EC34" i="28"/>
  <c r="EC131" i="28"/>
  <c r="DO157" i="28"/>
  <c r="EC280" i="28"/>
  <c r="EC232" i="28"/>
  <c r="EC213" i="28"/>
  <c r="EC258" i="28"/>
  <c r="EC264" i="28"/>
  <c r="EC39" i="28"/>
  <c r="DO402" i="28"/>
  <c r="DO288" i="28"/>
  <c r="EC266" i="28"/>
  <c r="EC275" i="28"/>
  <c r="DO183" i="28"/>
  <c r="EC215" i="28"/>
  <c r="DO399" i="28"/>
  <c r="DO373" i="28"/>
  <c r="DO256" i="28"/>
  <c r="EC378" i="28"/>
  <c r="DO214" i="28"/>
  <c r="EC354" i="28"/>
  <c r="DO249" i="28"/>
  <c r="DO291" i="28"/>
  <c r="EC86" i="28"/>
  <c r="EC363" i="28"/>
  <c r="EC341" i="28"/>
  <c r="EC24" i="28"/>
  <c r="EC219" i="28"/>
  <c r="EC367" i="28"/>
  <c r="EC151" i="28"/>
  <c r="DO14" i="28"/>
  <c r="DO271" i="28"/>
  <c r="DO74" i="28"/>
  <c r="EC56" i="28"/>
  <c r="EC97" i="28"/>
  <c r="EC238" i="28"/>
  <c r="EC248" i="28"/>
  <c r="DO126" i="28"/>
  <c r="EC133" i="28"/>
  <c r="DO142" i="28"/>
  <c r="DO167" i="28"/>
  <c r="EC272" i="28"/>
  <c r="DO144" i="28"/>
  <c r="EC262" i="28"/>
  <c r="DO20" i="28"/>
  <c r="DO42" i="28"/>
  <c r="DO178" i="28"/>
  <c r="DO143" i="28"/>
  <c r="EC210" i="28"/>
  <c r="DO358" i="28"/>
  <c r="DO208" i="28"/>
  <c r="EC167" i="28"/>
  <c r="DO68" i="28"/>
  <c r="EC340" i="28"/>
  <c r="EC193" i="28"/>
  <c r="DO319" i="28"/>
  <c r="EC317" i="28"/>
  <c r="DO389" i="28"/>
  <c r="EC23" i="28"/>
  <c r="DO71" i="28"/>
  <c r="EC199" i="28"/>
  <c r="EC306" i="28"/>
  <c r="EC274" i="28"/>
  <c r="DO86" i="28"/>
  <c r="EC140" i="28"/>
  <c r="DO189" i="28"/>
  <c r="DO333" i="28"/>
  <c r="EC386" i="28"/>
  <c r="DO156" i="28"/>
  <c r="DO230" i="28"/>
  <c r="EC271" i="28"/>
  <c r="DO128" i="28"/>
  <c r="EC155" i="28"/>
  <c r="DO161" i="28"/>
  <c r="DO274" i="28"/>
  <c r="EC66" i="28"/>
  <c r="EC95" i="28"/>
  <c r="EC159" i="28"/>
  <c r="EC350" i="28"/>
  <c r="EC88" i="28"/>
  <c r="EC128" i="28"/>
  <c r="EC125" i="28"/>
  <c r="EC324" i="28"/>
  <c r="DO37" i="28"/>
  <c r="EC68" i="28"/>
  <c r="DO44" i="28"/>
  <c r="DO250" i="28"/>
  <c r="DO67" i="28"/>
  <c r="EC236" i="28"/>
  <c r="DO93" i="28"/>
  <c r="EC212" i="28"/>
  <c r="EC40" i="28"/>
  <c r="EC182" i="28"/>
  <c r="EC134" i="28"/>
  <c r="DO135" i="28"/>
  <c r="DO193" i="28"/>
  <c r="EC69" i="28"/>
  <c r="EC361" i="28"/>
  <c r="DO295" i="28"/>
  <c r="EC185" i="28"/>
  <c r="DO397" i="28"/>
  <c r="DO313" i="28"/>
  <c r="EC244" i="28"/>
  <c r="EC54" i="28"/>
  <c r="DO40" i="28"/>
  <c r="EC374" i="28"/>
  <c r="DO106" i="28"/>
  <c r="DO322" i="28"/>
  <c r="EC189" i="28"/>
  <c r="EC364" i="28"/>
  <c r="EC247" i="28"/>
  <c r="EC261" i="28"/>
  <c r="DO79" i="28"/>
  <c r="DO222" i="28"/>
  <c r="EC42" i="28"/>
  <c r="DO50" i="28"/>
  <c r="DO336" i="28"/>
  <c r="DO17" i="28"/>
  <c r="DO369" i="28"/>
  <c r="DO392" i="28"/>
  <c r="DO272" i="28"/>
  <c r="DO303" i="28"/>
  <c r="EC301" i="28"/>
  <c r="DO39" i="28"/>
  <c r="EC260" i="28"/>
  <c r="DO115" i="28"/>
  <c r="DO18" i="28"/>
  <c r="DO210" i="28"/>
  <c r="EC353" i="28"/>
  <c r="EC147" i="28"/>
  <c r="DO320" i="28"/>
  <c r="EC168" i="28"/>
  <c r="DO340" i="28"/>
  <c r="DO54" i="28"/>
  <c r="EC395" i="28"/>
  <c r="EC80" i="28"/>
  <c r="DO282" i="28"/>
  <c r="EC30" i="28"/>
  <c r="DO278" i="28"/>
  <c r="DO131" i="28"/>
  <c r="EC33" i="28"/>
  <c r="EC342" i="28"/>
  <c r="DO246" i="28"/>
  <c r="EC351" i="28"/>
  <c r="EC99" i="28"/>
  <c r="EC235" i="28"/>
  <c r="EC121" i="28"/>
  <c r="EC218" i="28"/>
  <c r="DO221" i="28"/>
  <c r="DO345" i="28"/>
  <c r="EC109" i="28"/>
  <c r="EC106" i="28"/>
  <c r="DO101" i="28"/>
  <c r="DO289" i="28"/>
  <c r="DO297" i="28"/>
  <c r="EC76" i="28"/>
  <c r="DO162" i="28"/>
  <c r="EC234" i="28"/>
  <c r="EC396" i="28"/>
  <c r="DO258" i="28"/>
  <c r="EC299" i="28"/>
  <c r="DO196" i="28"/>
  <c r="DO149" i="28"/>
  <c r="EC228" i="28"/>
  <c r="EC208" i="28"/>
  <c r="EC156" i="28"/>
  <c r="DO390" i="28"/>
  <c r="EC72" i="28"/>
  <c r="DO227" i="28"/>
  <c r="EC283" i="28"/>
  <c r="EC92" i="28"/>
  <c r="DO335" i="28"/>
  <c r="DO251" i="28"/>
  <c r="DO332" i="28"/>
  <c r="EC198" i="28"/>
  <c r="DO72" i="28"/>
  <c r="DO352" i="28"/>
  <c r="EC392" i="28"/>
  <c r="EC368" i="28"/>
  <c r="EC45" i="28"/>
  <c r="EC328" i="28"/>
  <c r="EC48" i="28"/>
  <c r="DO367" i="28"/>
  <c r="DO94" i="28"/>
  <c r="DO182" i="28"/>
  <c r="EC20" i="28"/>
  <c r="EC44" i="28"/>
  <c r="DO99" i="28"/>
  <c r="DO268" i="28"/>
  <c r="EC333" i="28"/>
  <c r="EC308" i="28"/>
  <c r="DO329" i="28"/>
  <c r="DO165" i="28"/>
  <c r="DO113" i="28"/>
  <c r="EC240" i="28"/>
  <c r="DO354" i="28"/>
  <c r="DO168" i="28"/>
  <c r="EC28" i="28"/>
  <c r="DO147" i="28"/>
  <c r="DO202" i="28"/>
  <c r="DO35" i="28"/>
  <c r="EC320" i="28"/>
  <c r="DO201" i="28"/>
  <c r="DO299" i="28"/>
  <c r="DO244" i="28"/>
  <c r="EC279" i="28"/>
  <c r="EC331" i="28"/>
  <c r="EC217" i="28"/>
  <c r="DO238" i="28"/>
  <c r="DO103" i="28"/>
  <c r="EC304" i="28"/>
  <c r="DO38" i="28"/>
  <c r="DO146" i="28"/>
  <c r="EC132" i="28"/>
  <c r="EC75" i="28"/>
  <c r="DO241" i="28"/>
  <c r="EC139" i="28"/>
  <c r="EC319" i="28"/>
  <c r="EC164" i="28"/>
  <c r="EC292" i="28"/>
  <c r="EC37" i="28"/>
  <c r="EC60" i="28"/>
  <c r="EC116" i="28"/>
  <c r="DO58" i="28"/>
  <c r="EC17" i="28"/>
  <c r="EC85" i="28"/>
  <c r="DO36" i="28"/>
  <c r="EC231" i="28"/>
  <c r="DO311" i="28"/>
  <c r="EC119" i="28"/>
  <c r="EC192" i="28"/>
  <c r="EC356" i="28"/>
  <c r="DO324" i="28"/>
  <c r="EC129" i="28"/>
  <c r="EC179" i="28"/>
  <c r="DO298" i="28"/>
  <c r="DO217" i="28"/>
  <c r="DO357" i="28"/>
  <c r="DO118" i="28"/>
  <c r="DO166" i="28"/>
  <c r="DO173" i="28"/>
  <c r="DO65" i="28"/>
  <c r="DO239" i="28"/>
  <c r="DO337" i="28"/>
  <c r="EC376" i="28"/>
  <c r="DO140" i="28"/>
  <c r="EC365" i="28"/>
  <c r="DO175" i="28"/>
  <c r="EC237" i="28"/>
  <c r="DO233" i="28"/>
  <c r="DO385" i="28"/>
  <c r="DO108" i="28"/>
  <c r="DO123" i="28"/>
  <c r="EC124" i="28"/>
  <c r="DO228" i="28"/>
  <c r="DO45" i="28"/>
  <c r="DO283" i="28"/>
  <c r="DO280" i="28"/>
  <c r="EC335" i="28"/>
  <c r="EC31" i="28"/>
  <c r="EC142" i="28"/>
  <c r="EC322" i="28"/>
  <c r="EC158" i="28"/>
  <c r="DO82" i="28"/>
  <c r="DO213" i="28"/>
  <c r="EC112" i="28"/>
  <c r="EC201" i="28"/>
  <c r="EC67" i="28"/>
  <c r="DO245" i="28"/>
  <c r="EC181" i="28"/>
  <c r="EC362" i="28"/>
  <c r="DO130" i="28"/>
  <c r="EC61" i="28"/>
  <c r="DO284" i="28"/>
  <c r="DO353" i="28"/>
  <c r="DO242" i="28"/>
  <c r="EC195" i="28"/>
  <c r="DO225" i="28"/>
  <c r="DO48" i="28"/>
  <c r="EC184" i="28"/>
  <c r="EC22" i="28"/>
  <c r="DO395" i="28"/>
  <c r="EC330" i="28"/>
  <c r="DO375" i="28"/>
  <c r="EC254" i="28"/>
  <c r="EC284" i="28"/>
  <c r="DO372" i="28"/>
  <c r="DO265" i="28"/>
  <c r="DO30" i="28"/>
  <c r="DO394" i="28"/>
  <c r="DO16" i="28"/>
  <c r="DO180" i="28"/>
  <c r="DO383" i="28"/>
  <c r="EC277" i="28"/>
  <c r="EC111" i="28"/>
  <c r="EC207" i="28"/>
  <c r="EC327" i="28"/>
  <c r="EC177" i="28"/>
  <c r="DO363" i="28"/>
  <c r="DO100" i="28"/>
  <c r="EC372" i="28"/>
  <c r="DO234" i="28"/>
  <c r="DO194" i="28"/>
  <c r="DO325" i="28"/>
  <c r="EC41" i="28"/>
  <c r="EC245" i="28"/>
  <c r="DO318" i="28"/>
  <c r="EC278" i="28"/>
  <c r="EC226" i="28"/>
  <c r="DO59" i="28"/>
  <c r="EC58" i="28"/>
  <c r="DO198" i="28"/>
  <c r="DO328" i="28"/>
  <c r="DO184" i="28"/>
  <c r="EC294" i="28"/>
  <c r="DO396" i="28"/>
  <c r="EC337" i="28"/>
  <c r="EC398" i="28"/>
  <c r="DO91" i="28"/>
  <c r="EC311" i="28"/>
  <c r="EC249" i="28"/>
  <c r="DO350" i="28"/>
  <c r="EC93" i="28"/>
  <c r="EC295" i="28"/>
  <c r="EC176" i="28"/>
  <c r="EC174" i="28"/>
  <c r="DO122" i="28"/>
  <c r="EC370" i="28"/>
  <c r="DO257" i="28"/>
  <c r="DO19" i="28"/>
  <c r="EC161" i="28"/>
  <c r="DO77" i="28"/>
  <c r="DO85" i="28"/>
  <c r="DO81" i="28"/>
  <c r="EC84" i="28"/>
  <c r="EC153" i="28"/>
  <c r="DO212" i="28"/>
  <c r="DO314" i="28"/>
  <c r="EC393" i="28"/>
  <c r="DO235" i="28"/>
  <c r="DO195" i="28"/>
  <c r="EC91" i="28"/>
  <c r="EC89" i="28"/>
  <c r="EC136" i="28"/>
  <c r="DO75" i="28"/>
  <c r="EC73" i="28"/>
  <c r="DO150" i="28"/>
  <c r="DO136" i="28"/>
  <c r="DO281" i="28"/>
  <c r="DO21" i="28"/>
  <c r="DO125" i="28"/>
  <c r="EC323" i="28"/>
  <c r="DO312" i="28"/>
  <c r="DO380" i="28"/>
  <c r="DO31" i="28"/>
  <c r="DO351" i="28"/>
  <c r="DO32" i="28"/>
  <c r="EC203" i="28"/>
  <c r="DO22" i="28"/>
  <c r="DO361" i="28"/>
  <c r="DO84" i="28"/>
  <c r="DO60" i="28"/>
  <c r="EC117" i="28"/>
  <c r="EC214" i="28"/>
  <c r="DO236" i="28"/>
  <c r="EC241" i="28"/>
  <c r="DO338" i="28"/>
  <c r="DO63" i="28"/>
  <c r="EC206" i="28"/>
  <c r="DO97" i="28"/>
  <c r="DO356" i="28"/>
  <c r="DO401" i="28"/>
  <c r="DO388" i="28"/>
  <c r="DO378" i="28"/>
  <c r="EC178" i="28"/>
  <c r="EC355" i="28"/>
  <c r="EC391" i="28"/>
  <c r="EC326" i="28"/>
  <c r="EC87" i="28"/>
  <c r="DO27" i="28"/>
  <c r="DO348" i="28"/>
  <c r="EC315" i="28"/>
  <c r="EC79" i="28"/>
  <c r="EC270" i="28"/>
  <c r="EC157" i="28"/>
  <c r="DO279" i="28"/>
  <c r="EC148" i="28"/>
  <c r="DO83" i="28"/>
  <c r="EC154" i="28"/>
  <c r="DO286" i="28"/>
  <c r="DO305" i="28"/>
  <c r="EC47" i="28"/>
  <c r="DO62" i="28"/>
  <c r="EC110" i="28"/>
  <c r="DO181" i="28"/>
  <c r="DO219" i="28"/>
  <c r="DO151" i="28"/>
  <c r="DO23" i="28"/>
  <c r="DO365" i="28"/>
  <c r="EC19" i="28"/>
  <c r="EC287" i="28"/>
  <c r="EC59" i="28"/>
  <c r="DO177" i="28"/>
  <c r="DO384" i="28"/>
  <c r="DO61" i="28"/>
  <c r="DO112" i="28"/>
  <c r="DO366" i="28"/>
  <c r="EC307" i="28"/>
  <c r="DO240" i="28"/>
  <c r="DO400" i="28"/>
  <c r="EC36" i="28"/>
  <c r="DO261" i="28"/>
  <c r="DO55" i="28"/>
  <c r="EC90" i="28"/>
  <c r="EC382" i="28"/>
  <c r="DO92" i="28"/>
  <c r="EC78" i="28"/>
  <c r="DO344" i="28"/>
  <c r="EC25" i="28"/>
  <c r="DO24" i="28"/>
  <c r="DO376" i="28"/>
  <c r="DO120" i="28"/>
  <c r="DO309" i="28"/>
  <c r="DO317" i="28"/>
  <c r="EC170" i="28"/>
  <c r="DO381" i="28"/>
  <c r="EC118" i="28"/>
  <c r="DO129" i="28"/>
  <c r="EC233" i="28"/>
  <c r="DO51" i="28"/>
  <c r="DO132" i="28"/>
  <c r="DO220" i="28"/>
  <c r="DO248" i="28"/>
  <c r="EC81" i="28"/>
  <c r="EC225" i="28"/>
  <c r="EC196" i="28"/>
  <c r="DO398" i="28"/>
  <c r="DO34" i="28"/>
  <c r="EC74" i="28"/>
  <c r="EC318" i="28"/>
  <c r="DO197" i="28"/>
  <c r="EC243" i="28"/>
  <c r="EC104" i="28"/>
  <c r="DO229" i="28"/>
  <c r="DO69" i="28"/>
  <c r="EC298" i="28"/>
  <c r="EC102" i="28"/>
  <c r="DO87" i="28"/>
  <c r="EC26" i="28"/>
  <c r="EC52" i="28"/>
  <c r="EC135" i="28"/>
  <c r="EC43" i="28"/>
  <c r="EC194" i="28"/>
  <c r="DO76" i="28"/>
  <c r="EC346" i="28"/>
  <c r="DO310" i="28"/>
  <c r="DO346" i="28"/>
  <c r="EC390" i="28"/>
  <c r="EC325" i="28"/>
  <c r="DO148" i="28"/>
  <c r="EC162" i="28"/>
  <c r="EC209" i="28"/>
  <c r="DO216" i="28"/>
  <c r="DO343" i="28"/>
  <c r="EC313" i="28"/>
  <c r="EC197" i="28"/>
  <c r="DO176" i="28"/>
  <c r="EC205" i="28"/>
  <c r="DO46" i="28"/>
  <c r="DO293" i="28"/>
  <c r="DO78" i="28"/>
  <c r="EC130" i="28"/>
  <c r="DO292" i="28"/>
  <c r="EC334" i="28"/>
  <c r="EC150" i="28"/>
  <c r="DO121" i="28"/>
  <c r="EC338" i="28"/>
  <c r="DO285" i="28"/>
  <c r="EC65" i="28"/>
  <c r="DO267" i="28"/>
  <c r="EC160" i="28"/>
  <c r="EC143" i="28"/>
  <c r="DO192" i="28"/>
  <c r="DO304" i="28"/>
  <c r="EC332" i="28"/>
  <c r="DO117" i="28"/>
  <c r="DO269" i="28"/>
  <c r="DO145" i="28"/>
  <c r="EC242" i="28"/>
  <c r="EC173" i="28"/>
  <c r="EC255" i="28"/>
  <c r="DO29" i="28"/>
  <c r="EC312" i="28"/>
  <c r="EC251" i="28"/>
  <c r="EC250" i="28"/>
  <c r="EC29" i="28"/>
  <c r="EC98" i="28"/>
  <c r="DO163" i="28"/>
  <c r="DO188" i="28"/>
  <c r="EC113" i="28"/>
  <c r="EC265" i="28"/>
  <c r="EC49" i="28"/>
  <c r="DO379" i="28"/>
  <c r="DO247" i="28"/>
  <c r="DO301" i="28"/>
  <c r="DO43" i="28"/>
  <c r="EC246" i="28"/>
  <c r="DO323" i="28"/>
  <c r="DO109" i="28"/>
  <c r="DO26" i="28"/>
  <c r="DO138" i="28"/>
  <c r="EC290" i="28"/>
  <c r="DO190" i="28"/>
  <c r="EC166" i="28"/>
  <c r="EC180" i="28"/>
  <c r="EC216" i="28"/>
  <c r="EC145" i="28"/>
  <c r="EC369" i="28"/>
  <c r="DO307" i="28"/>
  <c r="EC32" i="28"/>
  <c r="DO231" i="28"/>
  <c r="DO275" i="28"/>
  <c r="DO276" i="28"/>
  <c r="EC329" i="28"/>
  <c r="EC82" i="28"/>
  <c r="DO73" i="28"/>
  <c r="EC348" i="28"/>
  <c r="DO300" i="28"/>
  <c r="EC281" i="28"/>
  <c r="EC352" i="28"/>
  <c r="DO33" i="28"/>
  <c r="DO391" i="28"/>
  <c r="EC285" i="28"/>
  <c r="EC141" i="28"/>
  <c r="EC149" i="28"/>
  <c r="EC175" i="28"/>
  <c r="EC221" i="28"/>
  <c r="EC188" i="28"/>
  <c r="EC70" i="28"/>
  <c r="EC397" i="28"/>
  <c r="DO321" i="28"/>
  <c r="EC380" i="28"/>
  <c r="EC339" i="28"/>
  <c r="DO95" i="28"/>
  <c r="EC377" i="28"/>
  <c r="EC383" i="28"/>
  <c r="EC373" i="28"/>
  <c r="EC94" i="28"/>
  <c r="DO302" i="28"/>
  <c r="DO203" i="28"/>
  <c r="DO287" i="28"/>
  <c r="EC257" i="28"/>
  <c r="EC388" i="28"/>
  <c r="DO223" i="28"/>
  <c r="DO224" i="28"/>
  <c r="DO187" i="28"/>
  <c r="DO277" i="28"/>
  <c r="EC389" i="28"/>
  <c r="DO171" i="28"/>
  <c r="DO114" i="28"/>
  <c r="EC63" i="28"/>
  <c r="DO155" i="28"/>
  <c r="DO264" i="28"/>
  <c r="EC204" i="28"/>
  <c r="DO110" i="28"/>
  <c r="EC224" i="28"/>
  <c r="DO382" i="28"/>
  <c r="DO204" i="28"/>
  <c r="EC51" i="28"/>
  <c r="DO199" i="28"/>
  <c r="EC268" i="28"/>
  <c r="EC358" i="28"/>
  <c r="EC144" i="28"/>
  <c r="EC120" i="28"/>
  <c r="DO80" i="28"/>
  <c r="EC400" i="28"/>
  <c r="DO259" i="28"/>
  <c r="EC211" i="28"/>
  <c r="DO370" i="28"/>
  <c r="EC172" i="28"/>
  <c r="EC27" i="28"/>
  <c r="DO362" i="28"/>
  <c r="EC71" i="28"/>
  <c r="DO316" i="28"/>
  <c r="DO215" i="28"/>
  <c r="DO255" i="28"/>
  <c r="DO243" i="28"/>
  <c r="EC105" i="28"/>
  <c r="EC222" i="28"/>
  <c r="DO308" i="28"/>
  <c r="DO296" i="28"/>
  <c r="EC286" i="28"/>
  <c r="EC115" i="28"/>
  <c r="EC289" i="28"/>
  <c r="EC371" i="28"/>
  <c r="DO331" i="28"/>
  <c r="DO262" i="28"/>
  <c r="DO107" i="28"/>
  <c r="EC288" i="28"/>
  <c r="DO266" i="28"/>
  <c r="EC253" i="28"/>
  <c r="DO374" i="28"/>
  <c r="DO159" i="28"/>
  <c r="DO206" i="28"/>
  <c r="DO273" i="28"/>
  <c r="EC18" i="28"/>
  <c r="DO137" i="28"/>
  <c r="EC336" i="28"/>
  <c r="DO89" i="28"/>
  <c r="EC57" i="28"/>
  <c r="DO160" i="28"/>
  <c r="DO253" i="28"/>
  <c r="EC122" i="28"/>
  <c r="EC343" i="28"/>
  <c r="EC50" i="28"/>
  <c r="DO25" i="28"/>
  <c r="DO105" i="28"/>
  <c r="DO200" i="28"/>
  <c r="DO116" i="28"/>
  <c r="EC169" i="28"/>
  <c r="DO207" i="28"/>
  <c r="EC366" i="28"/>
  <c r="DO349" i="28"/>
  <c r="DI390" i="28"/>
  <c r="DI182" i="28"/>
  <c r="DI94" i="28"/>
  <c r="DW277" i="28"/>
  <c r="DW88" i="28"/>
  <c r="DI344" i="28"/>
  <c r="DW203" i="28"/>
  <c r="DI37" i="28"/>
  <c r="DW44" i="28"/>
  <c r="DI361" i="28"/>
  <c r="DI220" i="28"/>
  <c r="DW212" i="28"/>
  <c r="DI395" i="28"/>
  <c r="DI60" i="28"/>
  <c r="DI209" i="28"/>
  <c r="DI44" i="28"/>
  <c r="DI215" i="28"/>
  <c r="DI175" i="28"/>
  <c r="DW170" i="28"/>
  <c r="DW120" i="28"/>
  <c r="DI110" i="28"/>
  <c r="DW136" i="28"/>
  <c r="DI119" i="28"/>
  <c r="DI48" i="28"/>
  <c r="DI19" i="28"/>
  <c r="DI178" i="28"/>
  <c r="DW27" i="28"/>
  <c r="DW284" i="28"/>
  <c r="DI76" i="28"/>
  <c r="DW320" i="28"/>
  <c r="DI281" i="28"/>
  <c r="DI349" i="28"/>
  <c r="DW326" i="28"/>
  <c r="DW311" i="28"/>
  <c r="DW67" i="28"/>
  <c r="DI258" i="28"/>
  <c r="DI85" i="28"/>
  <c r="DW208" i="28"/>
  <c r="DW316" i="28"/>
  <c r="DI218" i="28"/>
  <c r="DI114" i="28"/>
  <c r="DW232" i="28"/>
  <c r="DW398" i="28"/>
  <c r="DI156" i="28"/>
  <c r="DW283" i="28"/>
  <c r="DI39" i="28"/>
  <c r="DI103" i="28"/>
  <c r="DW371" i="28"/>
  <c r="DW185" i="28"/>
  <c r="DW251" i="28"/>
  <c r="DI402" i="28"/>
  <c r="DI111" i="28"/>
  <c r="DI246" i="28"/>
  <c r="DW202" i="28"/>
  <c r="DW264" i="28"/>
  <c r="DW213" i="28"/>
  <c r="DW367" i="28"/>
  <c r="DI204" i="28"/>
  <c r="DW223" i="28"/>
  <c r="DW263" i="28"/>
  <c r="DW45" i="28"/>
  <c r="DI115" i="28"/>
  <c r="DW21" i="28"/>
  <c r="DW132" i="28"/>
  <c r="DW94" i="28"/>
  <c r="DI120" i="28"/>
  <c r="DW145" i="28"/>
  <c r="DW273" i="28"/>
  <c r="DW385" i="28"/>
  <c r="DW188" i="28"/>
  <c r="DW77" i="28"/>
  <c r="DW152" i="28"/>
  <c r="DI266" i="28"/>
  <c r="DI79" i="28"/>
  <c r="DW182" i="28"/>
  <c r="DI282" i="28"/>
  <c r="DW25" i="28"/>
  <c r="DI305" i="28"/>
  <c r="DI180" i="28"/>
  <c r="DW186" i="28"/>
  <c r="DI261" i="28"/>
  <c r="DI100" i="28"/>
  <c r="DW291" i="28"/>
  <c r="DW15" i="28"/>
  <c r="DI372" i="28"/>
  <c r="DW360" i="28"/>
  <c r="DW116" i="28"/>
  <c r="DI191" i="28"/>
  <c r="DI350" i="28"/>
  <c r="DI91" i="28"/>
  <c r="DW376" i="28"/>
  <c r="DI105" i="28"/>
  <c r="DI237" i="28"/>
  <c r="DW361" i="28"/>
  <c r="DW382" i="28"/>
  <c r="DI101" i="28"/>
  <c r="DW327" i="28"/>
  <c r="DI75" i="28"/>
  <c r="DI135" i="28"/>
  <c r="DI317" i="28"/>
  <c r="DI128" i="28"/>
  <c r="DI68" i="28"/>
  <c r="DI300" i="28"/>
  <c r="DI134" i="28"/>
  <c r="DW383" i="28"/>
  <c r="DI309" i="28"/>
  <c r="DW101" i="28"/>
  <c r="DW195" i="28"/>
  <c r="DI373" i="28"/>
  <c r="DW99" i="28"/>
  <c r="DW115" i="28"/>
  <c r="DW59" i="28"/>
  <c r="DI164" i="28"/>
  <c r="DI279" i="28"/>
  <c r="DW393" i="28"/>
  <c r="DW287" i="28"/>
  <c r="DW257" i="28"/>
  <c r="DI388" i="28"/>
  <c r="DW373" i="28"/>
  <c r="DI383" i="28"/>
  <c r="DW246" i="28"/>
  <c r="DI148" i="28"/>
  <c r="DW285" i="28"/>
  <c r="DW345" i="28"/>
  <c r="DW156" i="28"/>
  <c r="DW126" i="28"/>
  <c r="DW228" i="28"/>
  <c r="DI396" i="28"/>
  <c r="DW143" i="28"/>
  <c r="DW209" i="28"/>
  <c r="DI55" i="28"/>
  <c r="DI126" i="28"/>
  <c r="DW272" i="28"/>
  <c r="DI304" i="28"/>
  <c r="DI287" i="28"/>
  <c r="DI336" i="28"/>
  <c r="DI210" i="28"/>
  <c r="DI116" i="28"/>
  <c r="DW108" i="28"/>
  <c r="DI188" i="28"/>
  <c r="DW34" i="28"/>
  <c r="DW181" i="28"/>
  <c r="DW165" i="28"/>
  <c r="DI227" i="28"/>
  <c r="DI123" i="28"/>
  <c r="DI256" i="28"/>
  <c r="DI52" i="28"/>
  <c r="DI157" i="28"/>
  <c r="DW265" i="28"/>
  <c r="DI62" i="28"/>
  <c r="DI196" i="28"/>
  <c r="DI360" i="28"/>
  <c r="DW190" i="28"/>
  <c r="DI88" i="28"/>
  <c r="DI326" i="28"/>
  <c r="DI274" i="28"/>
  <c r="DW105" i="28"/>
  <c r="DI249" i="28"/>
  <c r="DW187" i="28"/>
  <c r="DW141" i="28"/>
  <c r="DW78" i="28"/>
  <c r="DI353" i="28"/>
  <c r="DI273" i="28"/>
  <c r="DI345" i="28"/>
  <c r="DW86" i="28"/>
  <c r="DI24" i="28"/>
  <c r="DI267" i="28"/>
  <c r="DI27" i="28"/>
  <c r="DW267" i="28"/>
  <c r="DI319" i="28"/>
  <c r="DW169" i="28"/>
  <c r="DI163" i="28"/>
  <c r="DW129" i="28"/>
  <c r="DW337" i="28"/>
  <c r="DW58" i="28"/>
  <c r="DW341" i="28"/>
  <c r="DW330" i="28"/>
  <c r="DI365" i="28"/>
  <c r="DI104" i="28"/>
  <c r="DI108" i="28"/>
  <c r="DW243" i="28"/>
  <c r="DW290" i="28"/>
  <c r="DW199" i="28"/>
  <c r="DI299" i="28"/>
  <c r="DW357" i="28"/>
  <c r="DI86" i="28"/>
  <c r="DW68" i="28"/>
  <c r="DW372" i="28"/>
  <c r="DW342" i="28"/>
  <c r="DW197" i="28"/>
  <c r="DW226" i="28"/>
  <c r="DW70" i="28"/>
  <c r="DI207" i="28"/>
  <c r="DW334" i="28"/>
  <c r="DI259" i="28"/>
  <c r="DW389" i="28"/>
  <c r="DI367" i="28"/>
  <c r="DI295" i="28"/>
  <c r="DW222" i="28"/>
  <c r="DW14" i="28"/>
  <c r="DI122" i="28"/>
  <c r="DI47" i="28"/>
  <c r="DW242" i="28"/>
  <c r="DI330" i="28"/>
  <c r="DW66" i="28"/>
  <c r="DI329" i="28"/>
  <c r="DI93" i="28"/>
  <c r="DI186" i="28"/>
  <c r="DI90" i="28"/>
  <c r="DI357" i="28"/>
  <c r="DW53" i="28"/>
  <c r="DI293" i="28"/>
  <c r="DI312" i="28"/>
  <c r="DI314" i="28"/>
  <c r="DW97" i="28"/>
  <c r="DI97" i="28"/>
  <c r="DI250" i="28"/>
  <c r="DW29" i="28"/>
  <c r="DW85" i="28"/>
  <c r="DW135" i="28"/>
  <c r="DW106" i="28"/>
  <c r="DI25" i="28"/>
  <c r="DW235" i="28"/>
  <c r="DI321" i="28"/>
  <c r="DW81" i="28"/>
  <c r="DI272" i="28"/>
  <c r="DW215" i="28"/>
  <c r="DI63" i="28"/>
  <c r="DI380" i="28"/>
  <c r="DW28" i="28"/>
  <c r="DI45" i="28"/>
  <c r="DI376" i="28"/>
  <c r="DI40" i="28"/>
  <c r="DI192" i="28"/>
  <c r="DI335" i="28"/>
  <c r="DI382" i="28"/>
  <c r="DW305" i="28"/>
  <c r="DW379" i="28"/>
  <c r="DW175" i="28"/>
  <c r="DW211" i="28"/>
  <c r="DI30" i="28"/>
  <c r="DI387" i="28"/>
  <c r="DW91" i="28"/>
  <c r="DI46" i="28"/>
  <c r="DI262" i="28"/>
  <c r="DW42" i="28"/>
  <c r="DI324" i="28"/>
  <c r="DW240" i="28"/>
  <c r="DI84" i="28"/>
  <c r="DI49" i="28"/>
  <c r="DI166" i="28"/>
  <c r="DI339" i="28"/>
  <c r="DW155" i="28"/>
  <c r="DI42" i="28"/>
  <c r="DI112" i="28"/>
  <c r="DI242" i="28"/>
  <c r="DI230" i="28"/>
  <c r="DI264" i="28"/>
  <c r="DI252" i="28"/>
  <c r="DW288" i="28"/>
  <c r="DI219" i="28"/>
  <c r="DW173" i="28"/>
  <c r="DI289" i="28"/>
  <c r="DW230" i="28"/>
  <c r="DW114" i="28"/>
  <c r="DI14" i="28"/>
  <c r="DW57" i="28"/>
  <c r="DI306" i="28"/>
  <c r="DI285" i="28"/>
  <c r="DW261" i="28"/>
  <c r="DW92" i="28"/>
  <c r="DI331" i="28"/>
  <c r="DW196" i="28"/>
  <c r="DW319" i="28"/>
  <c r="DI257" i="28"/>
  <c r="DI269" i="28"/>
  <c r="DI288" i="28"/>
  <c r="DI351" i="28"/>
  <c r="DW93" i="28"/>
  <c r="DI292" i="28"/>
  <c r="DI208" i="28"/>
  <c r="DI323" i="28"/>
  <c r="DI200" i="28"/>
  <c r="DW72" i="28"/>
  <c r="DW31" i="28"/>
  <c r="DI43" i="28"/>
  <c r="DW314" i="28"/>
  <c r="DW177" i="28"/>
  <c r="DI391" i="28"/>
  <c r="DW163" i="28"/>
  <c r="DW121" i="28"/>
  <c r="DW30" i="28"/>
  <c r="DW237" i="28"/>
  <c r="DI67" i="28"/>
  <c r="DW146" i="28"/>
  <c r="DI385" i="28"/>
  <c r="DI294" i="28"/>
  <c r="DW351" i="28"/>
  <c r="DW33" i="28"/>
  <c r="DI168" i="28"/>
  <c r="DW259" i="28"/>
  <c r="DW216" i="28"/>
  <c r="DW363" i="28"/>
  <c r="DW83" i="28"/>
  <c r="DI146" i="28"/>
  <c r="DI54" i="28"/>
  <c r="DI239" i="28"/>
  <c r="DI400" i="28"/>
  <c r="DI270" i="28"/>
  <c r="DW84" i="28"/>
  <c r="DW160" i="28"/>
  <c r="DI203" i="28"/>
  <c r="DI80" i="28"/>
  <c r="DI20" i="28"/>
  <c r="DI194" i="28"/>
  <c r="DI34" i="28"/>
  <c r="DW378" i="28"/>
  <c r="DW89" i="28"/>
  <c r="DW254" i="28"/>
  <c r="DI399" i="28"/>
  <c r="DI238" i="28"/>
  <c r="DW51" i="28"/>
  <c r="DW49" i="28"/>
  <c r="DW266" i="28"/>
  <c r="DI131" i="28"/>
  <c r="DI151" i="28"/>
  <c r="DW310" i="28"/>
  <c r="DW234" i="28"/>
  <c r="DW161" i="28"/>
  <c r="DI371" i="28"/>
  <c r="DW79" i="28"/>
  <c r="DI370" i="28"/>
  <c r="DI278" i="28"/>
  <c r="DW71" i="28"/>
  <c r="DW356" i="28"/>
  <c r="DI359" i="28"/>
  <c r="DW344" i="28"/>
  <c r="DW219" i="28"/>
  <c r="DW87" i="28"/>
  <c r="DI229" i="28"/>
  <c r="DW332" i="28"/>
  <c r="DW158" i="28"/>
  <c r="DW250" i="28"/>
  <c r="DW395" i="28"/>
  <c r="DI291" i="28"/>
  <c r="DW166" i="28"/>
  <c r="DI18" i="28"/>
  <c r="DW36" i="28"/>
  <c r="DW61" i="28"/>
  <c r="DW331" i="28"/>
  <c r="DI303" i="28"/>
  <c r="DW286" i="28"/>
  <c r="DW137" i="28"/>
  <c r="DW313" i="28"/>
  <c r="DW312" i="28"/>
  <c r="DW204" i="28"/>
  <c r="DW270" i="28"/>
  <c r="DI145" i="28"/>
  <c r="DW96" i="28"/>
  <c r="DI176" i="28"/>
  <c r="DI316" i="28"/>
  <c r="DW74" i="28"/>
  <c r="DW22" i="28"/>
  <c r="DW112" i="28"/>
  <c r="DW122" i="28"/>
  <c r="DW64" i="28"/>
  <c r="DW359" i="28"/>
  <c r="DI377" i="28"/>
  <c r="DI72" i="28"/>
  <c r="DW117" i="28"/>
  <c r="DI338" i="28"/>
  <c r="DI214" i="28"/>
  <c r="DW262" i="28"/>
  <c r="DW140" i="28"/>
  <c r="DW340" i="28"/>
  <c r="DI51" i="28"/>
  <c r="DW274" i="28"/>
  <c r="DI195" i="28"/>
  <c r="DI222" i="28"/>
  <c r="DW239" i="28"/>
  <c r="DI232" i="28"/>
  <c r="DI224" i="28"/>
  <c r="DW60" i="28"/>
  <c r="DI275" i="28"/>
  <c r="DI327" i="28"/>
  <c r="DI69" i="28"/>
  <c r="DW375" i="28"/>
  <c r="DW281" i="28"/>
  <c r="DW268" i="28"/>
  <c r="DI61" i="28"/>
  <c r="DI313" i="28"/>
  <c r="DW335" i="28"/>
  <c r="DW247" i="28"/>
  <c r="DW324" i="28"/>
  <c r="DI384" i="28"/>
  <c r="DW54" i="28"/>
  <c r="DW56" i="28"/>
  <c r="DW225" i="28"/>
  <c r="DI132" i="28"/>
  <c r="DW131" i="28"/>
  <c r="DI366" i="28"/>
  <c r="DI201" i="28"/>
  <c r="DI254" i="28"/>
  <c r="DW144" i="28"/>
  <c r="DI325" i="28"/>
  <c r="DI57" i="28"/>
  <c r="DI205" i="28"/>
  <c r="DI363" i="28"/>
  <c r="DI125" i="28"/>
  <c r="DW157" i="28"/>
  <c r="DI268" i="28"/>
  <c r="DW43" i="28"/>
  <c r="DI160" i="28"/>
  <c r="DI251" i="28"/>
  <c r="DI22" i="28"/>
  <c r="DI322" i="28"/>
  <c r="DW401" i="28"/>
  <c r="DW103" i="28"/>
  <c r="DW328" i="28"/>
  <c r="DI95" i="28"/>
  <c r="DW107" i="28"/>
  <c r="DI147" i="28"/>
  <c r="DI159" i="28"/>
  <c r="DI121" i="28"/>
  <c r="DI253" i="28"/>
  <c r="DW147" i="28"/>
  <c r="DW333" i="28"/>
  <c r="DW397" i="28"/>
  <c r="DW306" i="28"/>
  <c r="DI17" i="28"/>
  <c r="DW339" i="28"/>
  <c r="DI190" i="28"/>
  <c r="DI77" i="28"/>
  <c r="DI174" i="28"/>
  <c r="DI216" i="28"/>
  <c r="DW134" i="28"/>
  <c r="DW102" i="28"/>
  <c r="DI332" i="28"/>
  <c r="DW192" i="28"/>
  <c r="DW189" i="28"/>
  <c r="DW124" i="28"/>
  <c r="DW69" i="28"/>
  <c r="DI118" i="28"/>
  <c r="DI328" i="28"/>
  <c r="DI243" i="28"/>
  <c r="DW109" i="28"/>
  <c r="DI283" i="28"/>
  <c r="DI334" i="28"/>
  <c r="DW377" i="28"/>
  <c r="DI41" i="28"/>
  <c r="DI65" i="28"/>
  <c r="DI348" i="28"/>
  <c r="DI389" i="28"/>
  <c r="DI117" i="28"/>
  <c r="DI171" i="28"/>
  <c r="DW205" i="28"/>
  <c r="DI394" i="28"/>
  <c r="DI355" i="28"/>
  <c r="DI276" i="28"/>
  <c r="DW193" i="28"/>
  <c r="DW384" i="28"/>
  <c r="DW347" i="28"/>
  <c r="DW353" i="28"/>
  <c r="DW301" i="28"/>
  <c r="DW260" i="28"/>
  <c r="DI169" i="28"/>
  <c r="DI333" i="28"/>
  <c r="DI161" i="28"/>
  <c r="DI386" i="28"/>
  <c r="DW26" i="28"/>
  <c r="DW386" i="28"/>
  <c r="DW292" i="28"/>
  <c r="DI144" i="28"/>
  <c r="DW224" i="28"/>
  <c r="DW171" i="28"/>
  <c r="DW303" i="28"/>
  <c r="DI96" i="28"/>
  <c r="DI284" i="28"/>
  <c r="DI139" i="28"/>
  <c r="DI280" i="28"/>
  <c r="DI172" i="28"/>
  <c r="DW366" i="28"/>
  <c r="DW164" i="28"/>
  <c r="DW24" i="28"/>
  <c r="DI393" i="28"/>
  <c r="DW298" i="28"/>
  <c r="DI337" i="28"/>
  <c r="DI82" i="28"/>
  <c r="DW276" i="28"/>
  <c r="DW133" i="28"/>
  <c r="DW20" i="28"/>
  <c r="DI170" i="28"/>
  <c r="DW295" i="28"/>
  <c r="DI102" i="28"/>
  <c r="DW82" i="28"/>
  <c r="DW128" i="28"/>
  <c r="DW167" i="28"/>
  <c r="DI28" i="28"/>
  <c r="DW253" i="28"/>
  <c r="DW55" i="28"/>
  <c r="DI398" i="28"/>
  <c r="DI311" i="28"/>
  <c r="DW75" i="28"/>
  <c r="DW39" i="28"/>
  <c r="DW217" i="28"/>
  <c r="DW229" i="28"/>
  <c r="DI50" i="28"/>
  <c r="DW236" i="28"/>
  <c r="DW18" i="28"/>
  <c r="DI130" i="28"/>
  <c r="DI173" i="28"/>
  <c r="DW325" i="28"/>
  <c r="DI286" i="28"/>
  <c r="DI217" i="28"/>
  <c r="DI271" i="28"/>
  <c r="DW123" i="28"/>
  <c r="DW142" i="28"/>
  <c r="DI138" i="28"/>
  <c r="DW387" i="28"/>
  <c r="DI92" i="28"/>
  <c r="DW52" i="28"/>
  <c r="DI356" i="28"/>
  <c r="DI71" i="28"/>
  <c r="DW346" i="28"/>
  <c r="DI379" i="28"/>
  <c r="DI211" i="28"/>
  <c r="DW318" i="28"/>
  <c r="DW151" i="28"/>
  <c r="DI297" i="28"/>
  <c r="DW154" i="28"/>
  <c r="DW218" i="28"/>
  <c r="DW293" i="28"/>
  <c r="DI113" i="28"/>
  <c r="DI199" i="28"/>
  <c r="DW23" i="28"/>
  <c r="DW271" i="28"/>
  <c r="DW62" i="28"/>
  <c r="DI32" i="28"/>
  <c r="DW364" i="28"/>
  <c r="DW354" i="28"/>
  <c r="DI346" i="28"/>
  <c r="DI16" i="28"/>
  <c r="DW321" i="28"/>
  <c r="DI244" i="28"/>
  <c r="DI137" i="28"/>
  <c r="DI15" i="28"/>
  <c r="DI225" i="28"/>
  <c r="DW391" i="28"/>
  <c r="DI364" i="28"/>
  <c r="DW338" i="28"/>
  <c r="DI202" i="28"/>
  <c r="DW238" i="28"/>
  <c r="DI247" i="28"/>
  <c r="DI223" i="28"/>
  <c r="DI89" i="28"/>
  <c r="DI136" i="28"/>
  <c r="DW191" i="28"/>
  <c r="DI378" i="28"/>
  <c r="DI381" i="28"/>
  <c r="DI369" i="28"/>
  <c r="DW343" i="28"/>
  <c r="DI368" i="28"/>
  <c r="DW35" i="28"/>
  <c r="DW300" i="28"/>
  <c r="DW148" i="28"/>
  <c r="DW392" i="28"/>
  <c r="DW244" i="28"/>
  <c r="DW233" i="28"/>
  <c r="DW304" i="28"/>
  <c r="DI99" i="28"/>
  <c r="DI98" i="28"/>
  <c r="DI233" i="28"/>
  <c r="DW201" i="28"/>
  <c r="DW399" i="28"/>
  <c r="DW168" i="28"/>
  <c r="DI167" i="28"/>
  <c r="DI310" i="28"/>
  <c r="DI212" i="28"/>
  <c r="DW302" i="28"/>
  <c r="DI23" i="28"/>
  <c r="DI277" i="28"/>
  <c r="DI29" i="28"/>
  <c r="DW258" i="28"/>
  <c r="DI358" i="28"/>
  <c r="DW381" i="28"/>
  <c r="DI263" i="28"/>
  <c r="DI143" i="28"/>
  <c r="DI320" i="28"/>
  <c r="DW210" i="28"/>
  <c r="DI81" i="28"/>
  <c r="DW370" i="28"/>
  <c r="DI59" i="28"/>
  <c r="DW214" i="28"/>
  <c r="DI127" i="28"/>
  <c r="DW322" i="28"/>
  <c r="DW198" i="28"/>
  <c r="DW41" i="28"/>
  <c r="DW227" i="28"/>
  <c r="DI347" i="28"/>
  <c r="DW40" i="28"/>
  <c r="DI236" i="28"/>
  <c r="DI265" i="28"/>
  <c r="DI248" i="28"/>
  <c r="DW289" i="28"/>
  <c r="DW184" i="28"/>
  <c r="DI21" i="28"/>
  <c r="DW200" i="28"/>
  <c r="DI189" i="28"/>
  <c r="DW390" i="28"/>
  <c r="DI352" i="28"/>
  <c r="DW245" i="28"/>
  <c r="DI129" i="28"/>
  <c r="DI142" i="28"/>
  <c r="DI231" i="28"/>
  <c r="DW352" i="28"/>
  <c r="DW241" i="28"/>
  <c r="DI181" i="28"/>
  <c r="DW249" i="28"/>
  <c r="DW388" i="28"/>
  <c r="DI177" i="28"/>
  <c r="DW380" i="28"/>
  <c r="DI290" i="28"/>
  <c r="DI153" i="28"/>
  <c r="DI298" i="28"/>
  <c r="DI235" i="28"/>
  <c r="DW37" i="28"/>
  <c r="DI206" i="28"/>
  <c r="DW308" i="28"/>
  <c r="DW348" i="28"/>
  <c r="DW296" i="28"/>
  <c r="DW178" i="28"/>
  <c r="DW294" i="28"/>
  <c r="DW179" i="28"/>
  <c r="DI33" i="28"/>
  <c r="DW278" i="28"/>
  <c r="DW349" i="28"/>
  <c r="DI162" i="28"/>
  <c r="DW317" i="28"/>
  <c r="DW149" i="28"/>
  <c r="DI133" i="28"/>
  <c r="DW95" i="28"/>
  <c r="DI58" i="28"/>
  <c r="DW38" i="28"/>
  <c r="DW358" i="28"/>
  <c r="DW118" i="28"/>
  <c r="DI140" i="28"/>
  <c r="DI392" i="28"/>
  <c r="DI154" i="28"/>
  <c r="DI73" i="28"/>
  <c r="DI255" i="28"/>
  <c r="DI318" i="28"/>
  <c r="DW307" i="28"/>
  <c r="DI83" i="28"/>
  <c r="DW299" i="28"/>
  <c r="DW100" i="28"/>
  <c r="DI296" i="28"/>
  <c r="DW172" i="28"/>
  <c r="DW90" i="28"/>
  <c r="DW248" i="28"/>
  <c r="DI150" i="28"/>
  <c r="DI241" i="28"/>
  <c r="DW180" i="28"/>
  <c r="DI158" i="28"/>
  <c r="DW323" i="28"/>
  <c r="DW16" i="28"/>
  <c r="DW98" i="28"/>
  <c r="DI342" i="28"/>
  <c r="DW362" i="28"/>
  <c r="DI197" i="28"/>
  <c r="DI36" i="28"/>
  <c r="DW336" i="28"/>
  <c r="DI149" i="28"/>
  <c r="DW365" i="28"/>
  <c r="DW73" i="28"/>
  <c r="DW368" i="28"/>
  <c r="DW329" i="28"/>
  <c r="DI124" i="28"/>
  <c r="DI107" i="28"/>
  <c r="DI193" i="28"/>
  <c r="DI354" i="28"/>
  <c r="DW374" i="28"/>
  <c r="DW46" i="28"/>
  <c r="DI343" i="28"/>
  <c r="DW48" i="28"/>
  <c r="DW220" i="28"/>
  <c r="DW255" i="28"/>
  <c r="DW394" i="28"/>
  <c r="DI221" i="28"/>
  <c r="DI26" i="28"/>
  <c r="DI141" i="28"/>
  <c r="DI35" i="28"/>
  <c r="DI187" i="28"/>
  <c r="DI226" i="28"/>
  <c r="DW194" i="28"/>
  <c r="DW110" i="28"/>
  <c r="DW76" i="28"/>
  <c r="DW80" i="28"/>
  <c r="DW206" i="28"/>
  <c r="DI165" i="28"/>
  <c r="DW183" i="28"/>
  <c r="DW19" i="28"/>
  <c r="DI64" i="28"/>
  <c r="DW355" i="28"/>
  <c r="DW130" i="28"/>
  <c r="DW113" i="28"/>
  <c r="DI302" i="28"/>
  <c r="DW153" i="28"/>
  <c r="DI341" i="28"/>
  <c r="DW119" i="28"/>
  <c r="DI56" i="28"/>
  <c r="DW159" i="28"/>
  <c r="DW207" i="28"/>
  <c r="DI362" i="28"/>
  <c r="DI109" i="28"/>
  <c r="DW104" i="28"/>
  <c r="DW221" i="28"/>
  <c r="DW369" i="28"/>
  <c r="DW315" i="28"/>
  <c r="DW280" i="28"/>
  <c r="DI301" i="28"/>
  <c r="DI87" i="28"/>
  <c r="DW65" i="28"/>
  <c r="DI397" i="28"/>
  <c r="DW111" i="28"/>
  <c r="DI308" i="28"/>
  <c r="DI31" i="28"/>
  <c r="DW400" i="28"/>
  <c r="DW32" i="28"/>
  <c r="DW50" i="28"/>
  <c r="DI260" i="28"/>
  <c r="DI155" i="28"/>
  <c r="DI179" i="28"/>
  <c r="DW275" i="28"/>
  <c r="DI340" i="28"/>
  <c r="DI70" i="28"/>
  <c r="DI184" i="28"/>
  <c r="DW252" i="28"/>
  <c r="DI245" i="28"/>
  <c r="DW269" i="28"/>
  <c r="DI401" i="28"/>
  <c r="DW256" i="28"/>
  <c r="DW127" i="28"/>
  <c r="DW297" i="28"/>
  <c r="DW139" i="28"/>
  <c r="DI106" i="28"/>
  <c r="DI74" i="28"/>
  <c r="DI234" i="28"/>
  <c r="DW350" i="28"/>
  <c r="DI198" i="28"/>
  <c r="DI315" i="28"/>
  <c r="DI38" i="28"/>
  <c r="DW17" i="28"/>
  <c r="DW47" i="28"/>
  <c r="DI307" i="28"/>
  <c r="DW279" i="28"/>
  <c r="DI240" i="28"/>
  <c r="DI66" i="28"/>
  <c r="DI78" i="28"/>
  <c r="DW125" i="28"/>
  <c r="DW63" i="28"/>
  <c r="DW396" i="28"/>
  <c r="DW282" i="28"/>
  <c r="DI375" i="28"/>
  <c r="DW309" i="28"/>
  <c r="DI185" i="28"/>
  <c r="DI152" i="28"/>
  <c r="DI228" i="28"/>
  <c r="DI53" i="28"/>
  <c r="DW174" i="28"/>
  <c r="DW176" i="28"/>
  <c r="DW138" i="28"/>
  <c r="DW162" i="28"/>
  <c r="DW231" i="28"/>
  <c r="DW150" i="28"/>
  <c r="DI213" i="28"/>
  <c r="DI183" i="28"/>
  <c r="DI374" i="28"/>
  <c r="ED277" i="28"/>
  <c r="ED74" i="28"/>
  <c r="DP199" i="28"/>
  <c r="ED16" i="28"/>
  <c r="DP277" i="28"/>
  <c r="DP226" i="28"/>
  <c r="DP71" i="28"/>
  <c r="DP39" i="28"/>
  <c r="DP144" i="28"/>
  <c r="DP183" i="28"/>
  <c r="DP384" i="28"/>
  <c r="ED300" i="28"/>
  <c r="ED286" i="28"/>
  <c r="ED72" i="28"/>
  <c r="ED107" i="28"/>
  <c r="ED98" i="28"/>
  <c r="ED65" i="28"/>
  <c r="DP40" i="28"/>
  <c r="DP323" i="28"/>
  <c r="ED367" i="28"/>
  <c r="ED116" i="28"/>
  <c r="DP44" i="28"/>
  <c r="DP193" i="28"/>
  <c r="ED167" i="28"/>
  <c r="DP26" i="28"/>
  <c r="ED374" i="28"/>
  <c r="DP120" i="28"/>
  <c r="ED321" i="28"/>
  <c r="ED203" i="28"/>
  <c r="ED382" i="28"/>
  <c r="DP28" i="28"/>
  <c r="DP215" i="28"/>
  <c r="DP258" i="28"/>
  <c r="DP372" i="28"/>
  <c r="DP247" i="28"/>
  <c r="DP118" i="28"/>
  <c r="ED390" i="28"/>
  <c r="DP362" i="28"/>
  <c r="ED305" i="28"/>
  <c r="ED267" i="28"/>
  <c r="DP110" i="28"/>
  <c r="DP175" i="28"/>
  <c r="DP121" i="28"/>
  <c r="ED257" i="28"/>
  <c r="DP385" i="28"/>
  <c r="DP25" i="28"/>
  <c r="ED217" i="28"/>
  <c r="DP399" i="28"/>
  <c r="ED179" i="28"/>
  <c r="ED123" i="28"/>
  <c r="DP318" i="28"/>
  <c r="ED232" i="28"/>
  <c r="DP68" i="28"/>
  <c r="ED361" i="28"/>
  <c r="DP15" i="28"/>
  <c r="DP92" i="28"/>
  <c r="ED259" i="28"/>
  <c r="DP138" i="28"/>
  <c r="ED391" i="28"/>
  <c r="DP333" i="28"/>
  <c r="DP188" i="28"/>
  <c r="DP275" i="28"/>
  <c r="DP176" i="28"/>
  <c r="DP174" i="28"/>
  <c r="DP401" i="28"/>
  <c r="ED111" i="28"/>
  <c r="DP295" i="28"/>
  <c r="ED380" i="28"/>
  <c r="DP53" i="28"/>
  <c r="ED52" i="28"/>
  <c r="ED245" i="28"/>
  <c r="DP27" i="28"/>
  <c r="ED336" i="28"/>
  <c r="DP82" i="28"/>
  <c r="ED100" i="28"/>
  <c r="ED373" i="28"/>
  <c r="DP310" i="28"/>
  <c r="ED331" i="28"/>
  <c r="DP383" i="28"/>
  <c r="DP141" i="28"/>
  <c r="DP227" i="28"/>
  <c r="DP152" i="28"/>
  <c r="ED335" i="28"/>
  <c r="DP397" i="28"/>
  <c r="ED75" i="28"/>
  <c r="ED139" i="28"/>
  <c r="ED88" i="28"/>
  <c r="DP378" i="28"/>
  <c r="DP269" i="28"/>
  <c r="ED263" i="28"/>
  <c r="ED284" i="28"/>
  <c r="ED38" i="28"/>
  <c r="DP314" i="28"/>
  <c r="ED67" i="28"/>
  <c r="DP200" i="28"/>
  <c r="DP115" i="28"/>
  <c r="ED154" i="28"/>
  <c r="DP96" i="28"/>
  <c r="DP192" i="28"/>
  <c r="ED89" i="28"/>
  <c r="ED352" i="28"/>
  <c r="ED176" i="28"/>
  <c r="DP381" i="28"/>
  <c r="DP116" i="28"/>
  <c r="ED173" i="28"/>
  <c r="ED30" i="28"/>
  <c r="DP97" i="28"/>
  <c r="ED341" i="28"/>
  <c r="DP336" i="28"/>
  <c r="ED244" i="28"/>
  <c r="ED213" i="28"/>
  <c r="DP178" i="28"/>
  <c r="ED229" i="28"/>
  <c r="DP278" i="28"/>
  <c r="DP181" i="28"/>
  <c r="ED324" i="28"/>
  <c r="ED60" i="28"/>
  <c r="DP99" i="28"/>
  <c r="ED70" i="28"/>
  <c r="DP326" i="28"/>
  <c r="DP195" i="28"/>
  <c r="DP31" i="28"/>
  <c r="ED77" i="28"/>
  <c r="DP148" i="28"/>
  <c r="DP150" i="28"/>
  <c r="ED29" i="28"/>
  <c r="DP307" i="28"/>
  <c r="ED275" i="28"/>
  <c r="DP345" i="28"/>
  <c r="DP202" i="28"/>
  <c r="ED364" i="28"/>
  <c r="ED339" i="28"/>
  <c r="ED79" i="28"/>
  <c r="DP81" i="28"/>
  <c r="DP45" i="28"/>
  <c r="DP194" i="28"/>
  <c r="DP36" i="28"/>
  <c r="DP154" i="28"/>
  <c r="DP137" i="28"/>
  <c r="ED236" i="28"/>
  <c r="DP332" i="28"/>
  <c r="ED226" i="28"/>
  <c r="DP238" i="28"/>
  <c r="ED177" i="28"/>
  <c r="ED14" i="28"/>
  <c r="DP91" i="28"/>
  <c r="DP133" i="28"/>
  <c r="DP19" i="28"/>
  <c r="ED276" i="28"/>
  <c r="DP369" i="28"/>
  <c r="ED143" i="28"/>
  <c r="ED401" i="28"/>
  <c r="ED97" i="28"/>
  <c r="DP206" i="28"/>
  <c r="ED103" i="28"/>
  <c r="ED320" i="28"/>
  <c r="ED125" i="28"/>
  <c r="DP83" i="28"/>
  <c r="ED158" i="28"/>
  <c r="ED55" i="28"/>
  <c r="DP191" i="28"/>
  <c r="DP298" i="28"/>
  <c r="DP245" i="28"/>
  <c r="ED142" i="28"/>
  <c r="ED161" i="28"/>
  <c r="ED68" i="28"/>
  <c r="DP233" i="28"/>
  <c r="ED86" i="28"/>
  <c r="DP49" i="28"/>
  <c r="ED191" i="28"/>
  <c r="ED148" i="28"/>
  <c r="ED338" i="28"/>
  <c r="DP222" i="28"/>
  <c r="DP370" i="28"/>
  <c r="ED249" i="28"/>
  <c r="ED127" i="28"/>
  <c r="DP168" i="28"/>
  <c r="DP41" i="28"/>
  <c r="ED262" i="28"/>
  <c r="ED164" i="28"/>
  <c r="DP142" i="28"/>
  <c r="DP363" i="28"/>
  <c r="ED220" i="28"/>
  <c r="DP155" i="28"/>
  <c r="ED231" i="28"/>
  <c r="ED189" i="28"/>
  <c r="ED160" i="28"/>
  <c r="ED270" i="28"/>
  <c r="DP320" i="28"/>
  <c r="ED204" i="28"/>
  <c r="ED194" i="28"/>
  <c r="ED293" i="28"/>
  <c r="ED92" i="28"/>
  <c r="DP311" i="28"/>
  <c r="DP367" i="28"/>
  <c r="DP334" i="28"/>
  <c r="ED266" i="28"/>
  <c r="ED40" i="28"/>
  <c r="DP234" i="28"/>
  <c r="ED322" i="28"/>
  <c r="DP282" i="28"/>
  <c r="DP43" i="28"/>
  <c r="ED182" i="28"/>
  <c r="DP160" i="28"/>
  <c r="ED348" i="28"/>
  <c r="DP163" i="28"/>
  <c r="ED368" i="28"/>
  <c r="ED306" i="28"/>
  <c r="ED219" i="28"/>
  <c r="DP205" i="28"/>
  <c r="DP379" i="28"/>
  <c r="DP286" i="28"/>
  <c r="DP70" i="28"/>
  <c r="ED216" i="28"/>
  <c r="ED237" i="28"/>
  <c r="ED138" i="28"/>
  <c r="DP179" i="28"/>
  <c r="DP251" i="28"/>
  <c r="ED258" i="28"/>
  <c r="ED278" i="28"/>
  <c r="DP350" i="28"/>
  <c r="DP35" i="28"/>
  <c r="ED233" i="28"/>
  <c r="DP389" i="28"/>
  <c r="ED78" i="28"/>
  <c r="ED274" i="28"/>
  <c r="ED45" i="28"/>
  <c r="DP239" i="28"/>
  <c r="ED256" i="28"/>
  <c r="DP186" i="28"/>
  <c r="DP190" i="28"/>
  <c r="ED39" i="28"/>
  <c r="ED366" i="28"/>
  <c r="ED234" i="28"/>
  <c r="ED384" i="28"/>
  <c r="DP48" i="28"/>
  <c r="ED129" i="28"/>
  <c r="ED212" i="28"/>
  <c r="DP219" i="28"/>
  <c r="ED19" i="28"/>
  <c r="DP324" i="28"/>
  <c r="DP221" i="28"/>
  <c r="DP164" i="28"/>
  <c r="DP78" i="28"/>
  <c r="ED137" i="28"/>
  <c r="DP273" i="28"/>
  <c r="DP214" i="28"/>
  <c r="DP88" i="28"/>
  <c r="ED124" i="28"/>
  <c r="DP24" i="28"/>
  <c r="DP241" i="28"/>
  <c r="ED302" i="28"/>
  <c r="DP235" i="28"/>
  <c r="DP123" i="28"/>
  <c r="DP305" i="28"/>
  <c r="ED42" i="28"/>
  <c r="DP271" i="28"/>
  <c r="DP111" i="28"/>
  <c r="ED95" i="28"/>
  <c r="ED289" i="28"/>
  <c r="DP132" i="28"/>
  <c r="DP224" i="28"/>
  <c r="DP244" i="28"/>
  <c r="DP57" i="28"/>
  <c r="DP254" i="28"/>
  <c r="ED349" i="28"/>
  <c r="ED49" i="28"/>
  <c r="DP393" i="28"/>
  <c r="ED354" i="28"/>
  <c r="ED387" i="28"/>
  <c r="ED363" i="28"/>
  <c r="DP373" i="28"/>
  <c r="ED240" i="28"/>
  <c r="ED330" i="28"/>
  <c r="DP21" i="28"/>
  <c r="ED105" i="28"/>
  <c r="DP361" i="28"/>
  <c r="DP382" i="28"/>
  <c r="DP303" i="28"/>
  <c r="ED101" i="28"/>
  <c r="ED69" i="28"/>
  <c r="DP242" i="28"/>
  <c r="ED238" i="28"/>
  <c r="ED241" i="28"/>
  <c r="DP353" i="28"/>
  <c r="DP157" i="28"/>
  <c r="ED314" i="28"/>
  <c r="DP171" i="28"/>
  <c r="ED81" i="28"/>
  <c r="ED25" i="28"/>
  <c r="ED318" i="28"/>
  <c r="ED360" i="28"/>
  <c r="ED292" i="28"/>
  <c r="ED85" i="28"/>
  <c r="DP285" i="28"/>
  <c r="DP185" i="28"/>
  <c r="DP112" i="28"/>
  <c r="ED175" i="28"/>
  <c r="ED152" i="28"/>
  <c r="DP130" i="28"/>
  <c r="DP143" i="28"/>
  <c r="DP65" i="28"/>
  <c r="ED22" i="28"/>
  <c r="ED18" i="28"/>
  <c r="ED33" i="28"/>
  <c r="DP128" i="28"/>
  <c r="ED357" i="28"/>
  <c r="DP62" i="28"/>
  <c r="DP165" i="28"/>
  <c r="ED117" i="28"/>
  <c r="DP98" i="28"/>
  <c r="ED299" i="28"/>
  <c r="ED209" i="28"/>
  <c r="ED343" i="28"/>
  <c r="ED344" i="28"/>
  <c r="DP84" i="28"/>
  <c r="ED58" i="28"/>
  <c r="ED146" i="28"/>
  <c r="ED271" i="28"/>
  <c r="ED192" i="28"/>
  <c r="ED134" i="28"/>
  <c r="ED57" i="28"/>
  <c r="DP14" i="28"/>
  <c r="ED59" i="28"/>
  <c r="DP117" i="28"/>
  <c r="DP263" i="28"/>
  <c r="ED287" i="28"/>
  <c r="ED334" i="28"/>
  <c r="DP376" i="28"/>
  <c r="ED298" i="28"/>
  <c r="DP365" i="28"/>
  <c r="ED268" i="28"/>
  <c r="ED230" i="28"/>
  <c r="DP51" i="28"/>
  <c r="DP266" i="28"/>
  <c r="DP284" i="28"/>
  <c r="ED235" i="28"/>
  <c r="DP180" i="28"/>
  <c r="DP104" i="28"/>
  <c r="DP343" i="28"/>
  <c r="ED400" i="28"/>
  <c r="ED239" i="28"/>
  <c r="ED323" i="28"/>
  <c r="ED193" i="28"/>
  <c r="ED50" i="28"/>
  <c r="DP386" i="28"/>
  <c r="DP140" i="28"/>
  <c r="DP243" i="28"/>
  <c r="ED319" i="28"/>
  <c r="ED388" i="28"/>
  <c r="ED316" i="28"/>
  <c r="ED113" i="28"/>
  <c r="DP352" i="28"/>
  <c r="ED51" i="28"/>
  <c r="ED64" i="28"/>
  <c r="DP256" i="28"/>
  <c r="DP102" i="28"/>
  <c r="ED63" i="28"/>
  <c r="DP292" i="28"/>
  <c r="ED313" i="28"/>
  <c r="ED252" i="28"/>
  <c r="DP23" i="28"/>
  <c r="DP309" i="28"/>
  <c r="ED356" i="28"/>
  <c r="DP87" i="28"/>
  <c r="DP316" i="28"/>
  <c r="DP335" i="28"/>
  <c r="DP146" i="28"/>
  <c r="DP136" i="28"/>
  <c r="DP209" i="28"/>
  <c r="DP315" i="28"/>
  <c r="ED48" i="28"/>
  <c r="DP86" i="28"/>
  <c r="ED183" i="28"/>
  <c r="DP390" i="28"/>
  <c r="ED165" i="28"/>
  <c r="DP54" i="28"/>
  <c r="DP18" i="28"/>
  <c r="ED120" i="28"/>
  <c r="ED247" i="28"/>
  <c r="DP358" i="28"/>
  <c r="ED15" i="28"/>
  <c r="DP129" i="28"/>
  <c r="DP231" i="28"/>
  <c r="DP312" i="28"/>
  <c r="ED376" i="28"/>
  <c r="DP252" i="28"/>
  <c r="ED365" i="28"/>
  <c r="DP114" i="28"/>
  <c r="ED223" i="28"/>
  <c r="DP63" i="28"/>
  <c r="ED71" i="28"/>
  <c r="ED61" i="28"/>
  <c r="ED386" i="28"/>
  <c r="DP50" i="28"/>
  <c r="DP388" i="28"/>
  <c r="ED325" i="28"/>
  <c r="ED93" i="28"/>
  <c r="ED36" i="28"/>
  <c r="DP317" i="28"/>
  <c r="ED228" i="28"/>
  <c r="ED157" i="28"/>
  <c r="DP394" i="28"/>
  <c r="DP198" i="28"/>
  <c r="DP22" i="28"/>
  <c r="ED295" i="28"/>
  <c r="ED90" i="28"/>
  <c r="ED329" i="28"/>
  <c r="ED254" i="28"/>
  <c r="ED332" i="28"/>
  <c r="ED159" i="28"/>
  <c r="ED248" i="28"/>
  <c r="DP364" i="28"/>
  <c r="ED392" i="28"/>
  <c r="ED26" i="28"/>
  <c r="DP301" i="28"/>
  <c r="ED359" i="28"/>
  <c r="ED156" i="28"/>
  <c r="ED383" i="28"/>
  <c r="DP280" i="28"/>
  <c r="DP29" i="28"/>
  <c r="ED385" i="28"/>
  <c r="ED162" i="28"/>
  <c r="DP257" i="28"/>
  <c r="DP327" i="28"/>
  <c r="DP349" i="28"/>
  <c r="ED243" i="28"/>
  <c r="ED87" i="28"/>
  <c r="DP30" i="28"/>
  <c r="ED288" i="28"/>
  <c r="DP302" i="28"/>
  <c r="ED24" i="28"/>
  <c r="ED340" i="28"/>
  <c r="ED184" i="28"/>
  <c r="DP328" i="28"/>
  <c r="ED253" i="28"/>
  <c r="DP387" i="28"/>
  <c r="DP249" i="28"/>
  <c r="DP259" i="28"/>
  <c r="DP351" i="28"/>
  <c r="ED291" i="28"/>
  <c r="DP296" i="28"/>
  <c r="ED46" i="28"/>
  <c r="ED34" i="28"/>
  <c r="ED185" i="28"/>
  <c r="ED242" i="28"/>
  <c r="ED310" i="28"/>
  <c r="ED21" i="28"/>
  <c r="ED358" i="28"/>
  <c r="ED342" i="28"/>
  <c r="ED44" i="28"/>
  <c r="DP203" i="28"/>
  <c r="DP246" i="28"/>
  <c r="ED345" i="28"/>
  <c r="DP93" i="28"/>
  <c r="DP250" i="28"/>
  <c r="ED168" i="28"/>
  <c r="DP380" i="28"/>
  <c r="DP46" i="28"/>
  <c r="ED290" i="28"/>
  <c r="DP125" i="28"/>
  <c r="ED393" i="28"/>
  <c r="ED28" i="28"/>
  <c r="ED76" i="28"/>
  <c r="ED362" i="28"/>
  <c r="DP159" i="28"/>
  <c r="ED346" i="28"/>
  <c r="ED221" i="28"/>
  <c r="ED35" i="28"/>
  <c r="DP342" i="28"/>
  <c r="ED190" i="28"/>
  <c r="ED187" i="28"/>
  <c r="DP75" i="28"/>
  <c r="ED114" i="28"/>
  <c r="DP134" i="28"/>
  <c r="ED337" i="28"/>
  <c r="DP38" i="28"/>
  <c r="DP325" i="28"/>
  <c r="DP145" i="28"/>
  <c r="ED119" i="28"/>
  <c r="ED395" i="28"/>
  <c r="DP237" i="28"/>
  <c r="ED62" i="28"/>
  <c r="DP106" i="28"/>
  <c r="DP52" i="28"/>
  <c r="ED17" i="28"/>
  <c r="DP223" i="28"/>
  <c r="ED91" i="28"/>
  <c r="DP308" i="28"/>
  <c r="DP356" i="28"/>
  <c r="ED303" i="28"/>
  <c r="ED208" i="28"/>
  <c r="DP281" i="28"/>
  <c r="ED132" i="28"/>
  <c r="DP55" i="28"/>
  <c r="ED130" i="28"/>
  <c r="DP72" i="28"/>
  <c r="ED144" i="28"/>
  <c r="ED131" i="28"/>
  <c r="DP172" i="28"/>
  <c r="DP360" i="28"/>
  <c r="DP268" i="28"/>
  <c r="DP217" i="28"/>
  <c r="DP338" i="28"/>
  <c r="DP95" i="28"/>
  <c r="ED202" i="28"/>
  <c r="DP337" i="28"/>
  <c r="DP108" i="28"/>
  <c r="ED150" i="28"/>
  <c r="ED149" i="28"/>
  <c r="DP100" i="28"/>
  <c r="DP85" i="28"/>
  <c r="ED73" i="28"/>
  <c r="ED121" i="28"/>
  <c r="ED43" i="28"/>
  <c r="ED199" i="28"/>
  <c r="DP299" i="28"/>
  <c r="ED246" i="28"/>
  <c r="DP33" i="28"/>
  <c r="DP264" i="28"/>
  <c r="DP34" i="28"/>
  <c r="DP331" i="28"/>
  <c r="ED126" i="28"/>
  <c r="ED255" i="28"/>
  <c r="DP228" i="28"/>
  <c r="DP375" i="28"/>
  <c r="ED104" i="28"/>
  <c r="DP207" i="28"/>
  <c r="ED381" i="28"/>
  <c r="DP294" i="28"/>
  <c r="DP398" i="28"/>
  <c r="DP218" i="28"/>
  <c r="ED309" i="28"/>
  <c r="DP329" i="28"/>
  <c r="DP169" i="28"/>
  <c r="ED108" i="28"/>
  <c r="ED195" i="28"/>
  <c r="ED80" i="28"/>
  <c r="DP236" i="28"/>
  <c r="ED115" i="28"/>
  <c r="DP127" i="28"/>
  <c r="DP229" i="28"/>
  <c r="ED171" i="28"/>
  <c r="ED20" i="28"/>
  <c r="DP319" i="28"/>
  <c r="ED31" i="28"/>
  <c r="DP392" i="28"/>
  <c r="DP248" i="28"/>
  <c r="ED261" i="28"/>
  <c r="ED272" i="28"/>
  <c r="DP368" i="28"/>
  <c r="ED378" i="28"/>
  <c r="DP113" i="28"/>
  <c r="ED200" i="28"/>
  <c r="ED355" i="28"/>
  <c r="DP321" i="28"/>
  <c r="DP182" i="28"/>
  <c r="DP69" i="28"/>
  <c r="DP166" i="28"/>
  <c r="ED153" i="28"/>
  <c r="DP359" i="28"/>
  <c r="DP76" i="28"/>
  <c r="DP67" i="28"/>
  <c r="DP17" i="28"/>
  <c r="DP89" i="28"/>
  <c r="DP79" i="28"/>
  <c r="DP354" i="28"/>
  <c r="DP276" i="28"/>
  <c r="ED251" i="28"/>
  <c r="ED225" i="28"/>
  <c r="DP135" i="28"/>
  <c r="ED118" i="28"/>
  <c r="DP400" i="28"/>
  <c r="ED186" i="28"/>
  <c r="DP340" i="28"/>
  <c r="ED66" i="28"/>
  <c r="ED147" i="28"/>
  <c r="ED215" i="28"/>
  <c r="ED53" i="28"/>
  <c r="DP162" i="28"/>
  <c r="DP58" i="28"/>
  <c r="DP267" i="28"/>
  <c r="DP147" i="28"/>
  <c r="ED94" i="28"/>
  <c r="DP213" i="28"/>
  <c r="DP270" i="28"/>
  <c r="ED397" i="28"/>
  <c r="DP126" i="28"/>
  <c r="ED178" i="28"/>
  <c r="DP208" i="28"/>
  <c r="ED301" i="28"/>
  <c r="DP339" i="28"/>
  <c r="DP377" i="28"/>
  <c r="ED145" i="28"/>
  <c r="ED188" i="28"/>
  <c r="DP357" i="28"/>
  <c r="ED106" i="28"/>
  <c r="DP139" i="28"/>
  <c r="DP297" i="28"/>
  <c r="DP355" i="28"/>
  <c r="ED210" i="28"/>
  <c r="ED128" i="28"/>
  <c r="ED294" i="28"/>
  <c r="ED201" i="28"/>
  <c r="ED102" i="28"/>
  <c r="DP189" i="28"/>
  <c r="ED96" i="28"/>
  <c r="DP73" i="28"/>
  <c r="ED27" i="28"/>
  <c r="DP371" i="28"/>
  <c r="ED370" i="28"/>
  <c r="DP149" i="28"/>
  <c r="ED250" i="28"/>
  <c r="ED379" i="28"/>
  <c r="DP122" i="28"/>
  <c r="ED163" i="28"/>
  <c r="ED54" i="28"/>
  <c r="DP391" i="28"/>
  <c r="ED389" i="28"/>
  <c r="DP64" i="28"/>
  <c r="DP293" i="28"/>
  <c r="DP204" i="28"/>
  <c r="DP32" i="28"/>
  <c r="DP260" i="28"/>
  <c r="ED172" i="28"/>
  <c r="DP170" i="28"/>
  <c r="DP56" i="28"/>
  <c r="DP304" i="28"/>
  <c r="ED308" i="28"/>
  <c r="DP291" i="28"/>
  <c r="DP153" i="28"/>
  <c r="DP59" i="28"/>
  <c r="DP66" i="28"/>
  <c r="ED170" i="28"/>
  <c r="DP109" i="28"/>
  <c r="ED99" i="28"/>
  <c r="DP105" i="28"/>
  <c r="ED218" i="28"/>
  <c r="DP177" i="28"/>
  <c r="ED269" i="28"/>
  <c r="DP90" i="28"/>
  <c r="ED351" i="28"/>
  <c r="DP210" i="28"/>
  <c r="ED109" i="28"/>
  <c r="ED375" i="28"/>
  <c r="DP306" i="28"/>
  <c r="ED297" i="28"/>
  <c r="ED399" i="28"/>
  <c r="DP290" i="28"/>
  <c r="DP313" i="28"/>
  <c r="DP283" i="28"/>
  <c r="ED311" i="28"/>
  <c r="DP289" i="28"/>
  <c r="DP201" i="28"/>
  <c r="ED304" i="28"/>
  <c r="ED174" i="28"/>
  <c r="ED279" i="28"/>
  <c r="DP348" i="28"/>
  <c r="DP395" i="28"/>
  <c r="ED326" i="28"/>
  <c r="ED166" i="28"/>
  <c r="ED136" i="28"/>
  <c r="DP346" i="28"/>
  <c r="ED155" i="28"/>
  <c r="ED83" i="28"/>
  <c r="DP156" i="28"/>
  <c r="ED205" i="28"/>
  <c r="DP230" i="28"/>
  <c r="ED296" i="28"/>
  <c r="DP366" i="28"/>
  <c r="DP253" i="28"/>
  <c r="DP347" i="28"/>
  <c r="ED280" i="28"/>
  <c r="DP374" i="28"/>
  <c r="ED394" i="28"/>
  <c r="DP274" i="28"/>
  <c r="ED315" i="28"/>
  <c r="DP279" i="28"/>
  <c r="DP119" i="28"/>
  <c r="DP151" i="28"/>
  <c r="DP262" i="28"/>
  <c r="ED207" i="28"/>
  <c r="DP167" i="28"/>
  <c r="ED398" i="28"/>
  <c r="ED82" i="28"/>
  <c r="ED328" i="28"/>
  <c r="ED140" i="28"/>
  <c r="DP272" i="28"/>
  <c r="ED23" i="28"/>
  <c r="DP288" i="28"/>
  <c r="ED180" i="28"/>
  <c r="ED84" i="28"/>
  <c r="ED307" i="28"/>
  <c r="ED353" i="28"/>
  <c r="ED285" i="28"/>
  <c r="ED110" i="28"/>
  <c r="DP287" i="28"/>
  <c r="DP196" i="28"/>
  <c r="ED56" i="28"/>
  <c r="DP80" i="28"/>
  <c r="DP173" i="28"/>
  <c r="DP184" i="28"/>
  <c r="ED347" i="28"/>
  <c r="ED350" i="28"/>
  <c r="DP300" i="28"/>
  <c r="DP322" i="28"/>
  <c r="ED260" i="28"/>
  <c r="ED281" i="28"/>
  <c r="ED112" i="28"/>
  <c r="DP344" i="28"/>
  <c r="DP232" i="28"/>
  <c r="ED151" i="28"/>
  <c r="DP60" i="28"/>
  <c r="ED283" i="28"/>
  <c r="DP396" i="28"/>
  <c r="ED214" i="28"/>
  <c r="DP20" i="28"/>
  <c r="DP197" i="28"/>
  <c r="DP261" i="28"/>
  <c r="ED32" i="28"/>
  <c r="DP124" i="28"/>
  <c r="ED47" i="28"/>
  <c r="ED133" i="28"/>
  <c r="DP61" i="28"/>
  <c r="DP187" i="28"/>
  <c r="DP158" i="28"/>
  <c r="ED264" i="28"/>
  <c r="DP42" i="28"/>
  <c r="DP16" i="28"/>
  <c r="DP47" i="28"/>
  <c r="DP101" i="28"/>
  <c r="ED37" i="28"/>
  <c r="ED196" i="28"/>
  <c r="DP131" i="28"/>
  <c r="DP103" i="28"/>
  <c r="ED327" i="28"/>
  <c r="ED265" i="28"/>
  <c r="DP37" i="28"/>
  <c r="ED227" i="28"/>
  <c r="DP77" i="28"/>
  <c r="DP211" i="28"/>
  <c r="DP220" i="28"/>
  <c r="ED377" i="28"/>
  <c r="ED211" i="28"/>
  <c r="DP74" i="28"/>
  <c r="DP94" i="28"/>
  <c r="ED206" i="28"/>
  <c r="DP402" i="28"/>
  <c r="ED141" i="28"/>
  <c r="ED371" i="28"/>
  <c r="ED369" i="28"/>
  <c r="ED224" i="28"/>
  <c r="DP341" i="28"/>
  <c r="DP212" i="28"/>
  <c r="ED333" i="28"/>
  <c r="DP240" i="28"/>
  <c r="ED312" i="28"/>
  <c r="ED181" i="28"/>
  <c r="ED41" i="28"/>
  <c r="ED372" i="28"/>
  <c r="ED198" i="28"/>
  <c r="ED317" i="28"/>
  <c r="ED396" i="28"/>
  <c r="DP216" i="28"/>
  <c r="DP107" i="28"/>
  <c r="ED273" i="28"/>
  <c r="DP161" i="28"/>
  <c r="DP255" i="28"/>
  <c r="DP225" i="28"/>
  <c r="ED282" i="28"/>
  <c r="DP265" i="28"/>
  <c r="ED222" i="28"/>
  <c r="ED197" i="28"/>
  <c r="ED135" i="28"/>
  <c r="DP330" i="28"/>
  <c r="ED169" i="28"/>
  <c r="ED122" i="28"/>
  <c r="DN85" i="28"/>
  <c r="DN115" i="28"/>
  <c r="EB125" i="28"/>
  <c r="EB346" i="28"/>
  <c r="DN55" i="28"/>
  <c r="DN365" i="28"/>
  <c r="EB132" i="28"/>
  <c r="DN174" i="28"/>
  <c r="EB314" i="28"/>
  <c r="EB365" i="28"/>
  <c r="EB122" i="28"/>
  <c r="DN327" i="28"/>
  <c r="DN280" i="28"/>
  <c r="EB52" i="28"/>
  <c r="DN126" i="28"/>
  <c r="DN177" i="28"/>
  <c r="DN121" i="28"/>
  <c r="DN246" i="28"/>
  <c r="EB186" i="28"/>
  <c r="EB232" i="28"/>
  <c r="DN81" i="28"/>
  <c r="DN247" i="28"/>
  <c r="EB296" i="28"/>
  <c r="DN129" i="28"/>
  <c r="EB297" i="28"/>
  <c r="EB58" i="28"/>
  <c r="EB263" i="28"/>
  <c r="EB261" i="28"/>
  <c r="DN172" i="28"/>
  <c r="EB29" i="28"/>
  <c r="EB325" i="28"/>
  <c r="DN144" i="28"/>
  <c r="EB47" i="28"/>
  <c r="EB116" i="28"/>
  <c r="EB298" i="28"/>
  <c r="EB328" i="28"/>
  <c r="EB270" i="28"/>
  <c r="DN98" i="28"/>
  <c r="DN130" i="28"/>
  <c r="DN94" i="28"/>
  <c r="DN283" i="28"/>
  <c r="EB348" i="28"/>
  <c r="DN208" i="28"/>
  <c r="DN257" i="28"/>
  <c r="DN211" i="28"/>
  <c r="EB381" i="28"/>
  <c r="DN71" i="28"/>
  <c r="EB362" i="28"/>
  <c r="EB330" i="28"/>
  <c r="EB301" i="28"/>
  <c r="EB294" i="28"/>
  <c r="DN223" i="28"/>
  <c r="DN193" i="28"/>
  <c r="DN116" i="28"/>
  <c r="EB113" i="28"/>
  <c r="EB333" i="28"/>
  <c r="DN270" i="28"/>
  <c r="EB128" i="28"/>
  <c r="DN128" i="28"/>
  <c r="EB322" i="28"/>
  <c r="DN353" i="28"/>
  <c r="DN156" i="28"/>
  <c r="EB214" i="28"/>
  <c r="DN181" i="28"/>
  <c r="EB21" i="28"/>
  <c r="EB190" i="28"/>
  <c r="DN400" i="28"/>
  <c r="DN362" i="28"/>
  <c r="EB157" i="28"/>
  <c r="DN111" i="28"/>
  <c r="EB103" i="28"/>
  <c r="DN78" i="28"/>
  <c r="EB83" i="28"/>
  <c r="DN262" i="28"/>
  <c r="DN366" i="28"/>
  <c r="DN166" i="28"/>
  <c r="DN22" i="28"/>
  <c r="DN259" i="28"/>
  <c r="DN171" i="28"/>
  <c r="EB224" i="28"/>
  <c r="EB149" i="28"/>
  <c r="EB25" i="28"/>
  <c r="DN268" i="28"/>
  <c r="DN318" i="28"/>
  <c r="DN104" i="28"/>
  <c r="EB120" i="28"/>
  <c r="EB241" i="28"/>
  <c r="DN68" i="28"/>
  <c r="EB129" i="28"/>
  <c r="EB164" i="28"/>
  <c r="EB184" i="28"/>
  <c r="DN90" i="28"/>
  <c r="DN359" i="28"/>
  <c r="EB354" i="28"/>
  <c r="EB239" i="28"/>
  <c r="EB386" i="28"/>
  <c r="EB246" i="28"/>
  <c r="EB197" i="28"/>
  <c r="EB372" i="28"/>
  <c r="DN293" i="28"/>
  <c r="DN263" i="28"/>
  <c r="EB159" i="28"/>
  <c r="DN33" i="28"/>
  <c r="DN38" i="28"/>
  <c r="EB249" i="28"/>
  <c r="DN273" i="28"/>
  <c r="DN335" i="28"/>
  <c r="EB245" i="28"/>
  <c r="DN272" i="28"/>
  <c r="EB191" i="28"/>
  <c r="DN275" i="28"/>
  <c r="EB39" i="28"/>
  <c r="EB225" i="28"/>
  <c r="DN103" i="28"/>
  <c r="EB98" i="28"/>
  <c r="DN76" i="28"/>
  <c r="DN326" i="28"/>
  <c r="EB373" i="28"/>
  <c r="EB72" i="28"/>
  <c r="DN314" i="28"/>
  <c r="EB154" i="28"/>
  <c r="EB236" i="28"/>
  <c r="DN337" i="28"/>
  <c r="DN125" i="28"/>
  <c r="EB181" i="28"/>
  <c r="DN146" i="28"/>
  <c r="DN312" i="28"/>
  <c r="EB114" i="28"/>
  <c r="EB370" i="28"/>
  <c r="DN368" i="28"/>
  <c r="EB250" i="28"/>
  <c r="EB55" i="28"/>
  <c r="EB274" i="28"/>
  <c r="DN114" i="28"/>
  <c r="EB269" i="28"/>
  <c r="DN393" i="28"/>
  <c r="EB233" i="28"/>
  <c r="EB35" i="28"/>
  <c r="DN74" i="28"/>
  <c r="EB226" i="28"/>
  <c r="EB367" i="28"/>
  <c r="EB398" i="28"/>
  <c r="EB332" i="28"/>
  <c r="EB139" i="28"/>
  <c r="EB141" i="28"/>
  <c r="EB357" i="28"/>
  <c r="EB145" i="28"/>
  <c r="EB75" i="28"/>
  <c r="EB247" i="28"/>
  <c r="DN309" i="28"/>
  <c r="DN88" i="28"/>
  <c r="EB50" i="28"/>
  <c r="DN190" i="28"/>
  <c r="EB28" i="28"/>
  <c r="DN119" i="28"/>
  <c r="DN286" i="28"/>
  <c r="EB94" i="28"/>
  <c r="EB342" i="28"/>
  <c r="DN396" i="28"/>
  <c r="DN59" i="28"/>
  <c r="DN212" i="28"/>
  <c r="EB124" i="28"/>
  <c r="DN389" i="28"/>
  <c r="EB295" i="28"/>
  <c r="DN210" i="28"/>
  <c r="EB92" i="28"/>
  <c r="DN249" i="28"/>
  <c r="DN110" i="28"/>
  <c r="DN20" i="28"/>
  <c r="DN54" i="28"/>
  <c r="DN183" i="28"/>
  <c r="EB277" i="28"/>
  <c r="EB331" i="28"/>
  <c r="DN30" i="28"/>
  <c r="DN136" i="28"/>
  <c r="DN19" i="28"/>
  <c r="EB327" i="28"/>
  <c r="EB207" i="28"/>
  <c r="EB318" i="28"/>
  <c r="EB107" i="28"/>
  <c r="EB394" i="28"/>
  <c r="DN378" i="28"/>
  <c r="EB396" i="28"/>
  <c r="EB53" i="28"/>
  <c r="EB87" i="28"/>
  <c r="EB150" i="28"/>
  <c r="EB341" i="28"/>
  <c r="DN244" i="28"/>
  <c r="EB161" i="28"/>
  <c r="EB44" i="28"/>
  <c r="DN305" i="28"/>
  <c r="EB99" i="28"/>
  <c r="DN363" i="28"/>
  <c r="EB302" i="28"/>
  <c r="DN377" i="28"/>
  <c r="EB54" i="28"/>
  <c r="EB356" i="28"/>
  <c r="EB323" i="28"/>
  <c r="DN47" i="28"/>
  <c r="DN390" i="28"/>
  <c r="EB285" i="28"/>
  <c r="DN35" i="28"/>
  <c r="DN209" i="28"/>
  <c r="DN207" i="28"/>
  <c r="DN261" i="28"/>
  <c r="DN43" i="28"/>
  <c r="DN42" i="28"/>
  <c r="DN342" i="28"/>
  <c r="EB30" i="28"/>
  <c r="DN24" i="28"/>
  <c r="EB221" i="28"/>
  <c r="EB299" i="28"/>
  <c r="EB352" i="28"/>
  <c r="DN340" i="28"/>
  <c r="DN394" i="28"/>
  <c r="EB185" i="28"/>
  <c r="DN266" i="28"/>
  <c r="DN14" i="28"/>
  <c r="EB320" i="28"/>
  <c r="EB31" i="28"/>
  <c r="DN120" i="28"/>
  <c r="EB165" i="28"/>
  <c r="DN358" i="28"/>
  <c r="EB16" i="28"/>
  <c r="EB387" i="28"/>
  <c r="DN227" i="28"/>
  <c r="EB102" i="28"/>
  <c r="DN385" i="28"/>
  <c r="DN161" i="28"/>
  <c r="DN23" i="28"/>
  <c r="EB42" i="28"/>
  <c r="DN322" i="28"/>
  <c r="EB152" i="28"/>
  <c r="EB260" i="28"/>
  <c r="EB282" i="28"/>
  <c r="DN195" i="28"/>
  <c r="EB172" i="28"/>
  <c r="EB272" i="28"/>
  <c r="DN228" i="28"/>
  <c r="EB397" i="28"/>
  <c r="DN45" i="28"/>
  <c r="EB97" i="28"/>
  <c r="DN239" i="28"/>
  <c r="EB254" i="28"/>
  <c r="EB85" i="28"/>
  <c r="DN29" i="28"/>
  <c r="DN27" i="28"/>
  <c r="DN310" i="28"/>
  <c r="DN364" i="28"/>
  <c r="DN260" i="28"/>
  <c r="EB390" i="28"/>
  <c r="EB79" i="28"/>
  <c r="DN344" i="28"/>
  <c r="DN137" i="28"/>
  <c r="DN233" i="28"/>
  <c r="EB228" i="28"/>
  <c r="DN28" i="28"/>
  <c r="DN290" i="28"/>
  <c r="EB358" i="28"/>
  <c r="EB166" i="28"/>
  <c r="DN217" i="28"/>
  <c r="EB279" i="28"/>
  <c r="EB290" i="28"/>
  <c r="DN87" i="28"/>
  <c r="EB308" i="28"/>
  <c r="DN64" i="28"/>
  <c r="DN299" i="28"/>
  <c r="EB309" i="28"/>
  <c r="EB189" i="28"/>
  <c r="DN50" i="28"/>
  <c r="DN238" i="28"/>
  <c r="DN143" i="28"/>
  <c r="EB168" i="28"/>
  <c r="EB45" i="28"/>
  <c r="DN357" i="28"/>
  <c r="DN240" i="28"/>
  <c r="EB339" i="28"/>
  <c r="DN291" i="28"/>
  <c r="EB253" i="28"/>
  <c r="EB273" i="28"/>
  <c r="DN369" i="28"/>
  <c r="DN139" i="28"/>
  <c r="EB334" i="28"/>
  <c r="EB66" i="28"/>
  <c r="DN56" i="28"/>
  <c r="DN294" i="28"/>
  <c r="EB56" i="28"/>
  <c r="DN198" i="28"/>
  <c r="DN25" i="28"/>
  <c r="DN133" i="28"/>
  <c r="EB229" i="28"/>
  <c r="EB337" i="28"/>
  <c r="DN220" i="28"/>
  <c r="EB385" i="28"/>
  <c r="DN148" i="28"/>
  <c r="EB360" i="28"/>
  <c r="EB193" i="28"/>
  <c r="DN153" i="28"/>
  <c r="DN401" i="28"/>
  <c r="DN384" i="28"/>
  <c r="EB110" i="28"/>
  <c r="EB316" i="28"/>
  <c r="EB368" i="28"/>
  <c r="DN311" i="28"/>
  <c r="EB231" i="28"/>
  <c r="EB188" i="28"/>
  <c r="EB15" i="28"/>
  <c r="DN101" i="28"/>
  <c r="DN91" i="28"/>
  <c r="EB350" i="28"/>
  <c r="EB81" i="28"/>
  <c r="DN75" i="28"/>
  <c r="EB244" i="28"/>
  <c r="DN89" i="28"/>
  <c r="DN215" i="28"/>
  <c r="EB256" i="28"/>
  <c r="EB41" i="28"/>
  <c r="DN167" i="28"/>
  <c r="EB400" i="28"/>
  <c r="DN303" i="28"/>
  <c r="DN381" i="28"/>
  <c r="EB204" i="28"/>
  <c r="DN317" i="28"/>
  <c r="DN147" i="28"/>
  <c r="EB43" i="28"/>
  <c r="EB121" i="28"/>
  <c r="DN17" i="28"/>
  <c r="EB284" i="28"/>
  <c r="EB95" i="28"/>
  <c r="EB118" i="28"/>
  <c r="DN258" i="28"/>
  <c r="EB82" i="28"/>
  <c r="EB303" i="28"/>
  <c r="DN72" i="28"/>
  <c r="DN402" i="28"/>
  <c r="DN196" i="28"/>
  <c r="EB267" i="28"/>
  <c r="EB286" i="28"/>
  <c r="DN83" i="28"/>
  <c r="DN245" i="28"/>
  <c r="EB59" i="28"/>
  <c r="EB209" i="28"/>
  <c r="EB293" i="28"/>
  <c r="EB345" i="28"/>
  <c r="EB310" i="28"/>
  <c r="EB210" i="28"/>
  <c r="DN84" i="28"/>
  <c r="EB291" i="28"/>
  <c r="EB90" i="28"/>
  <c r="DN367" i="28"/>
  <c r="EB324" i="28"/>
  <c r="DN37" i="28"/>
  <c r="DN138" i="28"/>
  <c r="DN304" i="28"/>
  <c r="EB307" i="28"/>
  <c r="EB38" i="28"/>
  <c r="EB213" i="28"/>
  <c r="EB78" i="28"/>
  <c r="DN26" i="28"/>
  <c r="EB123" i="28"/>
  <c r="EB156" i="28"/>
  <c r="DN214" i="28"/>
  <c r="DN179" i="28"/>
  <c r="DN46" i="28"/>
  <c r="EB281" i="28"/>
  <c r="EB313" i="28"/>
  <c r="DN338" i="28"/>
  <c r="EB265" i="28"/>
  <c r="DN254" i="28"/>
  <c r="DN189" i="28"/>
  <c r="DN386" i="28"/>
  <c r="DN376" i="28"/>
  <c r="DN241" i="28"/>
  <c r="DN175" i="28"/>
  <c r="DN373" i="28"/>
  <c r="DN159" i="28"/>
  <c r="DN40" i="28"/>
  <c r="EB364" i="28"/>
  <c r="EB380" i="28"/>
  <c r="DN48" i="28"/>
  <c r="EB89" i="28"/>
  <c r="DN185" i="28"/>
  <c r="DN380" i="28"/>
  <c r="EB208" i="28"/>
  <c r="DN77" i="28"/>
  <c r="DN32" i="28"/>
  <c r="EB361" i="28"/>
  <c r="DN15" i="28"/>
  <c r="DN53" i="28"/>
  <c r="DN134" i="28"/>
  <c r="EB23" i="28"/>
  <c r="DN163" i="28"/>
  <c r="EB347" i="28"/>
  <c r="DN218" i="28"/>
  <c r="DN252" i="28"/>
  <c r="EB151" i="28"/>
  <c r="EB312" i="28"/>
  <c r="EB292" i="28"/>
  <c r="EB268" i="28"/>
  <c r="DN160" i="28"/>
  <c r="DN162" i="28"/>
  <c r="DN142" i="28"/>
  <c r="EB101" i="28"/>
  <c r="EB288" i="28"/>
  <c r="EB195" i="28"/>
  <c r="DN21" i="28"/>
  <c r="DN347" i="28"/>
  <c r="DN331" i="28"/>
  <c r="DN346" i="28"/>
  <c r="DN329" i="28"/>
  <c r="DN265" i="28"/>
  <c r="EB180" i="28"/>
  <c r="DN383" i="28"/>
  <c r="DN184" i="28"/>
  <c r="EB40" i="28"/>
  <c r="DN66" i="28"/>
  <c r="EB252" i="28"/>
  <c r="EB130" i="28"/>
  <c r="DN349" i="28"/>
  <c r="DN332" i="28"/>
  <c r="EB162" i="28"/>
  <c r="EB389" i="28"/>
  <c r="DN397" i="28"/>
  <c r="DN97" i="28"/>
  <c r="DN200" i="28"/>
  <c r="DN173" i="28"/>
  <c r="EB19" i="28"/>
  <c r="DN58" i="28"/>
  <c r="EB26" i="28"/>
  <c r="EB187" i="28"/>
  <c r="EB335" i="28"/>
  <c r="EB319" i="28"/>
  <c r="DN250" i="28"/>
  <c r="DN131" i="28"/>
  <c r="EB305" i="28"/>
  <c r="EB174" i="28"/>
  <c r="EB133" i="28"/>
  <c r="DN105" i="28"/>
  <c r="DN149" i="28"/>
  <c r="EB255" i="28"/>
  <c r="EB378" i="28"/>
  <c r="EB287" i="28"/>
  <c r="DN352" i="28"/>
  <c r="DN201" i="28"/>
  <c r="DN234" i="28"/>
  <c r="EB131" i="28"/>
  <c r="DN296" i="28"/>
  <c r="DN202" i="28"/>
  <c r="DN339" i="28"/>
  <c r="EB198" i="28"/>
  <c r="EB271" i="28"/>
  <c r="DN60" i="28"/>
  <c r="EB275" i="28"/>
  <c r="EB36" i="28"/>
  <c r="EB379" i="28"/>
  <c r="DN187" i="28"/>
  <c r="EB69" i="28"/>
  <c r="EB108" i="28"/>
  <c r="EB146" i="28"/>
  <c r="DN180" i="28"/>
  <c r="DN348" i="28"/>
  <c r="EB74" i="28"/>
  <c r="DN307" i="28"/>
  <c r="EB91" i="28"/>
  <c r="DN289" i="28"/>
  <c r="EB383" i="28"/>
  <c r="DN242" i="28"/>
  <c r="DN278" i="28"/>
  <c r="DN269" i="28"/>
  <c r="EB155" i="28"/>
  <c r="DN354" i="28"/>
  <c r="DN118" i="28"/>
  <c r="EB109" i="28"/>
  <c r="DN192" i="28"/>
  <c r="EB211" i="28"/>
  <c r="DN281" i="28"/>
  <c r="DN67" i="28"/>
  <c r="EB234" i="28"/>
  <c r="DN79" i="28"/>
  <c r="DN41" i="28"/>
  <c r="EB14" i="28"/>
  <c r="DN100" i="28"/>
  <c r="EB200" i="28"/>
  <c r="EB212" i="28"/>
  <c r="DN271" i="28"/>
  <c r="DN57" i="28"/>
  <c r="DN276" i="28"/>
  <c r="EB105" i="28"/>
  <c r="DN387" i="28"/>
  <c r="EB338" i="28"/>
  <c r="EB201" i="28"/>
  <c r="DN92" i="28"/>
  <c r="DN96" i="28"/>
  <c r="DN51" i="28"/>
  <c r="DN243" i="28"/>
  <c r="EB205" i="28"/>
  <c r="EB369" i="28"/>
  <c r="EB22" i="28"/>
  <c r="EB237" i="28"/>
  <c r="DN391" i="28"/>
  <c r="DN164" i="28"/>
  <c r="DN255" i="28"/>
  <c r="EB248" i="28"/>
  <c r="EB73" i="28"/>
  <c r="EB34" i="28"/>
  <c r="EB257" i="28"/>
  <c r="DN341" i="28"/>
  <c r="EB138" i="28"/>
  <c r="DN49" i="28"/>
  <c r="DN216" i="28"/>
  <c r="DN102" i="28"/>
  <c r="EB18" i="28"/>
  <c r="DN213" i="28"/>
  <c r="DN73" i="28"/>
  <c r="DN398" i="28"/>
  <c r="DN62" i="28"/>
  <c r="EB388" i="28"/>
  <c r="DN336" i="28"/>
  <c r="DN191" i="28"/>
  <c r="DN168" i="28"/>
  <c r="EB216" i="28"/>
  <c r="EB86" i="28"/>
  <c r="DN36" i="28"/>
  <c r="EB135" i="28"/>
  <c r="EB349" i="28"/>
  <c r="DN203" i="28"/>
  <c r="EB126" i="28"/>
  <c r="DN360" i="28"/>
  <c r="DN372" i="28"/>
  <c r="EB93" i="28"/>
  <c r="EB167" i="28"/>
  <c r="EB242" i="28"/>
  <c r="EB67" i="28"/>
  <c r="DN302" i="28"/>
  <c r="EB393" i="28"/>
  <c r="DN292" i="28"/>
  <c r="DN109" i="28"/>
  <c r="EB84" i="28"/>
  <c r="EB60" i="28"/>
  <c r="DN95" i="28"/>
  <c r="DN355" i="28"/>
  <c r="DN356" i="28"/>
  <c r="EB48" i="28"/>
  <c r="EB192" i="28"/>
  <c r="EB71" i="28"/>
  <c r="DN330" i="28"/>
  <c r="EB235" i="28"/>
  <c r="EB355" i="28"/>
  <c r="EB359" i="28"/>
  <c r="DN248" i="28"/>
  <c r="EB65" i="28"/>
  <c r="DN399" i="28"/>
  <c r="DN264" i="28"/>
  <c r="DN236" i="28"/>
  <c r="EB223" i="28"/>
  <c r="DN108" i="28"/>
  <c r="EB148" i="28"/>
  <c r="DN219" i="28"/>
  <c r="EB194" i="28"/>
  <c r="EB179" i="28"/>
  <c r="DN350" i="28"/>
  <c r="EB62" i="28"/>
  <c r="EB183" i="28"/>
  <c r="EB169" i="28"/>
  <c r="DN80" i="28"/>
  <c r="EB206" i="28"/>
  <c r="DN343" i="28"/>
  <c r="DN199" i="28"/>
  <c r="DN295" i="28"/>
  <c r="EB392" i="28"/>
  <c r="EB61" i="28"/>
  <c r="EB104" i="28"/>
  <c r="DN226" i="28"/>
  <c r="DN351" i="28"/>
  <c r="DN319" i="28"/>
  <c r="EB173" i="28"/>
  <c r="EB163" i="28"/>
  <c r="DN31" i="28"/>
  <c r="DN382" i="28"/>
  <c r="EB376" i="28"/>
  <c r="DN124" i="28"/>
  <c r="EB238" i="28"/>
  <c r="EB119" i="28"/>
  <c r="EB134" i="28"/>
  <c r="DN194" i="28"/>
  <c r="EB222" i="28"/>
  <c r="EB178" i="28"/>
  <c r="EB266" i="28"/>
  <c r="DN334" i="28"/>
  <c r="DN69" i="28"/>
  <c r="DN169" i="28"/>
  <c r="DN379" i="28"/>
  <c r="EB391" i="28"/>
  <c r="DN127" i="28"/>
  <c r="EB137" i="28"/>
  <c r="EB375" i="28"/>
  <c r="DN361" i="28"/>
  <c r="EB160" i="28"/>
  <c r="EB100" i="28"/>
  <c r="DN231" i="28"/>
  <c r="DN306" i="28"/>
  <c r="DN282" i="28"/>
  <c r="DN274" i="28"/>
  <c r="EB88" i="28"/>
  <c r="DN392" i="28"/>
  <c r="DN155" i="28"/>
  <c r="EB251" i="28"/>
  <c r="DN122" i="28"/>
  <c r="EB24" i="28"/>
  <c r="EB278" i="28"/>
  <c r="EB142" i="28"/>
  <c r="DN316" i="28"/>
  <c r="EB215" i="28"/>
  <c r="EB140" i="28"/>
  <c r="DN256" i="28"/>
  <c r="DN297" i="28"/>
  <c r="EB199" i="28"/>
  <c r="DN298" i="28"/>
  <c r="DN145" i="28"/>
  <c r="DN170" i="28"/>
  <c r="EB399" i="28"/>
  <c r="EB321" i="28"/>
  <c r="EB70" i="28"/>
  <c r="DN52" i="28"/>
  <c r="EB363" i="28"/>
  <c r="DN34" i="28"/>
  <c r="EB336" i="28"/>
  <c r="DN99" i="28"/>
  <c r="EB170" i="28"/>
  <c r="DN132" i="28"/>
  <c r="EB353" i="28"/>
  <c r="EB351" i="28"/>
  <c r="EB49" i="28"/>
  <c r="DN86" i="28"/>
  <c r="DN141" i="28"/>
  <c r="DN279" i="28"/>
  <c r="DN224" i="28"/>
  <c r="DN154" i="28"/>
  <c r="EB227" i="28"/>
  <c r="DN197" i="28"/>
  <c r="DN135" i="28"/>
  <c r="DN371" i="28"/>
  <c r="EB374" i="28"/>
  <c r="DN70" i="28"/>
  <c r="DN206" i="28"/>
  <c r="EB136" i="28"/>
  <c r="EB32" i="28"/>
  <c r="DN113" i="28"/>
  <c r="EB276" i="28"/>
  <c r="DN221" i="28"/>
  <c r="DN285" i="28"/>
  <c r="DN65" i="28"/>
  <c r="DN323" i="28"/>
  <c r="EB37" i="28"/>
  <c r="DN151" i="28"/>
  <c r="DN186" i="28"/>
  <c r="EB80" i="28"/>
  <c r="DN176" i="28"/>
  <c r="EB203" i="28"/>
  <c r="EB147" i="28"/>
  <c r="EB300" i="28"/>
  <c r="EB143" i="28"/>
  <c r="DN82" i="28"/>
  <c r="DN315" i="28"/>
  <c r="DN225" i="28"/>
  <c r="EB344" i="28"/>
  <c r="EB401" i="28"/>
  <c r="EB218" i="28"/>
  <c r="EB395" i="28"/>
  <c r="EB76" i="28"/>
  <c r="EB177" i="28"/>
  <c r="DN237" i="28"/>
  <c r="EB20" i="28"/>
  <c r="EB111" i="28"/>
  <c r="DN325" i="28"/>
  <c r="DN107" i="28"/>
  <c r="DN388" i="28"/>
  <c r="DN16" i="28"/>
  <c r="DN165" i="28"/>
  <c r="DN328" i="28"/>
  <c r="DN150" i="28"/>
  <c r="DN301" i="28"/>
  <c r="DN222" i="28"/>
  <c r="DN44" i="28"/>
  <c r="EB175" i="28"/>
  <c r="DN182" i="28"/>
  <c r="DN395" i="28"/>
  <c r="EB77" i="28"/>
  <c r="DN112" i="28"/>
  <c r="DN61" i="28"/>
  <c r="DN313" i="28"/>
  <c r="EB202" i="28"/>
  <c r="EB68" i="28"/>
  <c r="EB382" i="28"/>
  <c r="EB329" i="28"/>
  <c r="DN267" i="28"/>
  <c r="DN251" i="28"/>
  <c r="EB64" i="28"/>
  <c r="DN229" i="28"/>
  <c r="EB262" i="28"/>
  <c r="EB304" i="28"/>
  <c r="EB117" i="28"/>
  <c r="DN374" i="28"/>
  <c r="EB153" i="28"/>
  <c r="EB51" i="28"/>
  <c r="EB371" i="28"/>
  <c r="DN18" i="28"/>
  <c r="EB33" i="28"/>
  <c r="EB27" i="28"/>
  <c r="EB171" i="28"/>
  <c r="EB315" i="28"/>
  <c r="EB243" i="28"/>
  <c r="DN117" i="28"/>
  <c r="DN345" i="28"/>
  <c r="DN158" i="28"/>
  <c r="EB377" i="28"/>
  <c r="DN188" i="28"/>
  <c r="EB115" i="28"/>
  <c r="DN93" i="28"/>
  <c r="EB63" i="28"/>
  <c r="EB127" i="28"/>
  <c r="EB258" i="28"/>
  <c r="EB240" i="28"/>
  <c r="DN152" i="28"/>
  <c r="DN277" i="28"/>
  <c r="DN284" i="28"/>
  <c r="DN300" i="28"/>
  <c r="DN232" i="28"/>
  <c r="DN178" i="28"/>
  <c r="DN157" i="28"/>
  <c r="EB182" i="28"/>
  <c r="EB220" i="28"/>
  <c r="DN370" i="28"/>
  <c r="EB196" i="28"/>
  <c r="EB280" i="28"/>
  <c r="DN308" i="28"/>
  <c r="EB259" i="28"/>
  <c r="EB384" i="28"/>
  <c r="DN123" i="28"/>
  <c r="EB311" i="28"/>
  <c r="DN204" i="28"/>
  <c r="DN205" i="28"/>
  <c r="EB219" i="28"/>
  <c r="DN140" i="28"/>
  <c r="EB112" i="28"/>
  <c r="EB343" i="28"/>
  <c r="DN39" i="28"/>
  <c r="EB326" i="28"/>
  <c r="DN106" i="28"/>
  <c r="DN288" i="28"/>
  <c r="EB96" i="28"/>
  <c r="EB57" i="28"/>
  <c r="EB176" i="28"/>
  <c r="EB217" i="28"/>
  <c r="EB289" i="28"/>
  <c r="EB283" i="28"/>
  <c r="EB230" i="28"/>
  <c r="EB366" i="28"/>
  <c r="DN287" i="28"/>
  <c r="EB317" i="28"/>
  <c r="EB306" i="28"/>
  <c r="DN230" i="28"/>
  <c r="EB106" i="28"/>
  <c r="EB264" i="28"/>
  <c r="DN321" i="28"/>
  <c r="DN63" i="28"/>
  <c r="EB144" i="28"/>
  <c r="EB17" i="28"/>
  <c r="DN375" i="28"/>
  <c r="EB340" i="28"/>
  <c r="DN333" i="28"/>
  <c r="DN235" i="28"/>
  <c r="EB158" i="28"/>
  <c r="DN253" i="28"/>
  <c r="EB46" i="28"/>
  <c r="DN324" i="28"/>
  <c r="DN320" i="28"/>
  <c r="DZ378" i="28"/>
  <c r="DL299" i="28"/>
  <c r="DZ105" i="28"/>
  <c r="DZ188" i="28"/>
  <c r="DL141" i="28"/>
  <c r="DZ184" i="28"/>
  <c r="DZ190" i="28"/>
  <c r="DL152" i="28"/>
  <c r="DL385" i="28"/>
  <c r="DZ354" i="28"/>
  <c r="DL219" i="28"/>
  <c r="DL377" i="28"/>
  <c r="DZ14" i="28"/>
  <c r="DL400" i="28"/>
  <c r="DZ269" i="28"/>
  <c r="DL274" i="28"/>
  <c r="DZ306" i="28"/>
  <c r="DL260" i="28"/>
  <c r="DL123" i="28"/>
  <c r="DZ107" i="28"/>
  <c r="DL129" i="28"/>
  <c r="DL177" i="28"/>
  <c r="DL89" i="28"/>
  <c r="DZ122" i="28"/>
  <c r="DL349" i="28"/>
  <c r="DZ192" i="28"/>
  <c r="DZ298" i="28"/>
  <c r="DZ235" i="28"/>
  <c r="DL46" i="28"/>
  <c r="DZ365" i="28"/>
  <c r="DZ254" i="28"/>
  <c r="DL122" i="28"/>
  <c r="DL200" i="28"/>
  <c r="DL72" i="28"/>
  <c r="DL136" i="28"/>
  <c r="DZ101" i="28"/>
  <c r="DL117" i="28"/>
  <c r="DZ71" i="28"/>
  <c r="DZ92" i="28"/>
  <c r="DL382" i="28"/>
  <c r="DL252" i="28"/>
  <c r="DL225" i="28"/>
  <c r="DL232" i="28"/>
  <c r="DL262" i="28"/>
  <c r="DL39" i="28"/>
  <c r="DZ199" i="28"/>
  <c r="DZ193" i="28"/>
  <c r="DL37" i="28"/>
  <c r="DZ316" i="28"/>
  <c r="DL149" i="28"/>
  <c r="DL118" i="28"/>
  <c r="DZ108" i="28"/>
  <c r="DL20" i="28"/>
  <c r="DL231" i="28"/>
  <c r="DZ303" i="28"/>
  <c r="DZ124" i="28"/>
  <c r="DL63" i="28"/>
  <c r="DL58" i="28"/>
  <c r="DZ360" i="28"/>
  <c r="DL236" i="28"/>
  <c r="DZ284" i="28"/>
  <c r="DL220" i="28"/>
  <c r="DL62" i="28"/>
  <c r="DZ236" i="28"/>
  <c r="DL194" i="28"/>
  <c r="DL301" i="28"/>
  <c r="DZ312" i="28"/>
  <c r="DZ357" i="28"/>
  <c r="DL84" i="28"/>
  <c r="DL276" i="28"/>
  <c r="DL251" i="28"/>
  <c r="DL328" i="28"/>
  <c r="DZ368" i="28"/>
  <c r="DZ228" i="28"/>
  <c r="DL21" i="28"/>
  <c r="DZ111" i="28"/>
  <c r="DZ319" i="28"/>
  <c r="DL184" i="28"/>
  <c r="DZ277" i="28"/>
  <c r="DZ168" i="28"/>
  <c r="DL259" i="28"/>
  <c r="DL115" i="28"/>
  <c r="DL381" i="28"/>
  <c r="DZ100" i="28"/>
  <c r="DL369" i="28"/>
  <c r="DZ371" i="28"/>
  <c r="DZ367" i="28"/>
  <c r="DZ171" i="28"/>
  <c r="DL35" i="28"/>
  <c r="DZ305" i="28"/>
  <c r="DZ110" i="28"/>
  <c r="DZ366" i="28"/>
  <c r="DL199" i="28"/>
  <c r="DZ307" i="28"/>
  <c r="DZ322" i="28"/>
  <c r="DZ229" i="28"/>
  <c r="DZ102" i="28"/>
  <c r="DZ295" i="28"/>
  <c r="DZ169" i="28"/>
  <c r="DZ287" i="28"/>
  <c r="DZ41" i="28"/>
  <c r="DL119" i="28"/>
  <c r="DL146" i="28"/>
  <c r="DZ247" i="28"/>
  <c r="DL196" i="28"/>
  <c r="DL104" i="28"/>
  <c r="DL366" i="28"/>
  <c r="DL204" i="28"/>
  <c r="DZ289" i="28"/>
  <c r="DL376" i="28"/>
  <c r="DZ134" i="28"/>
  <c r="DZ15" i="28"/>
  <c r="DZ75" i="28"/>
  <c r="DZ349" i="28"/>
  <c r="DZ339" i="28"/>
  <c r="DZ257" i="28"/>
  <c r="DL221" i="28"/>
  <c r="DL195" i="28"/>
  <c r="DL267" i="28"/>
  <c r="DZ285" i="28"/>
  <c r="DZ73" i="28"/>
  <c r="DZ394" i="28"/>
  <c r="DL362" i="28"/>
  <c r="DL283" i="28"/>
  <c r="DZ313" i="28"/>
  <c r="DZ328" i="28"/>
  <c r="DL318" i="28"/>
  <c r="DZ104" i="28"/>
  <c r="DL240" i="28"/>
  <c r="DL30" i="28"/>
  <c r="DZ244" i="28"/>
  <c r="DL286" i="28"/>
  <c r="DZ310" i="28"/>
  <c r="DL280" i="28"/>
  <c r="DZ36" i="28"/>
  <c r="DZ143" i="28"/>
  <c r="DL134" i="28"/>
  <c r="DL213" i="28"/>
  <c r="DZ95" i="28"/>
  <c r="DL161" i="28"/>
  <c r="DL308" i="28"/>
  <c r="DL56" i="28"/>
  <c r="DL387" i="28"/>
  <c r="DL355" i="28"/>
  <c r="DL354" i="28"/>
  <c r="DL209" i="28"/>
  <c r="DZ395" i="28"/>
  <c r="DZ355" i="28"/>
  <c r="DZ139" i="28"/>
  <c r="DL133" i="28"/>
  <c r="DL223" i="28"/>
  <c r="DZ250" i="28"/>
  <c r="DZ167" i="28"/>
  <c r="DL342" i="28"/>
  <c r="DL201" i="28"/>
  <c r="DZ133" i="28"/>
  <c r="DZ376" i="28"/>
  <c r="DZ323" i="28"/>
  <c r="DZ252" i="28"/>
  <c r="DZ329" i="28"/>
  <c r="DL273" i="28"/>
  <c r="DZ149" i="28"/>
  <c r="DL54" i="28"/>
  <c r="DZ130" i="28"/>
  <c r="DZ112" i="28"/>
  <c r="DL360" i="28"/>
  <c r="DZ392" i="28"/>
  <c r="DZ263" i="28"/>
  <c r="DL245" i="28"/>
  <c r="DZ259" i="28"/>
  <c r="DL208" i="28"/>
  <c r="DZ362" i="28"/>
  <c r="DZ154" i="28"/>
  <c r="DL378" i="28"/>
  <c r="DZ288" i="28"/>
  <c r="DL294" i="28"/>
  <c r="DL371" i="28"/>
  <c r="DZ58" i="28"/>
  <c r="DZ182" i="28"/>
  <c r="DL135" i="28"/>
  <c r="DL281" i="28"/>
  <c r="DL234" i="28"/>
  <c r="DZ22" i="28"/>
  <c r="DZ270" i="28"/>
  <c r="DL235" i="28"/>
  <c r="DZ51" i="28"/>
  <c r="DZ233" i="28"/>
  <c r="DL222" i="28"/>
  <c r="DZ271" i="28"/>
  <c r="DZ220" i="28"/>
  <c r="DZ243" i="28"/>
  <c r="DZ388" i="28"/>
  <c r="DZ27" i="28"/>
  <c r="DZ264" i="28"/>
  <c r="DL176" i="28"/>
  <c r="DZ363" i="28"/>
  <c r="DL346" i="28"/>
  <c r="DL256" i="28"/>
  <c r="DZ79" i="28"/>
  <c r="DL109" i="28"/>
  <c r="DZ98" i="28"/>
  <c r="DL317" i="28"/>
  <c r="DZ164" i="28"/>
  <c r="DZ57" i="28"/>
  <c r="DL347" i="28"/>
  <c r="DZ156" i="28"/>
  <c r="DL192" i="28"/>
  <c r="DZ327" i="28"/>
  <c r="DL173" i="28"/>
  <c r="DZ23" i="28"/>
  <c r="DZ84" i="28"/>
  <c r="DZ129" i="28"/>
  <c r="DL359" i="28"/>
  <c r="DZ178" i="28"/>
  <c r="DL205" i="28"/>
  <c r="DZ230" i="28"/>
  <c r="DL144" i="28"/>
  <c r="DL239" i="28"/>
  <c r="DZ49" i="28"/>
  <c r="DZ384" i="28"/>
  <c r="DZ383" i="28"/>
  <c r="DZ253" i="28"/>
  <c r="DZ39" i="28"/>
  <c r="DZ334" i="28"/>
  <c r="DL397" i="28"/>
  <c r="DZ40" i="28"/>
  <c r="DL292" i="28"/>
  <c r="DL348" i="28"/>
  <c r="DZ118" i="28"/>
  <c r="DZ135" i="28"/>
  <c r="DL263" i="28"/>
  <c r="DL228" i="28"/>
  <c r="DZ382" i="28"/>
  <c r="DL279" i="28"/>
  <c r="DL174" i="28"/>
  <c r="DZ337" i="28"/>
  <c r="DL321" i="28"/>
  <c r="DL368" i="28"/>
  <c r="DZ29" i="28"/>
  <c r="DL157" i="28"/>
  <c r="DZ153" i="28"/>
  <c r="DL153" i="28"/>
  <c r="DL121" i="28"/>
  <c r="DL270" i="28"/>
  <c r="DZ185" i="28"/>
  <c r="DL330" i="28"/>
  <c r="DZ336" i="28"/>
  <c r="DZ381" i="28"/>
  <c r="DL197" i="28"/>
  <c r="DL170" i="28"/>
  <c r="DL188" i="28"/>
  <c r="DZ96" i="28"/>
  <c r="DL79" i="28"/>
  <c r="DL351" i="28"/>
  <c r="DZ30" i="28"/>
  <c r="DZ401" i="28"/>
  <c r="DZ315" i="28"/>
  <c r="DZ396" i="28"/>
  <c r="DL388" i="28"/>
  <c r="DZ280" i="28"/>
  <c r="DZ390" i="28"/>
  <c r="DL393" i="28"/>
  <c r="DZ61" i="28"/>
  <c r="DZ138" i="28"/>
  <c r="DZ397" i="28"/>
  <c r="DL70" i="28"/>
  <c r="DZ200" i="28"/>
  <c r="DL107" i="28"/>
  <c r="DL55" i="28"/>
  <c r="DZ196" i="28"/>
  <c r="DZ48" i="28"/>
  <c r="DZ345" i="28"/>
  <c r="DZ91" i="28"/>
  <c r="DL24" i="28"/>
  <c r="DL398" i="28"/>
  <c r="DZ217" i="28"/>
  <c r="DZ195" i="28"/>
  <c r="DZ54" i="28"/>
  <c r="DZ207" i="28"/>
  <c r="DZ187" i="28"/>
  <c r="DL91" i="28"/>
  <c r="DZ16" i="28"/>
  <c r="DL350" i="28"/>
  <c r="DL49" i="28"/>
  <c r="DL206" i="28"/>
  <c r="DZ326" i="28"/>
  <c r="DZ162" i="28"/>
  <c r="DZ159" i="28"/>
  <c r="DL224" i="28"/>
  <c r="DL61" i="28"/>
  <c r="DL383" i="28"/>
  <c r="DZ359" i="28"/>
  <c r="DZ241" i="28"/>
  <c r="DL19" i="28"/>
  <c r="DL217" i="28"/>
  <c r="DZ62" i="28"/>
  <c r="DL298" i="28"/>
  <c r="DZ353" i="28"/>
  <c r="DZ372" i="28"/>
  <c r="DL353" i="28"/>
  <c r="DZ35" i="28"/>
  <c r="DL255" i="28"/>
  <c r="DZ227" i="28"/>
  <c r="DZ375" i="28"/>
  <c r="DL131" i="28"/>
  <c r="DL229" i="28"/>
  <c r="DL191" i="28"/>
  <c r="DL291" i="28"/>
  <c r="DL151" i="28"/>
  <c r="DZ370" i="28"/>
  <c r="DZ142" i="28"/>
  <c r="DL81" i="28"/>
  <c r="DZ17" i="28"/>
  <c r="DZ60" i="28"/>
  <c r="DZ123" i="28"/>
  <c r="DZ389" i="28"/>
  <c r="DZ245" i="28"/>
  <c r="DZ131" i="28"/>
  <c r="DL278" i="28"/>
  <c r="DL307" i="28"/>
  <c r="DL323" i="28"/>
  <c r="DZ212" i="28"/>
  <c r="DZ248" i="28"/>
  <c r="DZ332" i="28"/>
  <c r="DZ121" i="28"/>
  <c r="DZ93" i="28"/>
  <c r="DZ256" i="28"/>
  <c r="DZ174" i="28"/>
  <c r="DL178" i="28"/>
  <c r="DZ177" i="28"/>
  <c r="DL341" i="28"/>
  <c r="DL27" i="28"/>
  <c r="DZ351" i="28"/>
  <c r="DL45" i="28"/>
  <c r="DL105" i="28"/>
  <c r="DZ147" i="28"/>
  <c r="DL175" i="28"/>
  <c r="DZ286" i="28"/>
  <c r="DZ204" i="28"/>
  <c r="DL163" i="28"/>
  <c r="DL304" i="28"/>
  <c r="DL361" i="28"/>
  <c r="DL305" i="28"/>
  <c r="DL395" i="28"/>
  <c r="DZ293" i="28"/>
  <c r="DZ173" i="28"/>
  <c r="DZ300" i="28"/>
  <c r="DL125" i="28"/>
  <c r="DZ78" i="28"/>
  <c r="DL241" i="28"/>
  <c r="DZ32" i="28"/>
  <c r="DZ85" i="28"/>
  <c r="DL25" i="28"/>
  <c r="DL102" i="28"/>
  <c r="DL332" i="28"/>
  <c r="DL268" i="28"/>
  <c r="DZ385" i="28"/>
  <c r="DZ255" i="28"/>
  <c r="DL150" i="28"/>
  <c r="DL143" i="28"/>
  <c r="DZ81" i="28"/>
  <c r="DL42" i="28"/>
  <c r="DL52" i="28"/>
  <c r="DZ211" i="28"/>
  <c r="DZ321" i="28"/>
  <c r="DL288" i="28"/>
  <c r="DZ119" i="28"/>
  <c r="DZ398" i="28"/>
  <c r="DZ266" i="28"/>
  <c r="DL313" i="28"/>
  <c r="DZ70" i="28"/>
  <c r="DL28" i="28"/>
  <c r="DZ232" i="28"/>
  <c r="DL120" i="28"/>
  <c r="DZ237" i="28"/>
  <c r="DL96" i="28"/>
  <c r="DL80" i="28"/>
  <c r="DZ34" i="28"/>
  <c r="DZ331" i="28"/>
  <c r="DL139" i="28"/>
  <c r="DZ21" i="28"/>
  <c r="DL71" i="28"/>
  <c r="DZ364" i="28"/>
  <c r="DZ47" i="28"/>
  <c r="DZ309" i="28"/>
  <c r="DL357" i="28"/>
  <c r="DZ350" i="28"/>
  <c r="DZ275" i="28"/>
  <c r="DL100" i="28"/>
  <c r="DL116" i="28"/>
  <c r="DL140" i="28"/>
  <c r="DL344" i="28"/>
  <c r="DZ144" i="28"/>
  <c r="DZ152" i="28"/>
  <c r="DL253" i="28"/>
  <c r="DL226" i="28"/>
  <c r="DL212" i="28"/>
  <c r="DZ226" i="28"/>
  <c r="DZ297" i="28"/>
  <c r="DL158" i="28"/>
  <c r="DL302" i="28"/>
  <c r="DL389" i="28"/>
  <c r="DL216" i="28"/>
  <c r="DZ308" i="28"/>
  <c r="DL333" i="28"/>
  <c r="DZ157" i="28"/>
  <c r="DZ20" i="28"/>
  <c r="DZ258" i="28"/>
  <c r="DL101" i="28"/>
  <c r="DL103" i="28"/>
  <c r="DZ140" i="28"/>
  <c r="DL284" i="28"/>
  <c r="DL111" i="28"/>
  <c r="DZ201" i="28"/>
  <c r="DZ296" i="28"/>
  <c r="DZ106" i="28"/>
  <c r="DZ99" i="28"/>
  <c r="DZ373" i="28"/>
  <c r="DL36" i="28"/>
  <c r="DL246" i="28"/>
  <c r="DZ53" i="28"/>
  <c r="DZ369" i="28"/>
  <c r="DL17" i="28"/>
  <c r="DL164" i="28"/>
  <c r="DL358" i="28"/>
  <c r="DL180" i="28"/>
  <c r="DL295" i="28"/>
  <c r="DL85" i="28"/>
  <c r="DZ224" i="28"/>
  <c r="DZ291" i="28"/>
  <c r="DL127" i="28"/>
  <c r="DL181" i="28"/>
  <c r="DZ317" i="28"/>
  <c r="DZ386" i="28"/>
  <c r="DL277" i="28"/>
  <c r="DL237" i="28"/>
  <c r="DZ240" i="28"/>
  <c r="DZ83" i="28"/>
  <c r="DL396" i="28"/>
  <c r="DL316" i="28"/>
  <c r="DL73" i="28"/>
  <c r="DL172" i="28"/>
  <c r="DZ114" i="28"/>
  <c r="DZ380" i="28"/>
  <c r="DZ43" i="28"/>
  <c r="DZ222" i="28"/>
  <c r="DZ208" i="28"/>
  <c r="DL108" i="28"/>
  <c r="DZ400" i="28"/>
  <c r="DZ115" i="28"/>
  <c r="DZ31" i="28"/>
  <c r="DL92" i="28"/>
  <c r="DZ242" i="28"/>
  <c r="DZ117" i="28"/>
  <c r="DZ279" i="28"/>
  <c r="DZ90" i="28"/>
  <c r="DZ198" i="28"/>
  <c r="DL138" i="28"/>
  <c r="DL207" i="28"/>
  <c r="DL287" i="28"/>
  <c r="DZ276" i="28"/>
  <c r="DL327" i="28"/>
  <c r="DZ172" i="28"/>
  <c r="DL326" i="28"/>
  <c r="DL148" i="28"/>
  <c r="DL331" i="28"/>
  <c r="DZ148" i="28"/>
  <c r="DL364" i="28"/>
  <c r="DL82" i="28"/>
  <c r="DL74" i="28"/>
  <c r="DL265" i="28"/>
  <c r="DZ141" i="28"/>
  <c r="DZ72" i="28"/>
  <c r="DZ56" i="28"/>
  <c r="DL356" i="28"/>
  <c r="DZ28" i="28"/>
  <c r="DL182" i="28"/>
  <c r="DZ387" i="28"/>
  <c r="DZ197" i="28"/>
  <c r="DL189" i="28"/>
  <c r="DZ215" i="28"/>
  <c r="DL254" i="28"/>
  <c r="DZ44" i="28"/>
  <c r="DL214" i="28"/>
  <c r="DL211" i="28"/>
  <c r="DZ67" i="28"/>
  <c r="DL311" i="28"/>
  <c r="DZ63" i="28"/>
  <c r="DL337" i="28"/>
  <c r="DZ341" i="28"/>
  <c r="DL310" i="28"/>
  <c r="DL373" i="28"/>
  <c r="DZ249" i="28"/>
  <c r="DL67" i="28"/>
  <c r="DZ183" i="28"/>
  <c r="DZ179" i="28"/>
  <c r="DL94" i="28"/>
  <c r="DZ225" i="28"/>
  <c r="DL23" i="28"/>
  <c r="DL171" i="28"/>
  <c r="DL90" i="28"/>
  <c r="DZ170" i="28"/>
  <c r="DZ160" i="28"/>
  <c r="DL64" i="28"/>
  <c r="DZ181" i="28"/>
  <c r="DZ358" i="28"/>
  <c r="DZ213" i="28"/>
  <c r="DZ150" i="28"/>
  <c r="DL14" i="28"/>
  <c r="DL65" i="28"/>
  <c r="DL76" i="28"/>
  <c r="DZ116" i="28"/>
  <c r="DZ94" i="28"/>
  <c r="DL272" i="28"/>
  <c r="DZ344" i="28"/>
  <c r="DZ113" i="28"/>
  <c r="DZ320" i="28"/>
  <c r="DL154" i="28"/>
  <c r="DL202" i="28"/>
  <c r="DZ274" i="28"/>
  <c r="DZ194" i="28"/>
  <c r="DL230" i="28"/>
  <c r="DZ348" i="28"/>
  <c r="DL59" i="28"/>
  <c r="DL179" i="28"/>
  <c r="DZ267" i="28"/>
  <c r="DZ268" i="28"/>
  <c r="DZ50" i="28"/>
  <c r="DZ325" i="28"/>
  <c r="DZ55" i="28"/>
  <c r="DZ219" i="28"/>
  <c r="DZ127" i="28"/>
  <c r="DL264" i="28"/>
  <c r="DL300" i="28"/>
  <c r="DZ46" i="28"/>
  <c r="DL43" i="28"/>
  <c r="DL165" i="28"/>
  <c r="DZ301" i="28"/>
  <c r="DZ68" i="28"/>
  <c r="DL380" i="28"/>
  <c r="DL275" i="28"/>
  <c r="DZ180" i="28"/>
  <c r="DZ146" i="28"/>
  <c r="DZ191" i="28"/>
  <c r="DL50" i="28"/>
  <c r="DZ294" i="28"/>
  <c r="DL203" i="28"/>
  <c r="DL113" i="28"/>
  <c r="DL339" i="28"/>
  <c r="DL303" i="28"/>
  <c r="DZ246" i="28"/>
  <c r="DL47" i="28"/>
  <c r="DL336" i="28"/>
  <c r="DL159" i="28"/>
  <c r="DZ330" i="28"/>
  <c r="DL128" i="28"/>
  <c r="DZ109" i="28"/>
  <c r="DL340" i="28"/>
  <c r="DL106" i="28"/>
  <c r="DL34" i="28"/>
  <c r="DZ80" i="28"/>
  <c r="DL244" i="28"/>
  <c r="DZ273" i="28"/>
  <c r="DZ356" i="28"/>
  <c r="DZ391" i="28"/>
  <c r="DL66" i="28"/>
  <c r="DL390" i="28"/>
  <c r="DL110" i="28"/>
  <c r="DZ333" i="28"/>
  <c r="DL386" i="28"/>
  <c r="DZ205" i="28"/>
  <c r="DZ24" i="28"/>
  <c r="DZ38" i="28"/>
  <c r="DZ176" i="28"/>
  <c r="DL57" i="28"/>
  <c r="DL372" i="28"/>
  <c r="DZ346" i="28"/>
  <c r="DL187" i="28"/>
  <c r="DL248" i="28"/>
  <c r="DZ155" i="28"/>
  <c r="DZ399" i="28"/>
  <c r="DZ145" i="28"/>
  <c r="DZ74" i="28"/>
  <c r="DZ175" i="28"/>
  <c r="DL51" i="28"/>
  <c r="DZ278" i="28"/>
  <c r="DZ166" i="28"/>
  <c r="DZ18" i="28"/>
  <c r="DL335" i="28"/>
  <c r="DZ342" i="28"/>
  <c r="DZ136" i="28"/>
  <c r="DZ88" i="28"/>
  <c r="DL285" i="28"/>
  <c r="DZ189" i="28"/>
  <c r="DZ283" i="28"/>
  <c r="DZ206" i="28"/>
  <c r="DL190" i="28"/>
  <c r="DL394" i="28"/>
  <c r="DZ214" i="28"/>
  <c r="DL93" i="28"/>
  <c r="DZ340" i="28"/>
  <c r="DL296" i="28"/>
  <c r="DZ352" i="28"/>
  <c r="DL145" i="28"/>
  <c r="DL95" i="28"/>
  <c r="DL98" i="28"/>
  <c r="DL315" i="28"/>
  <c r="DL38" i="28"/>
  <c r="DZ216" i="28"/>
  <c r="DL210" i="28"/>
  <c r="DZ377" i="28"/>
  <c r="DL97" i="28"/>
  <c r="DZ347" i="28"/>
  <c r="DL88" i="28"/>
  <c r="DZ324" i="28"/>
  <c r="DZ132" i="28"/>
  <c r="DL75" i="28"/>
  <c r="DL247" i="28"/>
  <c r="DL391" i="28"/>
  <c r="DZ292" i="28"/>
  <c r="DL249" i="28"/>
  <c r="DL112" i="28"/>
  <c r="DL261" i="28"/>
  <c r="DZ282" i="28"/>
  <c r="DL68" i="28"/>
  <c r="DZ45" i="28"/>
  <c r="DL83" i="28"/>
  <c r="DZ231" i="28"/>
  <c r="DZ125" i="28"/>
  <c r="DZ265" i="28"/>
  <c r="DL306" i="28"/>
  <c r="DZ42" i="28"/>
  <c r="DZ343" i="28"/>
  <c r="DZ137" i="28"/>
  <c r="DL399" i="28"/>
  <c r="DZ186" i="28"/>
  <c r="DL320" i="28"/>
  <c r="DZ299" i="28"/>
  <c r="DL365" i="28"/>
  <c r="DL271" i="28"/>
  <c r="DL168" i="28"/>
  <c r="DZ69" i="28"/>
  <c r="DL227" i="28"/>
  <c r="DZ66" i="28"/>
  <c r="DL99" i="28"/>
  <c r="DL297" i="28"/>
  <c r="DL334" i="28"/>
  <c r="DZ37" i="28"/>
  <c r="DL322" i="28"/>
  <c r="DZ238" i="28"/>
  <c r="DZ218" i="28"/>
  <c r="DL40" i="28"/>
  <c r="DZ26" i="28"/>
  <c r="DL384" i="28"/>
  <c r="DL166" i="28"/>
  <c r="DL69" i="28"/>
  <c r="DL282" i="28"/>
  <c r="DZ234" i="28"/>
  <c r="DL309" i="28"/>
  <c r="DZ19" i="28"/>
  <c r="DZ304" i="28"/>
  <c r="DZ77" i="28"/>
  <c r="DZ82" i="28"/>
  <c r="DL26" i="28"/>
  <c r="DL169" i="28"/>
  <c r="DL198" i="28"/>
  <c r="DL257" i="28"/>
  <c r="DL233" i="28"/>
  <c r="DL41" i="28"/>
  <c r="DL130" i="28"/>
  <c r="DL363" i="28"/>
  <c r="DZ223" i="28"/>
  <c r="DZ33" i="28"/>
  <c r="DL319" i="28"/>
  <c r="DZ87" i="28"/>
  <c r="DL392" i="28"/>
  <c r="DL345" i="28"/>
  <c r="DZ338" i="28"/>
  <c r="DZ65" i="28"/>
  <c r="DZ151" i="28"/>
  <c r="DZ203" i="28"/>
  <c r="DZ379" i="28"/>
  <c r="DL114" i="28"/>
  <c r="DL269" i="28"/>
  <c r="DL33" i="28"/>
  <c r="DL266" i="28"/>
  <c r="DL48" i="28"/>
  <c r="DL293" i="28"/>
  <c r="DZ161" i="28"/>
  <c r="DL132" i="28"/>
  <c r="DL186" i="28"/>
  <c r="DZ103" i="28"/>
  <c r="DZ251" i="28"/>
  <c r="DL402" i="28"/>
  <c r="DZ86" i="28"/>
  <c r="DL53" i="28"/>
  <c r="DL16" i="28"/>
  <c r="DL60" i="28"/>
  <c r="DL77" i="28"/>
  <c r="DL370" i="28"/>
  <c r="DL314" i="28"/>
  <c r="DZ374" i="28"/>
  <c r="DL162" i="28"/>
  <c r="DZ393" i="28"/>
  <c r="DZ25" i="28"/>
  <c r="DL379" i="28"/>
  <c r="DZ318" i="28"/>
  <c r="DZ302" i="28"/>
  <c r="DZ261" i="28"/>
  <c r="DZ311" i="28"/>
  <c r="DZ210" i="28"/>
  <c r="DL78" i="28"/>
  <c r="DL289" i="28"/>
  <c r="DL312" i="28"/>
  <c r="DL242" i="28"/>
  <c r="DZ239" i="28"/>
  <c r="DL29" i="28"/>
  <c r="DL124" i="28"/>
  <c r="DZ335" i="28"/>
  <c r="DL31" i="28"/>
  <c r="DL374" i="28"/>
  <c r="DL142" i="28"/>
  <c r="DZ221" i="28"/>
  <c r="DL338" i="28"/>
  <c r="DL193" i="28"/>
  <c r="DZ158" i="28"/>
  <c r="DL44" i="28"/>
  <c r="DL155" i="28"/>
  <c r="DZ262" i="28"/>
  <c r="DZ209" i="28"/>
  <c r="DL238" i="28"/>
  <c r="DZ59" i="28"/>
  <c r="DL22" i="28"/>
  <c r="DL215" i="28"/>
  <c r="DZ126" i="28"/>
  <c r="DL218" i="28"/>
  <c r="DL15" i="28"/>
  <c r="DZ361" i="28"/>
  <c r="DZ272" i="28"/>
  <c r="DZ290" i="28"/>
  <c r="DL156" i="28"/>
  <c r="DZ52" i="28"/>
  <c r="DL32" i="28"/>
  <c r="DZ128" i="28"/>
  <c r="DL250" i="28"/>
  <c r="DZ89" i="28"/>
  <c r="DL401" i="28"/>
  <c r="DL324" i="28"/>
  <c r="DL329" i="28"/>
  <c r="DZ202" i="28"/>
  <c r="DL147" i="28"/>
  <c r="DZ76" i="28"/>
  <c r="DZ314" i="28"/>
  <c r="DL258" i="28"/>
  <c r="DL183" i="28"/>
  <c r="DL87" i="28"/>
  <c r="DL352" i="28"/>
  <c r="DL375" i="28"/>
  <c r="DL185" i="28"/>
  <c r="DZ281" i="28"/>
  <c r="DL126" i="28"/>
  <c r="DL86" i="28"/>
  <c r="DL137" i="28"/>
  <c r="DZ260" i="28"/>
  <c r="DZ165" i="28"/>
  <c r="DZ163" i="28"/>
  <c r="DZ120" i="28"/>
  <c r="DL367" i="28"/>
  <c r="DZ64" i="28"/>
  <c r="DL343" i="28"/>
  <c r="DL167" i="28"/>
  <c r="DL160" i="28"/>
  <c r="DL18" i="28"/>
  <c r="DL243" i="28"/>
  <c r="DL325" i="28"/>
  <c r="DZ97" i="28"/>
  <c r="DL290" i="28"/>
  <c r="BN364" i="28"/>
  <c r="BM364" i="28"/>
  <c r="BP364" i="28"/>
  <c r="CS363" i="28"/>
  <c r="BL364" i="28"/>
  <c r="BK364" i="28"/>
  <c r="AJ364" i="28"/>
  <c r="CT363" i="28"/>
  <c r="D59" i="31" l="1"/>
  <c r="D73" i="31"/>
  <c r="D65" i="31"/>
  <c r="D67" i="31"/>
  <c r="D66" i="31"/>
  <c r="D64" i="31"/>
  <c r="D81" i="31"/>
  <c r="E73" i="31"/>
  <c r="D72" i="31"/>
  <c r="AK401" i="28"/>
  <c r="AL401" i="28" s="1"/>
  <c r="AK21" i="28"/>
  <c r="AL21" i="28" s="1"/>
  <c r="AK149" i="28"/>
  <c r="AL149" i="28" s="1"/>
  <c r="AK153" i="28"/>
  <c r="AL153" i="28" s="1"/>
  <c r="AK209" i="28"/>
  <c r="AL209" i="28" s="1"/>
  <c r="AK90" i="28"/>
  <c r="AL90" i="28" s="1"/>
  <c r="AK134" i="28"/>
  <c r="AL134" i="28" s="1"/>
  <c r="AK228" i="28"/>
  <c r="AL228" i="28" s="1"/>
  <c r="AK302" i="28"/>
  <c r="AL302" i="28" s="1"/>
  <c r="AK190" i="28"/>
  <c r="AL190" i="28" s="1"/>
  <c r="AK330" i="28"/>
  <c r="AL330" i="28" s="1"/>
  <c r="AK198" i="28"/>
  <c r="AL198" i="28" s="1"/>
  <c r="AK59" i="28"/>
  <c r="AL59" i="28" s="1"/>
  <c r="AK216" i="28"/>
  <c r="AL216" i="28" s="1"/>
  <c r="AK352" i="28"/>
  <c r="AL352" i="28" s="1"/>
  <c r="AK250" i="28"/>
  <c r="AL250" i="28" s="1"/>
  <c r="AK277" i="28"/>
  <c r="AL277" i="28" s="1"/>
  <c r="AK335" i="28"/>
  <c r="AL335" i="28" s="1"/>
  <c r="AK85" i="28"/>
  <c r="AL85" i="28" s="1"/>
  <c r="AK393" i="28"/>
  <c r="AL393" i="28" s="1"/>
  <c r="AK204" i="28"/>
  <c r="AL204" i="28" s="1"/>
  <c r="AK34" i="28"/>
  <c r="AL34" i="28" s="1"/>
  <c r="AK220" i="28"/>
  <c r="AL220" i="28" s="1"/>
  <c r="AK306" i="28"/>
  <c r="AL306" i="28" s="1"/>
  <c r="AK22" i="28"/>
  <c r="AL22" i="28" s="1"/>
  <c r="AK292" i="28"/>
  <c r="AL292" i="28" s="1"/>
  <c r="AK28" i="28"/>
  <c r="AL28" i="28" s="1"/>
  <c r="AK372" i="28"/>
  <c r="AL372" i="28" s="1"/>
  <c r="AK380" i="28"/>
  <c r="AL380" i="28" s="1"/>
  <c r="AK58" i="28"/>
  <c r="AL58" i="28" s="1"/>
  <c r="AK75" i="28"/>
  <c r="AL75" i="28" s="1"/>
  <c r="AK248" i="28"/>
  <c r="AL248" i="28" s="1"/>
  <c r="AK217" i="28"/>
  <c r="AL217" i="28" s="1"/>
  <c r="AK203" i="28"/>
  <c r="AL203" i="28" s="1"/>
  <c r="AK51" i="28"/>
  <c r="AL51" i="28" s="1"/>
  <c r="AK245" i="28"/>
  <c r="AL245" i="28" s="1"/>
  <c r="AK238" i="28"/>
  <c r="AL238" i="28" s="1"/>
  <c r="AK123" i="28"/>
  <c r="AL123" i="28" s="1"/>
  <c r="AK138" i="28"/>
  <c r="AL138" i="28" s="1"/>
  <c r="AK162" i="28"/>
  <c r="AL162" i="28" s="1"/>
  <c r="AK71" i="28"/>
  <c r="AL71" i="28" s="1"/>
  <c r="AK39" i="28"/>
  <c r="AL39" i="28" s="1"/>
  <c r="AK301" i="28"/>
  <c r="AL301" i="28" s="1"/>
  <c r="AK281" i="28"/>
  <c r="AL281" i="28" s="1"/>
  <c r="AK315" i="28"/>
  <c r="AL315" i="28" s="1"/>
  <c r="AK363" i="28"/>
  <c r="AL363" i="28" s="1"/>
  <c r="AK94" i="28"/>
  <c r="AL94" i="28" s="1"/>
  <c r="AK205" i="28"/>
  <c r="AL205" i="28" s="1"/>
  <c r="AK114" i="28"/>
  <c r="AL114" i="28" s="1"/>
  <c r="AK329" i="28"/>
  <c r="AL329" i="28" s="1"/>
  <c r="AK316" i="28"/>
  <c r="AL316" i="28" s="1"/>
  <c r="AK191" i="28"/>
  <c r="AL191" i="28" s="1"/>
  <c r="AK283" i="28"/>
  <c r="AL283" i="28" s="1"/>
  <c r="AK298" i="28"/>
  <c r="AL298" i="28" s="1"/>
  <c r="AK206" i="28"/>
  <c r="AL206" i="28" s="1"/>
  <c r="AK115" i="28"/>
  <c r="AL115" i="28" s="1"/>
  <c r="AK106" i="28"/>
  <c r="AL106" i="28" s="1"/>
  <c r="AK183" i="28"/>
  <c r="AL183" i="28" s="1"/>
  <c r="AK99" i="28"/>
  <c r="AL99" i="28" s="1"/>
  <c r="AK188" i="28"/>
  <c r="AL188" i="28" s="1"/>
  <c r="AK207" i="28"/>
  <c r="AL207" i="28" s="1"/>
  <c r="AK307" i="28"/>
  <c r="AL307" i="28" s="1"/>
  <c r="AK236" i="28"/>
  <c r="AL236" i="28" s="1"/>
  <c r="AK42" i="28"/>
  <c r="AL42" i="28" s="1"/>
  <c r="AK347" i="28"/>
  <c r="AL347" i="28" s="1"/>
  <c r="AK353" i="28"/>
  <c r="AL353" i="28" s="1"/>
  <c r="AK233" i="28"/>
  <c r="AL233" i="28" s="1"/>
  <c r="AK254" i="28"/>
  <c r="AL254" i="28" s="1"/>
  <c r="AK46" i="28"/>
  <c r="AL46" i="28" s="1"/>
  <c r="AK385" i="28"/>
  <c r="AL385" i="28" s="1"/>
  <c r="AK40" i="28"/>
  <c r="AL40" i="28" s="1"/>
  <c r="AK311" i="28"/>
  <c r="AL311" i="28" s="1"/>
  <c r="AK168" i="28"/>
  <c r="AL168" i="28" s="1"/>
  <c r="AK170" i="28"/>
  <c r="AL170" i="28" s="1"/>
  <c r="AK224" i="28"/>
  <c r="AL224" i="28" s="1"/>
  <c r="AK396" i="28"/>
  <c r="AL396" i="28" s="1"/>
  <c r="AK390" i="28"/>
  <c r="AL390" i="28" s="1"/>
  <c r="AK108" i="28"/>
  <c r="AL108" i="28" s="1"/>
  <c r="AK66" i="28"/>
  <c r="AL66" i="28" s="1"/>
  <c r="AK185" i="28"/>
  <c r="AL185" i="28" s="1"/>
  <c r="AK282" i="28"/>
  <c r="AL282" i="28" s="1"/>
  <c r="AK370" i="28"/>
  <c r="AL370" i="28" s="1"/>
  <c r="AK201" i="28"/>
  <c r="AL201" i="28" s="1"/>
  <c r="AK49" i="28"/>
  <c r="AL49" i="28" s="1"/>
  <c r="AK72" i="28"/>
  <c r="AL72" i="28" s="1"/>
  <c r="AK60" i="28"/>
  <c r="AL60" i="28" s="1"/>
  <c r="AK119" i="28"/>
  <c r="AL119" i="28" s="1"/>
  <c r="AK371" i="28"/>
  <c r="AL371" i="28" s="1"/>
  <c r="AK349" i="28"/>
  <c r="AL349" i="28" s="1"/>
  <c r="AK147" i="28"/>
  <c r="AL147" i="28" s="1"/>
  <c r="AK148" i="28"/>
  <c r="AL148" i="28" s="1"/>
  <c r="AK36" i="28"/>
  <c r="AL36" i="28" s="1"/>
  <c r="AK290" i="28"/>
  <c r="AL290" i="28" s="1"/>
  <c r="AK325" i="28"/>
  <c r="AL325" i="28" s="1"/>
  <c r="AK242" i="28"/>
  <c r="AL242" i="28" s="1"/>
  <c r="AK221" i="28"/>
  <c r="AL221" i="28" s="1"/>
  <c r="AK384" i="28"/>
  <c r="AL384" i="28" s="1"/>
  <c r="AK318" i="28"/>
  <c r="AL318" i="28" s="1"/>
  <c r="AK322" i="28"/>
  <c r="AL322" i="28" s="1"/>
  <c r="AK305" i="28"/>
  <c r="AL305" i="28" s="1"/>
  <c r="AK32" i="28"/>
  <c r="AL32" i="28" s="1"/>
  <c r="AK272" i="28"/>
  <c r="AL272" i="28" s="1"/>
  <c r="AK81" i="28"/>
  <c r="AL81" i="28" s="1"/>
  <c r="AK158" i="28"/>
  <c r="AL158" i="28" s="1"/>
  <c r="AK87" i="28"/>
  <c r="AL87" i="28" s="1"/>
  <c r="AK367" i="28"/>
  <c r="AL367" i="28" s="1"/>
  <c r="AK313" i="28"/>
  <c r="AL313" i="28" s="1"/>
  <c r="AK133" i="28"/>
  <c r="AL133" i="28" s="1"/>
  <c r="AK296" i="28"/>
  <c r="AL296" i="28" s="1"/>
  <c r="AK287" i="28"/>
  <c r="AL287" i="28" s="1"/>
  <c r="AK259" i="28"/>
  <c r="AL259" i="28" s="1"/>
  <c r="AK112" i="28"/>
  <c r="AL112" i="28" s="1"/>
  <c r="AK247" i="28"/>
  <c r="AL247" i="28" s="1"/>
  <c r="AK274" i="28"/>
  <c r="AL274" i="28" s="1"/>
  <c r="AK139" i="28"/>
  <c r="AL139" i="28" s="1"/>
  <c r="AK67" i="28"/>
  <c r="AL67" i="28" s="1"/>
  <c r="AK136" i="28"/>
  <c r="AL136" i="28" s="1"/>
  <c r="AK255" i="28"/>
  <c r="AL255" i="28" s="1"/>
  <c r="AK225" i="28"/>
  <c r="AL225" i="28" s="1"/>
  <c r="AK55" i="28"/>
  <c r="AL55" i="28" s="1"/>
  <c r="AK95" i="28"/>
  <c r="AL95" i="28" s="1"/>
  <c r="AK215" i="28"/>
  <c r="AL215" i="28" s="1"/>
  <c r="AK340" i="28"/>
  <c r="AL340" i="28" s="1"/>
  <c r="AK359" i="28"/>
  <c r="AL359" i="28" s="1"/>
  <c r="AK194" i="28"/>
  <c r="AL194" i="28" s="1"/>
  <c r="AK394" i="28"/>
  <c r="AL394" i="28" s="1"/>
  <c r="AK275" i="28"/>
  <c r="AL275" i="28" s="1"/>
  <c r="AK257" i="28"/>
  <c r="AL257" i="28" s="1"/>
  <c r="AK24" i="28"/>
  <c r="AL24" i="28" s="1"/>
  <c r="AK358" i="28"/>
  <c r="AL358" i="28" s="1"/>
  <c r="AK376" i="28"/>
  <c r="AL376" i="28" s="1"/>
  <c r="AK29" i="28"/>
  <c r="AL29" i="28" s="1"/>
  <c r="AK48" i="28"/>
  <c r="AL48" i="28" s="1"/>
  <c r="AK38" i="28"/>
  <c r="AL38" i="28" s="1"/>
  <c r="AK177" i="28"/>
  <c r="AL177" i="28" s="1"/>
  <c r="AK324" i="28"/>
  <c r="AL324" i="28" s="1"/>
  <c r="AK54" i="28"/>
  <c r="AL54" i="28" s="1"/>
  <c r="AK258" i="28"/>
  <c r="AL258" i="28" s="1"/>
  <c r="AK389" i="28"/>
  <c r="AL389" i="28" s="1"/>
  <c r="AK234" i="28"/>
  <c r="AL234" i="28" s="1"/>
  <c r="AK321" i="28"/>
  <c r="AL321" i="28" s="1"/>
  <c r="AK20" i="28"/>
  <c r="AL20" i="28" s="1"/>
  <c r="AK187" i="28"/>
  <c r="AL187" i="28" s="1"/>
  <c r="AK125" i="28"/>
  <c r="AL125" i="28" s="1"/>
  <c r="AK122" i="28"/>
  <c r="AL122" i="28" s="1"/>
  <c r="AK73" i="28"/>
  <c r="AL73" i="28" s="1"/>
  <c r="AK167" i="28"/>
  <c r="AL167" i="28" s="1"/>
  <c r="AK96" i="28"/>
  <c r="AL96" i="28" s="1"/>
  <c r="AK189" i="28"/>
  <c r="AL189" i="28" s="1"/>
  <c r="AK57" i="28"/>
  <c r="AL57" i="28" s="1"/>
  <c r="AK50" i="28"/>
  <c r="AL50" i="28" s="1"/>
  <c r="AK178" i="28"/>
  <c r="AL178" i="28" s="1"/>
  <c r="AK150" i="28"/>
  <c r="AL150" i="28" s="1"/>
  <c r="AK260" i="28"/>
  <c r="AL260" i="28" s="1"/>
  <c r="AK129" i="28"/>
  <c r="AL129" i="28" s="1"/>
  <c r="AK278" i="28"/>
  <c r="AL278" i="28" s="1"/>
  <c r="AK91" i="28"/>
  <c r="AL91" i="28" s="1"/>
  <c r="AK212" i="28"/>
  <c r="AL212" i="28" s="1"/>
  <c r="AK132" i="28"/>
  <c r="AL132" i="28" s="1"/>
  <c r="AK17" i="28"/>
  <c r="AL17" i="28" s="1"/>
  <c r="AK78" i="28"/>
  <c r="AL78" i="28" s="1"/>
  <c r="AK379" i="28"/>
  <c r="AL379" i="28" s="1"/>
  <c r="AK364" i="28"/>
  <c r="AL364" i="28" s="1"/>
  <c r="AK164" i="28"/>
  <c r="AL164" i="28" s="1"/>
  <c r="AK229" i="28"/>
  <c r="AL229" i="28" s="1"/>
  <c r="AK299" i="28"/>
  <c r="AL299" i="28" s="1"/>
  <c r="AK346" i="28"/>
  <c r="AL346" i="28" s="1"/>
  <c r="AK323" i="28"/>
  <c r="AL323" i="28" s="1"/>
  <c r="AK271" i="28"/>
  <c r="AL271" i="28" s="1"/>
  <c r="AK151" i="28"/>
  <c r="AL151" i="28" s="1"/>
  <c r="AK79" i="28"/>
  <c r="AL79" i="28" s="1"/>
  <c r="AK266" i="28"/>
  <c r="AL266" i="28" s="1"/>
  <c r="AK399" i="28"/>
  <c r="AL399" i="28" s="1"/>
  <c r="AK101" i="28"/>
  <c r="AL101" i="28" s="1"/>
  <c r="AK109" i="28"/>
  <c r="AL109" i="28" s="1"/>
  <c r="AK97" i="28"/>
  <c r="AL97" i="28" s="1"/>
  <c r="AK276" i="28"/>
  <c r="AL276" i="28" s="1"/>
  <c r="AK355" i="28"/>
  <c r="AL355" i="28" s="1"/>
  <c r="AK143" i="28"/>
  <c r="AL143" i="28" s="1"/>
  <c r="AK208" i="28"/>
  <c r="AL208" i="28" s="1"/>
  <c r="AK268" i="28"/>
  <c r="AL268" i="28" s="1"/>
  <c r="AK82" i="28"/>
  <c r="AL82" i="28" s="1"/>
  <c r="AK142" i="28"/>
  <c r="AL142" i="28" s="1"/>
  <c r="AK161" i="28"/>
  <c r="AL161" i="28" s="1"/>
  <c r="AK219" i="28"/>
  <c r="AL219" i="28" s="1"/>
  <c r="AK214" i="28"/>
  <c r="AL214" i="28" s="1"/>
  <c r="AK261" i="28"/>
  <c r="AL261" i="28" s="1"/>
  <c r="AK63" i="28"/>
  <c r="AL63" i="28" s="1"/>
  <c r="AK159" i="28"/>
  <c r="AL159" i="28" s="1"/>
  <c r="AK141" i="28"/>
  <c r="AL141" i="28" s="1"/>
  <c r="AK289" i="28"/>
  <c r="AL289" i="28" s="1"/>
  <c r="AK152" i="28"/>
  <c r="AL152" i="28" s="1"/>
  <c r="AK294" i="28"/>
  <c r="AL294" i="28" s="1"/>
  <c r="AK361" i="28"/>
  <c r="AL361" i="28" s="1"/>
  <c r="AK137" i="28"/>
  <c r="AL137" i="28" s="1"/>
  <c r="AK273" i="28"/>
  <c r="AL273" i="28" s="1"/>
  <c r="AK227" i="28"/>
  <c r="AL227" i="28" s="1"/>
  <c r="AK113" i="28"/>
  <c r="AL113" i="28" s="1"/>
  <c r="AK172" i="28"/>
  <c r="AL172" i="28" s="1"/>
  <c r="AK30" i="28"/>
  <c r="AL30" i="28" s="1"/>
  <c r="AK373" i="28"/>
  <c r="AL373" i="28" s="1"/>
  <c r="AK131" i="28"/>
  <c r="AL131" i="28" s="1"/>
  <c r="AK270" i="28"/>
  <c r="AL270" i="28" s="1"/>
  <c r="AK146" i="28"/>
  <c r="AL146" i="28" s="1"/>
  <c r="AK388" i="28"/>
  <c r="AL388" i="28" s="1"/>
  <c r="AK395" i="28"/>
  <c r="AL395" i="28" s="1"/>
  <c r="AK309" i="28"/>
  <c r="AL309" i="28" s="1"/>
  <c r="AK392" i="28"/>
  <c r="AL392" i="28" s="1"/>
  <c r="AK45" i="28"/>
  <c r="AL45" i="28" s="1"/>
  <c r="AK202" i="28"/>
  <c r="AL202" i="28" s="1"/>
  <c r="AK381" i="28"/>
  <c r="AL381" i="28" s="1"/>
  <c r="AK16" i="28"/>
  <c r="AL16" i="28" s="1"/>
  <c r="AK291" i="28"/>
  <c r="AL291" i="28" s="1"/>
  <c r="AK130" i="28"/>
  <c r="AL130" i="28" s="1"/>
  <c r="AK264" i="28"/>
  <c r="AL264" i="28" s="1"/>
  <c r="AK111" i="28"/>
  <c r="AL111" i="28" s="1"/>
  <c r="AK155" i="28"/>
  <c r="AL155" i="28" s="1"/>
  <c r="AK80" i="28"/>
  <c r="AL80" i="28" s="1"/>
  <c r="AK157" i="28"/>
  <c r="AL157" i="28" s="1"/>
  <c r="AK100" i="28"/>
  <c r="AL100" i="28" s="1"/>
  <c r="AK383" i="28"/>
  <c r="AL383" i="28" s="1"/>
  <c r="AK382" i="28"/>
  <c r="AL382" i="28" s="1"/>
  <c r="AK243" i="28"/>
  <c r="AL243" i="28" s="1"/>
  <c r="AK37" i="28"/>
  <c r="AL37" i="28" s="1"/>
  <c r="AK103" i="28"/>
  <c r="AL103" i="28" s="1"/>
  <c r="AK186" i="28"/>
  <c r="AL186" i="28" s="1"/>
  <c r="AK328" i="28"/>
  <c r="AL328" i="28" s="1"/>
  <c r="AK334" i="28"/>
  <c r="AL334" i="28" s="1"/>
  <c r="AK196" i="28"/>
  <c r="AL196" i="28" s="1"/>
  <c r="AK317" i="28"/>
  <c r="AL317" i="28" s="1"/>
  <c r="AK25" i="28"/>
  <c r="AL25" i="28" s="1"/>
  <c r="AK210" i="28"/>
  <c r="AL210" i="28" s="1"/>
  <c r="AK341" i="28"/>
  <c r="AL341" i="28" s="1"/>
  <c r="AK223" i="28"/>
  <c r="AL223" i="28" s="1"/>
  <c r="AK344" i="28"/>
  <c r="AL344" i="28" s="1"/>
  <c r="AK104" i="28"/>
  <c r="AL104" i="28" s="1"/>
  <c r="AK124" i="28"/>
  <c r="AL124" i="28" s="1"/>
  <c r="AK144" i="28"/>
  <c r="AL144" i="28" s="1"/>
  <c r="AK176" i="28"/>
  <c r="AL176" i="28" s="1"/>
  <c r="AK116" i="28"/>
  <c r="AL116" i="28" s="1"/>
  <c r="AK105" i="28"/>
  <c r="AL105" i="28" s="1"/>
  <c r="AK23" i="28"/>
  <c r="AL23" i="28" s="1"/>
  <c r="AK173" i="28"/>
  <c r="AL173" i="28" s="1"/>
  <c r="AK267" i="28"/>
  <c r="AL267" i="28" s="1"/>
  <c r="AK184" i="28"/>
  <c r="AL184" i="28" s="1"/>
  <c r="AK47" i="28"/>
  <c r="AL47" i="28" s="1"/>
  <c r="AK65" i="28"/>
  <c r="AL65" i="28" s="1"/>
  <c r="AK262" i="28"/>
  <c r="AL262" i="28" s="1"/>
  <c r="AK166" i="28"/>
  <c r="AL166" i="28" s="1"/>
  <c r="AK230" i="28"/>
  <c r="AL230" i="28" s="1"/>
  <c r="AK61" i="28"/>
  <c r="AL61" i="28" s="1"/>
  <c r="AK304" i="28"/>
  <c r="AL304" i="28" s="1"/>
  <c r="AK378" i="28"/>
  <c r="AL378" i="28" s="1"/>
  <c r="AK331" i="28"/>
  <c r="AL331" i="28" s="1"/>
  <c r="AK342" i="28"/>
  <c r="AL342" i="28" s="1"/>
  <c r="AK118" i="28"/>
  <c r="AL118" i="28" s="1"/>
  <c r="AK197" i="28"/>
  <c r="AL197" i="28" s="1"/>
  <c r="AK69" i="28"/>
  <c r="AL69" i="28" s="1"/>
  <c r="AK43" i="28"/>
  <c r="AL43" i="28" s="1"/>
  <c r="AK181" i="28"/>
  <c r="AL181" i="28" s="1"/>
  <c r="AK193" i="28"/>
  <c r="AL193" i="28" s="1"/>
  <c r="AK239" i="28"/>
  <c r="AL239" i="28" s="1"/>
  <c r="AK333" i="28"/>
  <c r="AL333" i="28" s="1"/>
  <c r="AK253" i="28"/>
  <c r="AL253" i="28" s="1"/>
  <c r="AK252" i="28"/>
  <c r="AL252" i="28" s="1"/>
  <c r="AK126" i="28"/>
  <c r="AL126" i="28" s="1"/>
  <c r="AK76" i="28"/>
  <c r="AL76" i="28" s="1"/>
  <c r="AK83" i="28"/>
  <c r="AL83" i="28" s="1"/>
  <c r="AK44" i="28"/>
  <c r="AL44" i="28" s="1"/>
  <c r="AK15" i="28"/>
  <c r="AL15" i="28" s="1"/>
  <c r="AK64" i="28"/>
  <c r="AL64" i="28" s="1"/>
  <c r="AK68" i="28"/>
  <c r="AL68" i="28" s="1"/>
  <c r="AK89" i="28"/>
  <c r="AL89" i="28" s="1"/>
  <c r="AK35" i="28"/>
  <c r="AL35" i="28" s="1"/>
  <c r="AK351" i="28"/>
  <c r="AL351" i="28" s="1"/>
  <c r="AK121" i="28"/>
  <c r="AL121" i="28" s="1"/>
  <c r="AK327" i="28"/>
  <c r="AL327" i="28" s="1"/>
  <c r="AK213" i="28"/>
  <c r="AL213" i="28" s="1"/>
  <c r="AK320" i="28"/>
  <c r="AL320" i="28" s="1"/>
  <c r="AK160" i="28"/>
  <c r="AL160" i="28" s="1"/>
  <c r="AK303" i="28"/>
  <c r="AL303" i="28" s="1"/>
  <c r="AK338" i="28"/>
  <c r="AL338" i="28" s="1"/>
  <c r="AK171" i="28"/>
  <c r="AL171" i="28" s="1"/>
  <c r="AK366" i="28"/>
  <c r="AL366" i="28" s="1"/>
  <c r="AK211" i="28"/>
  <c r="AL211" i="28" s="1"/>
  <c r="AK336" i="28"/>
  <c r="AL336" i="28" s="1"/>
  <c r="AK195" i="28"/>
  <c r="AL195" i="28" s="1"/>
  <c r="AK241" i="28"/>
  <c r="AL241" i="28" s="1"/>
  <c r="AK175" i="28"/>
  <c r="AL175" i="28" s="1"/>
  <c r="AK218" i="28"/>
  <c r="AL218" i="28" s="1"/>
  <c r="AK398" i="28"/>
  <c r="AL398" i="28" s="1"/>
  <c r="AK240" i="28"/>
  <c r="AL240" i="28" s="1"/>
  <c r="AK297" i="28"/>
  <c r="AL297" i="28" s="1"/>
  <c r="AK232" i="28"/>
  <c r="AL232" i="28" s="1"/>
  <c r="AK200" i="28"/>
  <c r="AL200" i="28" s="1"/>
  <c r="AK226" i="28"/>
  <c r="AL226" i="28" s="1"/>
  <c r="AK332" i="28"/>
  <c r="AL332" i="28" s="1"/>
  <c r="AK169" i="28"/>
  <c r="AL169" i="28" s="1"/>
  <c r="AK269" i="28"/>
  <c r="AL269" i="28" s="1"/>
  <c r="AK244" i="28"/>
  <c r="AL244" i="28" s="1"/>
  <c r="AK339" i="28"/>
  <c r="AL339" i="28" s="1"/>
  <c r="AK356" i="28"/>
  <c r="AL356" i="28" s="1"/>
  <c r="AK251" i="28"/>
  <c r="AL251" i="28" s="1"/>
  <c r="AK145" i="28"/>
  <c r="AL145" i="28" s="1"/>
  <c r="AK41" i="28"/>
  <c r="AL41" i="28" s="1"/>
  <c r="AK362" i="28"/>
  <c r="AL362" i="28" s="1"/>
  <c r="AK365" i="28"/>
  <c r="AL365" i="28" s="1"/>
  <c r="AK280" i="28"/>
  <c r="AL280" i="28" s="1"/>
  <c r="AK369" i="28"/>
  <c r="AL369" i="28" s="1"/>
  <c r="AK288" i="28"/>
  <c r="AL288" i="28" s="1"/>
  <c r="AK348" i="28"/>
  <c r="AL348" i="28" s="1"/>
  <c r="AK127" i="28"/>
  <c r="AL127" i="28" s="1"/>
  <c r="AK26" i="28"/>
  <c r="AL26" i="28" s="1"/>
  <c r="AK397" i="28"/>
  <c r="AL397" i="28" s="1"/>
  <c r="AK156" i="28"/>
  <c r="AL156" i="28" s="1"/>
  <c r="AK279" i="28"/>
  <c r="AL279" i="28" s="1"/>
  <c r="AK53" i="28"/>
  <c r="AL53" i="28" s="1"/>
  <c r="AK375" i="28"/>
  <c r="AL375" i="28" s="1"/>
  <c r="AK163" i="28"/>
  <c r="AL163" i="28" s="1"/>
  <c r="AK165" i="28"/>
  <c r="AL165" i="28" s="1"/>
  <c r="AK174" i="28"/>
  <c r="AL174" i="28" s="1"/>
  <c r="AK56" i="28"/>
  <c r="AL56" i="28" s="1"/>
  <c r="AK350" i="28"/>
  <c r="AL350" i="28" s="1"/>
  <c r="AK285" i="28"/>
  <c r="AL285" i="28" s="1"/>
  <c r="AK93" i="28"/>
  <c r="AL93" i="28" s="1"/>
  <c r="AK300" i="28"/>
  <c r="AL300" i="28" s="1"/>
  <c r="AK354" i="28"/>
  <c r="AL354" i="28" s="1"/>
  <c r="AK293" i="28"/>
  <c r="AL293" i="28" s="1"/>
  <c r="AK345" i="28"/>
  <c r="AL345" i="28" s="1"/>
  <c r="AK199" i="28"/>
  <c r="AL199" i="28" s="1"/>
  <c r="AK74" i="28"/>
  <c r="AL74" i="28" s="1"/>
  <c r="AK86" i="28"/>
  <c r="AL86" i="28" s="1"/>
  <c r="AK400" i="28"/>
  <c r="AL400" i="28" s="1"/>
  <c r="AK265" i="28"/>
  <c r="AL265" i="28" s="1"/>
  <c r="AK357" i="28"/>
  <c r="AL357" i="28" s="1"/>
  <c r="AK117" i="28"/>
  <c r="AL117" i="28" s="1"/>
  <c r="AK377" i="28"/>
  <c r="AL377" i="28" s="1"/>
  <c r="AK246" i="28"/>
  <c r="AL246" i="28" s="1"/>
  <c r="AK31" i="28"/>
  <c r="AL31" i="28" s="1"/>
  <c r="AK263" i="28"/>
  <c r="AL263" i="28" s="1"/>
  <c r="AK19" i="28"/>
  <c r="AL19" i="28" s="1"/>
  <c r="AK386" i="28"/>
  <c r="AL386" i="28" s="1"/>
  <c r="AK343" i="28"/>
  <c r="AL343" i="28" s="1"/>
  <c r="AK70" i="28"/>
  <c r="AL70" i="28" s="1"/>
  <c r="AK326" i="28"/>
  <c r="AL326" i="28" s="1"/>
  <c r="AK192" i="28"/>
  <c r="AL192" i="28" s="1"/>
  <c r="AK360" i="28"/>
  <c r="AL360" i="28" s="1"/>
  <c r="AK110" i="28"/>
  <c r="AL110" i="28" s="1"/>
  <c r="AK140" i="28"/>
  <c r="AL140" i="28" s="1"/>
  <c r="AK387" i="28"/>
  <c r="AL387" i="28" s="1"/>
  <c r="AK314" i="28"/>
  <c r="AL314" i="28" s="1"/>
  <c r="AK337" i="28"/>
  <c r="AL337" i="28" s="1"/>
  <c r="AK368" i="28"/>
  <c r="AL368" i="28" s="1"/>
  <c r="AK179" i="28"/>
  <c r="AL179" i="28" s="1"/>
  <c r="AK374" i="28"/>
  <c r="AL374" i="28" s="1"/>
  <c r="AK391" i="28"/>
  <c r="AL391" i="28" s="1"/>
  <c r="AK237" i="28"/>
  <c r="AL237" i="28" s="1"/>
  <c r="AK295" i="28"/>
  <c r="AL295" i="28" s="1"/>
  <c r="AK308" i="28"/>
  <c r="AL308" i="28" s="1"/>
  <c r="AK286" i="28"/>
  <c r="AL286" i="28" s="1"/>
  <c r="AK98" i="28"/>
  <c r="AL98" i="28" s="1"/>
  <c r="AK222" i="28"/>
  <c r="AL222" i="28" s="1"/>
  <c r="AK107" i="28"/>
  <c r="AL107" i="28" s="1"/>
  <c r="AK88" i="28"/>
  <c r="AL88" i="28" s="1"/>
  <c r="AK77" i="28"/>
  <c r="AL77" i="28" s="1"/>
  <c r="AK92" i="28"/>
  <c r="AL92" i="28" s="1"/>
  <c r="AK120" i="28"/>
  <c r="AL120" i="28" s="1"/>
  <c r="AK154" i="28"/>
  <c r="AL154" i="28" s="1"/>
  <c r="AK18" i="28"/>
  <c r="AL18" i="28" s="1"/>
  <c r="AK231" i="28"/>
  <c r="AL231" i="28" s="1"/>
  <c r="AK310" i="28"/>
  <c r="AL310" i="28" s="1"/>
  <c r="AK33" i="28"/>
  <c r="AL33" i="28" s="1"/>
  <c r="AK52" i="28"/>
  <c r="AL52" i="28" s="1"/>
  <c r="AK284" i="28"/>
  <c r="AL284" i="28" s="1"/>
  <c r="AK319" i="28"/>
  <c r="AL319" i="28" s="1"/>
  <c r="AK256" i="28"/>
  <c r="AL256" i="28" s="1"/>
  <c r="AK62" i="28"/>
  <c r="AL62" i="28" s="1"/>
  <c r="AK249" i="28"/>
  <c r="AL249" i="28" s="1"/>
  <c r="AK128" i="28"/>
  <c r="AL128" i="28" s="1"/>
  <c r="AK27" i="28"/>
  <c r="AL27" i="28" s="1"/>
  <c r="AK102" i="28"/>
  <c r="AL102" i="28" s="1"/>
  <c r="AK180" i="28"/>
  <c r="AL180" i="28" s="1"/>
  <c r="AK182" i="28"/>
  <c r="AL182" i="28" s="1"/>
  <c r="AK84" i="28"/>
  <c r="AL84" i="28" s="1"/>
  <c r="AK135" i="28"/>
  <c r="AL135" i="28" s="1"/>
  <c r="AK312" i="28"/>
  <c r="AL312" i="28" s="1"/>
  <c r="AK235" i="28"/>
  <c r="AL235" i="28" s="1"/>
  <c r="AK402" i="28"/>
  <c r="AL402" i="28" s="1"/>
  <c r="ED12" i="28"/>
  <c r="D26" i="31"/>
  <c r="D25" i="31"/>
  <c r="D27" i="31"/>
  <c r="D24" i="31"/>
  <c r="D23" i="31"/>
  <c r="E27" i="31"/>
  <c r="E25" i="31"/>
  <c r="E24" i="31"/>
  <c r="E26" i="31"/>
  <c r="E23" i="31"/>
  <c r="F26" i="31"/>
  <c r="F23" i="31"/>
  <c r="F25" i="31"/>
  <c r="F24" i="31"/>
  <c r="F27" i="31"/>
  <c r="H26" i="31"/>
  <c r="H23" i="31"/>
  <c r="H27" i="31"/>
  <c r="G23" i="31"/>
  <c r="G27" i="31"/>
  <c r="G26" i="31"/>
  <c r="G24" i="31"/>
  <c r="H25" i="31"/>
  <c r="G25" i="31"/>
  <c r="H24" i="31"/>
  <c r="J25" i="31"/>
  <c r="I24" i="31"/>
  <c r="J27" i="31"/>
  <c r="I23" i="31"/>
  <c r="I25" i="31"/>
  <c r="I27" i="31"/>
  <c r="I26" i="31"/>
  <c r="J26" i="31"/>
  <c r="J24" i="31"/>
  <c r="J23" i="31"/>
  <c r="K24" i="31"/>
  <c r="K27" i="31"/>
  <c r="K26" i="31"/>
  <c r="K23" i="31"/>
  <c r="K25" i="31"/>
  <c r="L24" i="31"/>
  <c r="L26" i="31"/>
  <c r="L25" i="31"/>
  <c r="L27" i="31"/>
  <c r="L23" i="31"/>
  <c r="M23" i="31"/>
  <c r="M27" i="31"/>
  <c r="M24" i="31"/>
  <c r="M25" i="31"/>
  <c r="M26" i="31"/>
  <c r="N24" i="31"/>
  <c r="N25" i="31"/>
  <c r="N26" i="31"/>
  <c r="N23" i="31"/>
  <c r="N27" i="31"/>
  <c r="O25" i="31"/>
  <c r="O24" i="31"/>
  <c r="O23" i="31"/>
  <c r="O26" i="31"/>
  <c r="O27" i="31"/>
  <c r="P26" i="31"/>
  <c r="P24" i="31"/>
  <c r="P25" i="31"/>
  <c r="P27" i="31"/>
  <c r="P23" i="31"/>
  <c r="Q24" i="31"/>
  <c r="Q23" i="31"/>
  <c r="Q26" i="31"/>
  <c r="Q25" i="31"/>
  <c r="Q27" i="31"/>
  <c r="R25" i="31"/>
  <c r="R26" i="31"/>
  <c r="R27" i="31"/>
  <c r="R23" i="31"/>
  <c r="R24" i="31"/>
  <c r="D90" i="31"/>
  <c r="E89" i="31"/>
  <c r="D88" i="31"/>
  <c r="E88" i="31"/>
  <c r="D89" i="31"/>
  <c r="D91" i="31"/>
  <c r="E90" i="31"/>
  <c r="E91" i="31"/>
  <c r="F88" i="31"/>
  <c r="F91" i="31"/>
  <c r="F89" i="31"/>
  <c r="F90" i="31"/>
  <c r="G90" i="31"/>
  <c r="G88" i="31"/>
  <c r="G91" i="31"/>
  <c r="G89" i="31"/>
  <c r="H90" i="31"/>
  <c r="H88" i="31"/>
  <c r="H89" i="31"/>
  <c r="H91" i="31"/>
  <c r="I88" i="31"/>
  <c r="I90" i="31"/>
  <c r="I89" i="31"/>
  <c r="I91" i="31"/>
  <c r="J91" i="31"/>
  <c r="J88" i="31"/>
  <c r="J89" i="31"/>
  <c r="J90" i="31"/>
  <c r="K89" i="31"/>
  <c r="K88" i="31"/>
  <c r="K90" i="31"/>
  <c r="K91" i="31"/>
  <c r="L88" i="31"/>
  <c r="L89" i="31"/>
  <c r="L91" i="31"/>
  <c r="L90" i="31"/>
  <c r="M90" i="31"/>
  <c r="M88" i="31"/>
  <c r="M91" i="31"/>
  <c r="M89" i="31"/>
  <c r="N90" i="31"/>
  <c r="N91" i="31"/>
  <c r="N89" i="31"/>
  <c r="N88" i="31"/>
  <c r="O88" i="31"/>
  <c r="O89" i="31"/>
  <c r="O90" i="31"/>
  <c r="O91" i="31"/>
  <c r="P90" i="31"/>
  <c r="P91" i="31"/>
  <c r="P89" i="31"/>
  <c r="P88" i="31"/>
  <c r="Q90" i="31"/>
  <c r="Q89" i="31"/>
  <c r="Q91" i="31"/>
  <c r="Q88" i="31"/>
  <c r="R90" i="31"/>
  <c r="R91" i="31"/>
  <c r="R88" i="31"/>
  <c r="R89" i="31"/>
  <c r="D56" i="31"/>
  <c r="D58" i="31"/>
  <c r="D57" i="31"/>
  <c r="E58" i="31"/>
  <c r="E56" i="31"/>
  <c r="E59" i="31"/>
  <c r="E57" i="31"/>
  <c r="F57" i="31"/>
  <c r="F58" i="31"/>
  <c r="F59" i="31"/>
  <c r="F56" i="31"/>
  <c r="H58" i="31"/>
  <c r="G56" i="31"/>
  <c r="H59" i="31"/>
  <c r="H56" i="31"/>
  <c r="H57" i="31"/>
  <c r="G59" i="31"/>
  <c r="G57" i="31"/>
  <c r="G58" i="31"/>
  <c r="I57" i="31"/>
  <c r="I56" i="31"/>
  <c r="I59" i="31"/>
  <c r="I58" i="31"/>
  <c r="J59" i="31"/>
  <c r="J58" i="31"/>
  <c r="J56" i="31"/>
  <c r="J57" i="31"/>
  <c r="K58" i="31"/>
  <c r="K57" i="31"/>
  <c r="K56" i="31"/>
  <c r="K59" i="31"/>
  <c r="L59" i="31"/>
  <c r="L58" i="31"/>
  <c r="L57" i="31"/>
  <c r="L56" i="31"/>
  <c r="M56" i="31"/>
  <c r="M57" i="31"/>
  <c r="M58" i="31"/>
  <c r="M59" i="31"/>
  <c r="N56" i="31"/>
  <c r="N59" i="31"/>
  <c r="N57" i="31"/>
  <c r="N58" i="31"/>
  <c r="O58" i="31"/>
  <c r="O57" i="31"/>
  <c r="O56" i="31"/>
  <c r="O59" i="31"/>
  <c r="P56" i="31"/>
  <c r="P59" i="31"/>
  <c r="P57" i="31"/>
  <c r="P58" i="31"/>
  <c r="Q58" i="31"/>
  <c r="Q57" i="31"/>
  <c r="Q59" i="31"/>
  <c r="Q56" i="31"/>
  <c r="R57" i="31"/>
  <c r="R59" i="31"/>
  <c r="R58" i="31"/>
  <c r="R56" i="31"/>
  <c r="DH337" i="28"/>
  <c r="DV321" i="28"/>
  <c r="DV56" i="28"/>
  <c r="DH202" i="28"/>
  <c r="DH213" i="28"/>
  <c r="DH304" i="28"/>
  <c r="DV181" i="28"/>
  <c r="DH112" i="28"/>
  <c r="DV328" i="28"/>
  <c r="DH120" i="28"/>
  <c r="DH363" i="28"/>
  <c r="DH89" i="28"/>
  <c r="DH347" i="28"/>
  <c r="DH399" i="28"/>
  <c r="DV305" i="28"/>
  <c r="DV95" i="28"/>
  <c r="DH334" i="28"/>
  <c r="DH205" i="28"/>
  <c r="DV132" i="28"/>
  <c r="DV190" i="28"/>
  <c r="DH241" i="28"/>
  <c r="DH189" i="28"/>
  <c r="DV80" i="28"/>
  <c r="DH101" i="28"/>
  <c r="DV74" i="28"/>
  <c r="DH217" i="28"/>
  <c r="DH317" i="28"/>
  <c r="DH233" i="28"/>
  <c r="DV69" i="28"/>
  <c r="DH138" i="28"/>
  <c r="DV226" i="28"/>
  <c r="DH344" i="28"/>
  <c r="DV82" i="28"/>
  <c r="DV373" i="28"/>
  <c r="DH162" i="28"/>
  <c r="DV62" i="28"/>
  <c r="DH286" i="28"/>
  <c r="DH37" i="28"/>
  <c r="DV249" i="28"/>
  <c r="DV111" i="28"/>
  <c r="DH91" i="28"/>
  <c r="DV315" i="28"/>
  <c r="DH220" i="28"/>
  <c r="DH379" i="28"/>
  <c r="DH153" i="28"/>
  <c r="DH93" i="28"/>
  <c r="DV50" i="28"/>
  <c r="DV256" i="28"/>
  <c r="DV64" i="28"/>
  <c r="DV187" i="28"/>
  <c r="DV385" i="28"/>
  <c r="DV192" i="28"/>
  <c r="DV174" i="28"/>
  <c r="DH86" i="28"/>
  <c r="DV173" i="28"/>
  <c r="DH136" i="28"/>
  <c r="DV209" i="28"/>
  <c r="DH19" i="28"/>
  <c r="DH146" i="28"/>
  <c r="DH49" i="28"/>
  <c r="DV24" i="28"/>
  <c r="DV294" i="28"/>
  <c r="DV97" i="28"/>
  <c r="DV212" i="28"/>
  <c r="DH362" i="28"/>
  <c r="DH380" i="28"/>
  <c r="DV280" i="28"/>
  <c r="DH85" i="28"/>
  <c r="DV344" i="28"/>
  <c r="DV234" i="28"/>
  <c r="DH329" i="28"/>
  <c r="DV23" i="28"/>
  <c r="DH250" i="28"/>
  <c r="DV369" i="28"/>
  <c r="DH21" i="28"/>
  <c r="DV261" i="28"/>
  <c r="DH210" i="28"/>
  <c r="DV353" i="28"/>
  <c r="DH28" i="28"/>
  <c r="DH279" i="28"/>
  <c r="DH16" i="28"/>
  <c r="DH43" i="28"/>
  <c r="DV20" i="28"/>
  <c r="DV218" i="28"/>
  <c r="DH102" i="28"/>
  <c r="DV325" i="28"/>
  <c r="DV381" i="28"/>
  <c r="DV34" i="28"/>
  <c r="DV240" i="28"/>
  <c r="DH242" i="28"/>
  <c r="DH222" i="28"/>
  <c r="DH318" i="28"/>
  <c r="DV367" i="28"/>
  <c r="DH215" i="28"/>
  <c r="DH214" i="28"/>
  <c r="DV203" i="28"/>
  <c r="DH141" i="28"/>
  <c r="DV398" i="28"/>
  <c r="DV255" i="28"/>
  <c r="DV144" i="28"/>
  <c r="DV310" i="28"/>
  <c r="DH248" i="28"/>
  <c r="DH152" i="28"/>
  <c r="DH41" i="28"/>
  <c r="DH79" i="28"/>
  <c r="DH295" i="28"/>
  <c r="DV25" i="28"/>
  <c r="DV49" i="28"/>
  <c r="DH62" i="28"/>
  <c r="DV182" i="28"/>
  <c r="DV157" i="28"/>
  <c r="DH107" i="28"/>
  <c r="DV103" i="28"/>
  <c r="DH232" i="28"/>
  <c r="DH128" i="28"/>
  <c r="DH387" i="28"/>
  <c r="DV241" i="28"/>
  <c r="DV281" i="28"/>
  <c r="DH20" i="28"/>
  <c r="DH29" i="28"/>
  <c r="DV342" i="28"/>
  <c r="DV106" i="28"/>
  <c r="DV210" i="28"/>
  <c r="DV171" i="28"/>
  <c r="DH228" i="28"/>
  <c r="DH263" i="28"/>
  <c r="DV164" i="28"/>
  <c r="DV268" i="28"/>
  <c r="DH130" i="28"/>
  <c r="DH297" i="28"/>
  <c r="DH84" i="28"/>
  <c r="DV128" i="28"/>
  <c r="DH335" i="28"/>
  <c r="DH365" i="28"/>
  <c r="DH64" i="28"/>
  <c r="DH281" i="28"/>
  <c r="DH99" i="28"/>
  <c r="DV317" i="28"/>
  <c r="DH305" i="28"/>
  <c r="DH159" i="28"/>
  <c r="DH386" i="28"/>
  <c r="DV159" i="28"/>
  <c r="DV79" i="28"/>
  <c r="DH401" i="28"/>
  <c r="DV135" i="28"/>
  <c r="DV126" i="28"/>
  <c r="DV178" i="28"/>
  <c r="DV55" i="28"/>
  <c r="DV289" i="28"/>
  <c r="DV390" i="28"/>
  <c r="DH160" i="28"/>
  <c r="DH341" i="28"/>
  <c r="DV360" i="28"/>
  <c r="DH68" i="28"/>
  <c r="DV30" i="28"/>
  <c r="DH46" i="28"/>
  <c r="DV216" i="28"/>
  <c r="DV156" i="28"/>
  <c r="DV262" i="28"/>
  <c r="DH216" i="28"/>
  <c r="DV354" i="28"/>
  <c r="DH154" i="28"/>
  <c r="DH389" i="28"/>
  <c r="DH316" i="28"/>
  <c r="DH315" i="28"/>
  <c r="DH63" i="28"/>
  <c r="DV260" i="28"/>
  <c r="DV29" i="28"/>
  <c r="DV140" i="28"/>
  <c r="DH25" i="28"/>
  <c r="DV237" i="28"/>
  <c r="DV51" i="28"/>
  <c r="DV253" i="28"/>
  <c r="DH257" i="28"/>
  <c r="DH237" i="28"/>
  <c r="DV341" i="28"/>
  <c r="DV119" i="28"/>
  <c r="DH321" i="28"/>
  <c r="DH190" i="28"/>
  <c r="DV229" i="28"/>
  <c r="DV38" i="28"/>
  <c r="DH42" i="28"/>
  <c r="DV117" i="28"/>
  <c r="DV391" i="28"/>
  <c r="DV350" i="28"/>
  <c r="DH127" i="28"/>
  <c r="DV32" i="28"/>
  <c r="DV72" i="28"/>
  <c r="DH172" i="28"/>
  <c r="DV77" i="28"/>
  <c r="DH24" i="28"/>
  <c r="DH278" i="28"/>
  <c r="DH268" i="28"/>
  <c r="DV371" i="28"/>
  <c r="DH155" i="28"/>
  <c r="DH74" i="28"/>
  <c r="DH274" i="28"/>
  <c r="DV59" i="28"/>
  <c r="DH167" i="28"/>
  <c r="DV44" i="28"/>
  <c r="DV356" i="28"/>
  <c r="DH54" i="28"/>
  <c r="DH338" i="28"/>
  <c r="DH289" i="28"/>
  <c r="DH301" i="28"/>
  <c r="DV337" i="28"/>
  <c r="DH253" i="28"/>
  <c r="DV287" i="28"/>
  <c r="DH148" i="28"/>
  <c r="DV351" i="28"/>
  <c r="DV273" i="28"/>
  <c r="DV300" i="28"/>
  <c r="DV151" i="28"/>
  <c r="DV265" i="28"/>
  <c r="DH276" i="28"/>
  <c r="DH300" i="28"/>
  <c r="DV152" i="28"/>
  <c r="DV316" i="28"/>
  <c r="DV186" i="28"/>
  <c r="DV285" i="28"/>
  <c r="DH15" i="28"/>
  <c r="DV105" i="28"/>
  <c r="DH364" i="28"/>
  <c r="DH179" i="28"/>
  <c r="DH95" i="28"/>
  <c r="DH272" i="28"/>
  <c r="DH284" i="28"/>
  <c r="DV231" i="28"/>
  <c r="DH302" i="28"/>
  <c r="DH168" i="28"/>
  <c r="DV149" i="28"/>
  <c r="DH50" i="28"/>
  <c r="DH243" i="28"/>
  <c r="DH23" i="28"/>
  <c r="DH396" i="28"/>
  <c r="DH150" i="28"/>
  <c r="DH259" i="28"/>
  <c r="DV250" i="28"/>
  <c r="DH139" i="28"/>
  <c r="DV301" i="28"/>
  <c r="DH184" i="28"/>
  <c r="DV54" i="28"/>
  <c r="DV134" i="28"/>
  <c r="DH166" i="28"/>
  <c r="DV355" i="28"/>
  <c r="DV100" i="28"/>
  <c r="DH143" i="28"/>
  <c r="DH36" i="28"/>
  <c r="DH199" i="28"/>
  <c r="DH312" i="28"/>
  <c r="DV47" i="28"/>
  <c r="DV291" i="28"/>
  <c r="DV195" i="28"/>
  <c r="DH203" i="28"/>
  <c r="DV107" i="28"/>
  <c r="DV370" i="28"/>
  <c r="DV215" i="28"/>
  <c r="DH51" i="28"/>
  <c r="DV267" i="28"/>
  <c r="DV94" i="28"/>
  <c r="DH35" i="28"/>
  <c r="DH384" i="28"/>
  <c r="DH170" i="28"/>
  <c r="DV153" i="28"/>
  <c r="DV85" i="28"/>
  <c r="DV142" i="28"/>
  <c r="DH221" i="28"/>
  <c r="DV165" i="28"/>
  <c r="DV83" i="28"/>
  <c r="DV205" i="28"/>
  <c r="DV238" i="28"/>
  <c r="DH306" i="28"/>
  <c r="DH144" i="28"/>
  <c r="DH110" i="28"/>
  <c r="DV120" i="28"/>
  <c r="DH206" i="28"/>
  <c r="DV198" i="28"/>
  <c r="DV278" i="28"/>
  <c r="DV16" i="28"/>
  <c r="DH328" i="28"/>
  <c r="DH234" i="28"/>
  <c r="DV366" i="28"/>
  <c r="DH149" i="28"/>
  <c r="DH311" i="28"/>
  <c r="DH285" i="28"/>
  <c r="DV343" i="28"/>
  <c r="DH66" i="28"/>
  <c r="DH377" i="28"/>
  <c r="DV40" i="28"/>
  <c r="DH209" i="28"/>
  <c r="DH97" i="28"/>
  <c r="DV180" i="28"/>
  <c r="DH39" i="28"/>
  <c r="DH269" i="28"/>
  <c r="DV227" i="28"/>
  <c r="DV68" i="28"/>
  <c r="DH308" i="28"/>
  <c r="DV176" i="28"/>
  <c r="DV108" i="28"/>
  <c r="DH367" i="28"/>
  <c r="DV312" i="28"/>
  <c r="DV392" i="28"/>
  <c r="DV396" i="28"/>
  <c r="DH366" i="28"/>
  <c r="DH322" i="28"/>
  <c r="DH397" i="28"/>
  <c r="DH390" i="28"/>
  <c r="DV122" i="28"/>
  <c r="DV397" i="28"/>
  <c r="DH96" i="28"/>
  <c r="DV168" i="28"/>
  <c r="DH67" i="28"/>
  <c r="DV247" i="28"/>
  <c r="DH287" i="28"/>
  <c r="DV73" i="28"/>
  <c r="DV271" i="28"/>
  <c r="DV124" i="28"/>
  <c r="DH193" i="28"/>
  <c r="DV219" i="28"/>
  <c r="DH333" i="28"/>
  <c r="DV346" i="28"/>
  <c r="DV21" i="28"/>
  <c r="DH293" i="28"/>
  <c r="DV220" i="28"/>
  <c r="DV319" i="28"/>
  <c r="DH88" i="28"/>
  <c r="DH56" i="28"/>
  <c r="DH394" i="28"/>
  <c r="DH115" i="28"/>
  <c r="DH200" i="28"/>
  <c r="DH124" i="28"/>
  <c r="DH122" i="28"/>
  <c r="DH343" i="28"/>
  <c r="DH291" i="28"/>
  <c r="DV136" i="28"/>
  <c r="DV295" i="28"/>
  <c r="DV66" i="28"/>
  <c r="DH270" i="28"/>
  <c r="DV163" i="28"/>
  <c r="DV211" i="28"/>
  <c r="DH271" i="28"/>
  <c r="DV88" i="28"/>
  <c r="DH290" i="28"/>
  <c r="DH225" i="28"/>
  <c r="DH340" i="28"/>
  <c r="DV235" i="28"/>
  <c r="DV75" i="28"/>
  <c r="DH198" i="28"/>
  <c r="DV90" i="28"/>
  <c r="DV389" i="28"/>
  <c r="DV78" i="28"/>
  <c r="DV39" i="28"/>
  <c r="DV298" i="28"/>
  <c r="DH183" i="28"/>
  <c r="DV26" i="28"/>
  <c r="DH174" i="28"/>
  <c r="DH145" i="28"/>
  <c r="DV63" i="28"/>
  <c r="DV303" i="28"/>
  <c r="DH252" i="28"/>
  <c r="DV348" i="28"/>
  <c r="DV379" i="28"/>
  <c r="DV258" i="28"/>
  <c r="DV224" i="28"/>
  <c r="DV322" i="28"/>
  <c r="DV276" i="28"/>
  <c r="DV380" i="28"/>
  <c r="DV251" i="28"/>
  <c r="DV368" i="28"/>
  <c r="DH314" i="28"/>
  <c r="DH186" i="28"/>
  <c r="DV202" i="28"/>
  <c r="DH374" i="28"/>
  <c r="DV382" i="28"/>
  <c r="DV28" i="28"/>
  <c r="DV233" i="28"/>
  <c r="DV92" i="28"/>
  <c r="DH265" i="28"/>
  <c r="DV170" i="28"/>
  <c r="DV244" i="28"/>
  <c r="DV191" i="28"/>
  <c r="DH132" i="28"/>
  <c r="DH235" i="28"/>
  <c r="DH239" i="28"/>
  <c r="DH327" i="28"/>
  <c r="DV259" i="28"/>
  <c r="DV222" i="28"/>
  <c r="DH92" i="28"/>
  <c r="DH348" i="28"/>
  <c r="DH349" i="28"/>
  <c r="DV313" i="28"/>
  <c r="DH398" i="28"/>
  <c r="DH109" i="28"/>
  <c r="DH47" i="28"/>
  <c r="DH30" i="28"/>
  <c r="DV175" i="28"/>
  <c r="DH133" i="28"/>
  <c r="DH307" i="28"/>
  <c r="DV272" i="28"/>
  <c r="DV323" i="28"/>
  <c r="DH350" i="28"/>
  <c r="DV248" i="28"/>
  <c r="DH31" i="28"/>
  <c r="DV147" i="28"/>
  <c r="DV254" i="28"/>
  <c r="DH240" i="28"/>
  <c r="DH196" i="28"/>
  <c r="DH342" i="28"/>
  <c r="DV125" i="28"/>
  <c r="DH355" i="28"/>
  <c r="DV162" i="28"/>
  <c r="DH163" i="28"/>
  <c r="DH48" i="28"/>
  <c r="DV230" i="28"/>
  <c r="DV263" i="28"/>
  <c r="DV332" i="28"/>
  <c r="DH330" i="28"/>
  <c r="DH360" i="28"/>
  <c r="DV19" i="28"/>
  <c r="DV17" i="28"/>
  <c r="DV177" i="28"/>
  <c r="DV148" i="28"/>
  <c r="DH371" i="28"/>
  <c r="DV129" i="28"/>
  <c r="DV270" i="28"/>
  <c r="DH353" i="28"/>
  <c r="DV114" i="28"/>
  <c r="DH358" i="28"/>
  <c r="DV93" i="28"/>
  <c r="DH236" i="28"/>
  <c r="DH27" i="28"/>
  <c r="DH78" i="28"/>
  <c r="DV58" i="28"/>
  <c r="DH368" i="28"/>
  <c r="DH181" i="28"/>
  <c r="DH313" i="28"/>
  <c r="DH98" i="28"/>
  <c r="DV311" i="28"/>
  <c r="DH169" i="28"/>
  <c r="DH292" i="28"/>
  <c r="DV362" i="28"/>
  <c r="DH57" i="28"/>
  <c r="DH178" i="28"/>
  <c r="DV183" i="28"/>
  <c r="DH151" i="28"/>
  <c r="DV185" i="28"/>
  <c r="DH113" i="28"/>
  <c r="DV395" i="28"/>
  <c r="DV377" i="28"/>
  <c r="DH94" i="28"/>
  <c r="DH176" i="28"/>
  <c r="DV96" i="28"/>
  <c r="DV214" i="28"/>
  <c r="DH296" i="28"/>
  <c r="DH356" i="28"/>
  <c r="DV172" i="28"/>
  <c r="DV330" i="28"/>
  <c r="DH100" i="28"/>
  <c r="DH105" i="28"/>
  <c r="DH201" i="28"/>
  <c r="DV243" i="28"/>
  <c r="DH325" i="28"/>
  <c r="DH129" i="28"/>
  <c r="DH336" i="28"/>
  <c r="DH204" i="28"/>
  <c r="DV86" i="28"/>
  <c r="DV388" i="28"/>
  <c r="DV307" i="28"/>
  <c r="DV383" i="28"/>
  <c r="DV189" i="28"/>
  <c r="DH345" i="28"/>
  <c r="DH173" i="28"/>
  <c r="DH273" i="28"/>
  <c r="DV57" i="28"/>
  <c r="DH229" i="28"/>
  <c r="DV358" i="28"/>
  <c r="DV232" i="28"/>
  <c r="DV293" i="28"/>
  <c r="DH69" i="28"/>
  <c r="DH116" i="28"/>
  <c r="DH187" i="28"/>
  <c r="DV145" i="28"/>
  <c r="DH185" i="28"/>
  <c r="DH165" i="28"/>
  <c r="DV363" i="28"/>
  <c r="DV37" i="28"/>
  <c r="DH267" i="28"/>
  <c r="DV333" i="28"/>
  <c r="DH402" i="28"/>
  <c r="DV318" i="28"/>
  <c r="DH180" i="28"/>
  <c r="DV246" i="28"/>
  <c r="DV102" i="28"/>
  <c r="DV204" i="28"/>
  <c r="DV33" i="28"/>
  <c r="DV14" i="28"/>
  <c r="DH76" i="28"/>
  <c r="DH393" i="28"/>
  <c r="DH82" i="28"/>
  <c r="DV118" i="28"/>
  <c r="DH104" i="28"/>
  <c r="DV89" i="28"/>
  <c r="DV309" i="28"/>
  <c r="DV36" i="28"/>
  <c r="DH255" i="28"/>
  <c r="DH320" i="28"/>
  <c r="DH195" i="28"/>
  <c r="DV225" i="28"/>
  <c r="DV206" i="28"/>
  <c r="DV299" i="28"/>
  <c r="DH303" i="28"/>
  <c r="DH223" i="28"/>
  <c r="DV70" i="28"/>
  <c r="DH310" i="28"/>
  <c r="DH77" i="28"/>
  <c r="DH156" i="28"/>
  <c r="DV320" i="28"/>
  <c r="DH294" i="28"/>
  <c r="DV277" i="28"/>
  <c r="DV387" i="28"/>
  <c r="DH53" i="28"/>
  <c r="DH246" i="28"/>
  <c r="DH60" i="28"/>
  <c r="DV133" i="28"/>
  <c r="DH323" i="28"/>
  <c r="DV339" i="28"/>
  <c r="DH247" i="28"/>
  <c r="DH299" i="28"/>
  <c r="DH354" i="28"/>
  <c r="DV349" i="28"/>
  <c r="DV242" i="28"/>
  <c r="DV274" i="28"/>
  <c r="DV399" i="28"/>
  <c r="DH26" i="28"/>
  <c r="DH188" i="28"/>
  <c r="DV31" i="28"/>
  <c r="DV236" i="28"/>
  <c r="DV326" i="28"/>
  <c r="DH121" i="28"/>
  <c r="DH61" i="28"/>
  <c r="DH226" i="28"/>
  <c r="DV84" i="28"/>
  <c r="DH125" i="28"/>
  <c r="DV87" i="28"/>
  <c r="DV158" i="28"/>
  <c r="DV327" i="28"/>
  <c r="DH230" i="28"/>
  <c r="DV109" i="28"/>
  <c r="DV46" i="28"/>
  <c r="DH346" i="28"/>
  <c r="DH244" i="28"/>
  <c r="DH381" i="28"/>
  <c r="DH319" i="28"/>
  <c r="DH352" i="28"/>
  <c r="DH382" i="28"/>
  <c r="DH331" i="28"/>
  <c r="DH282" i="28"/>
  <c r="DH182" i="28"/>
  <c r="DH261" i="28"/>
  <c r="DV138" i="28"/>
  <c r="DH260" i="28"/>
  <c r="DH117" i="28"/>
  <c r="DH324" i="28"/>
  <c r="DV137" i="28"/>
  <c r="DV378" i="28"/>
  <c r="DV81" i="28"/>
  <c r="DH251" i="28"/>
  <c r="DV45" i="28"/>
  <c r="DV131" i="28"/>
  <c r="DV308" i="28"/>
  <c r="DV130" i="28"/>
  <c r="DH40" i="28"/>
  <c r="DV394" i="28"/>
  <c r="DV18" i="28"/>
  <c r="DV67" i="28"/>
  <c r="DV76" i="28"/>
  <c r="DV329" i="28"/>
  <c r="DV139" i="28"/>
  <c r="DH388" i="28"/>
  <c r="DH175" i="28"/>
  <c r="DV284" i="28"/>
  <c r="DH218" i="28"/>
  <c r="DV127" i="28"/>
  <c r="DV306" i="28"/>
  <c r="DH326" i="28"/>
  <c r="DH372" i="28"/>
  <c r="DV42" i="28"/>
  <c r="DH245" i="28"/>
  <c r="DH288" i="28"/>
  <c r="DH191" i="28"/>
  <c r="DV340" i="28"/>
  <c r="DV35" i="28"/>
  <c r="DH131" i="28"/>
  <c r="DV184" i="28"/>
  <c r="DH277" i="28"/>
  <c r="DH158" i="28"/>
  <c r="DV48" i="28"/>
  <c r="DH351" i="28"/>
  <c r="DV53" i="28"/>
  <c r="DH59" i="28"/>
  <c r="DH212" i="28"/>
  <c r="DV113" i="28"/>
  <c r="DV352" i="28"/>
  <c r="DH90" i="28"/>
  <c r="DV288" i="28"/>
  <c r="DV155" i="28"/>
  <c r="DV116" i="28"/>
  <c r="DH283" i="28"/>
  <c r="DV213" i="28"/>
  <c r="DH14" i="28"/>
  <c r="DH392" i="28"/>
  <c r="DH275" i="28"/>
  <c r="DV375" i="28"/>
  <c r="DH238" i="28"/>
  <c r="DV65" i="28"/>
  <c r="DV123" i="28"/>
  <c r="DV208" i="28"/>
  <c r="DH192" i="28"/>
  <c r="DH258" i="28"/>
  <c r="DH81" i="28"/>
  <c r="DV296" i="28"/>
  <c r="DV393" i="28"/>
  <c r="DH400" i="28"/>
  <c r="DV150" i="28"/>
  <c r="DH103" i="28"/>
  <c r="DV347" i="28"/>
  <c r="DH266" i="28"/>
  <c r="DV27" i="28"/>
  <c r="DV376" i="28"/>
  <c r="DH71" i="28"/>
  <c r="DV359" i="28"/>
  <c r="DH227" i="28"/>
  <c r="DH108" i="28"/>
  <c r="DV52" i="28"/>
  <c r="DH264" i="28"/>
  <c r="DV167" i="28"/>
  <c r="DV252" i="28"/>
  <c r="DH298" i="28"/>
  <c r="DH33" i="28"/>
  <c r="DH45" i="28"/>
  <c r="DV283" i="28"/>
  <c r="DV154" i="28"/>
  <c r="DV199" i="28"/>
  <c r="DV196" i="28"/>
  <c r="DV61" i="28"/>
  <c r="DH224" i="28"/>
  <c r="DH359" i="28"/>
  <c r="DV372" i="28"/>
  <c r="DH177" i="28"/>
  <c r="DH58" i="28"/>
  <c r="DV400" i="28"/>
  <c r="DV228" i="28"/>
  <c r="DV99" i="28"/>
  <c r="DV357" i="28"/>
  <c r="DH395" i="28"/>
  <c r="DH17" i="28"/>
  <c r="DV121" i="28"/>
  <c r="DH171" i="28"/>
  <c r="DV386" i="28"/>
  <c r="DH370" i="28"/>
  <c r="DV60" i="28"/>
  <c r="DV207" i="28"/>
  <c r="DH70" i="28"/>
  <c r="DH147" i="28"/>
  <c r="DV197" i="28"/>
  <c r="DV166" i="28"/>
  <c r="DV239" i="28"/>
  <c r="DH357" i="28"/>
  <c r="DH219" i="28"/>
  <c r="DH73" i="28"/>
  <c r="DV401" i="28"/>
  <c r="DH378" i="28"/>
  <c r="DH52" i="28"/>
  <c r="DH373" i="28"/>
  <c r="DH309" i="28"/>
  <c r="DH126" i="28"/>
  <c r="DH44" i="28"/>
  <c r="DV98" i="28"/>
  <c r="DH34" i="28"/>
  <c r="DH140" i="28"/>
  <c r="DH111" i="28"/>
  <c r="DV269" i="28"/>
  <c r="DH376" i="28"/>
  <c r="DV374" i="28"/>
  <c r="DV91" i="28"/>
  <c r="DH157" i="28"/>
  <c r="DH211" i="28"/>
  <c r="DV314" i="28"/>
  <c r="DV364" i="28"/>
  <c r="DV223" i="28"/>
  <c r="DH83" i="28"/>
  <c r="DH383" i="28"/>
  <c r="DV302" i="28"/>
  <c r="DH369" i="28"/>
  <c r="DV266" i="28"/>
  <c r="DH164" i="28"/>
  <c r="DH55" i="28"/>
  <c r="DV292" i="28"/>
  <c r="DV22" i="28"/>
  <c r="DV275" i="28"/>
  <c r="DH256" i="28"/>
  <c r="DV335" i="28"/>
  <c r="DV221" i="28"/>
  <c r="DH114" i="28"/>
  <c r="DV160" i="28"/>
  <c r="DV304" i="28"/>
  <c r="DH391" i="28"/>
  <c r="DV257" i="28"/>
  <c r="DH207" i="28"/>
  <c r="DV361" i="28"/>
  <c r="DH142" i="28"/>
  <c r="DV217" i="28"/>
  <c r="DV15" i="28"/>
  <c r="DV101" i="28"/>
  <c r="DV286" i="28"/>
  <c r="DH375" i="28"/>
  <c r="DV264" i="28"/>
  <c r="DV282" i="28"/>
  <c r="DV338" i="28"/>
  <c r="DH254" i="28"/>
  <c r="DH249" i="28"/>
  <c r="DV384" i="28"/>
  <c r="DV324" i="28"/>
  <c r="DV336" i="28"/>
  <c r="DH332" i="28"/>
  <c r="DH118" i="28"/>
  <c r="DH123" i="28"/>
  <c r="DH75" i="28"/>
  <c r="DV279" i="28"/>
  <c r="DV141" i="28"/>
  <c r="DH18" i="28"/>
  <c r="DV179" i="28"/>
  <c r="DH137" i="28"/>
  <c r="DH231" i="28"/>
  <c r="DV290" i="28"/>
  <c r="DV115" i="28"/>
  <c r="DV193" i="28"/>
  <c r="DV194" i="28"/>
  <c r="DH361" i="28"/>
  <c r="DH339" i="28"/>
  <c r="DV201" i="28"/>
  <c r="DV200" i="28"/>
  <c r="DH134" i="28"/>
  <c r="DH106" i="28"/>
  <c r="DH65" i="28"/>
  <c r="DV112" i="28"/>
  <c r="DH22" i="28"/>
  <c r="DH385" i="28"/>
  <c r="DH32" i="28"/>
  <c r="DH161" i="28"/>
  <c r="DV71" i="28"/>
  <c r="DH72" i="28"/>
  <c r="DV41" i="28"/>
  <c r="DH80" i="28"/>
  <c r="DH280" i="28"/>
  <c r="DH38" i="28"/>
  <c r="DV365" i="28"/>
  <c r="DH119" i="28"/>
  <c r="DV345" i="28"/>
  <c r="DV169" i="28"/>
  <c r="DV143" i="28"/>
  <c r="DH262" i="28"/>
  <c r="DV146" i="28"/>
  <c r="DV188" i="28"/>
  <c r="DV245" i="28"/>
  <c r="DH194" i="28"/>
  <c r="DV104" i="28"/>
  <c r="DV161" i="28"/>
  <c r="DV297" i="28"/>
  <c r="DV334" i="28"/>
  <c r="DV110" i="28"/>
  <c r="DV43" i="28"/>
  <c r="DH208" i="28"/>
  <c r="DH197" i="28"/>
  <c r="DV331" i="28"/>
  <c r="DH135" i="28"/>
  <c r="DH87" i="28"/>
  <c r="EB12" i="28"/>
  <c r="DX12" i="28"/>
  <c r="DU49" i="28"/>
  <c r="DU88" i="28"/>
  <c r="DU268" i="28"/>
  <c r="DG290" i="28"/>
  <c r="DU248" i="28"/>
  <c r="DU394" i="28"/>
  <c r="DG347" i="28"/>
  <c r="DU157" i="28"/>
  <c r="DG272" i="28"/>
  <c r="DG89" i="28"/>
  <c r="DG127" i="28"/>
  <c r="DG337" i="28"/>
  <c r="DG242" i="28"/>
  <c r="DG372" i="28"/>
  <c r="DU39" i="28"/>
  <c r="DG62" i="28"/>
  <c r="DG102" i="28"/>
  <c r="DG366" i="28"/>
  <c r="DU179" i="28"/>
  <c r="DG172" i="28"/>
  <c r="DU283" i="28"/>
  <c r="DU239" i="28"/>
  <c r="DU62" i="28"/>
  <c r="DG351" i="28"/>
  <c r="DG304" i="28"/>
  <c r="DU368" i="28"/>
  <c r="DU152" i="28"/>
  <c r="DG289" i="28"/>
  <c r="DU397" i="28"/>
  <c r="DU122" i="28"/>
  <c r="DU353" i="28"/>
  <c r="DU323" i="28"/>
  <c r="DU271" i="28"/>
  <c r="DU289" i="28"/>
  <c r="DG17" i="28"/>
  <c r="DG91" i="28"/>
  <c r="DG346" i="28"/>
  <c r="DG66" i="28"/>
  <c r="DG343" i="28"/>
  <c r="DU21" i="28"/>
  <c r="DU241" i="28"/>
  <c r="DG350" i="28"/>
  <c r="DU343" i="28"/>
  <c r="DU190" i="28"/>
  <c r="DG302" i="28"/>
  <c r="DG161" i="28"/>
  <c r="DU203" i="28"/>
  <c r="DG164" i="28"/>
  <c r="DU168" i="28"/>
  <c r="DU102" i="28"/>
  <c r="DU381" i="28"/>
  <c r="DG383" i="28"/>
  <c r="DG226" i="28"/>
  <c r="DG402" i="28"/>
  <c r="DU156" i="28"/>
  <c r="DU327" i="28"/>
  <c r="DG390" i="28"/>
  <c r="DG342" i="28"/>
  <c r="DU214" i="28"/>
  <c r="DG271" i="28"/>
  <c r="DG132" i="28"/>
  <c r="DU164" i="28"/>
  <c r="DU185" i="28"/>
  <c r="DU221" i="28"/>
  <c r="DG138" i="28"/>
  <c r="DU282" i="28"/>
  <c r="DU317" i="28"/>
  <c r="DG36" i="28"/>
  <c r="DG377" i="28"/>
  <c r="DG166" i="28"/>
  <c r="DG252" i="28"/>
  <c r="DG129" i="28"/>
  <c r="DG361" i="28"/>
  <c r="DG189" i="28"/>
  <c r="DU79" i="28"/>
  <c r="DU90" i="28"/>
  <c r="DG59" i="28"/>
  <c r="DU64" i="28"/>
  <c r="DU161" i="28"/>
  <c r="DU186" i="28"/>
  <c r="DU84" i="28"/>
  <c r="DG385" i="28"/>
  <c r="DU314" i="28"/>
  <c r="DU217" i="28"/>
  <c r="DG29" i="28"/>
  <c r="DU172" i="28"/>
  <c r="DU316" i="28"/>
  <c r="DG178" i="28"/>
  <c r="DG238" i="28"/>
  <c r="DG113" i="28"/>
  <c r="DU230" i="28"/>
  <c r="DG191" i="28"/>
  <c r="DG115" i="28"/>
  <c r="DG199" i="28"/>
  <c r="DG173" i="28"/>
  <c r="DU246" i="28"/>
  <c r="DU170" i="28"/>
  <c r="DG34" i="28"/>
  <c r="DU286" i="28"/>
  <c r="DG75" i="28"/>
  <c r="DG328" i="28"/>
  <c r="DG77" i="28"/>
  <c r="DU320" i="28"/>
  <c r="DG283" i="28"/>
  <c r="DU175" i="28"/>
  <c r="DG401" i="28"/>
  <c r="DU101" i="28"/>
  <c r="DU227" i="28"/>
  <c r="DG248" i="28"/>
  <c r="DU325" i="28"/>
  <c r="DU38" i="28"/>
  <c r="DG60" i="28"/>
  <c r="DU318" i="28"/>
  <c r="DG126" i="28"/>
  <c r="DG298" i="28"/>
  <c r="DG20" i="28"/>
  <c r="DU294" i="28"/>
  <c r="DG48" i="28"/>
  <c r="DG237" i="28"/>
  <c r="DU395" i="28"/>
  <c r="DG254" i="28"/>
  <c r="DG253" i="28"/>
  <c r="DU187" i="28"/>
  <c r="DU224" i="28"/>
  <c r="DG46" i="28"/>
  <c r="DG65" i="28"/>
  <c r="DG21" i="28"/>
  <c r="DG201" i="28"/>
  <c r="DG94" i="28"/>
  <c r="DG284" i="28"/>
  <c r="DU340" i="28"/>
  <c r="DG121" i="28"/>
  <c r="DG398" i="28"/>
  <c r="DU148" i="28"/>
  <c r="DU198" i="28"/>
  <c r="DG295" i="28"/>
  <c r="DG149" i="28"/>
  <c r="DU181" i="28"/>
  <c r="DU26" i="28"/>
  <c r="DG26" i="28"/>
  <c r="DG260" i="28"/>
  <c r="DU249" i="28"/>
  <c r="DU309" i="28"/>
  <c r="DG131" i="28"/>
  <c r="DU147" i="28"/>
  <c r="DU280" i="28"/>
  <c r="DG309" i="28"/>
  <c r="DU40" i="28"/>
  <c r="DU30" i="28"/>
  <c r="DU260" i="28"/>
  <c r="DG278" i="28"/>
  <c r="DU366" i="28"/>
  <c r="DU358" i="28"/>
  <c r="DU379" i="28"/>
  <c r="DG280" i="28"/>
  <c r="DU99" i="28"/>
  <c r="DG190" i="28"/>
  <c r="DG123" i="28"/>
  <c r="DU362" i="28"/>
  <c r="DU385" i="28"/>
  <c r="DG255" i="28"/>
  <c r="DU65" i="28"/>
  <c r="DG32" i="28"/>
  <c r="DG120" i="28"/>
  <c r="DU312" i="28"/>
  <c r="DG153" i="28"/>
  <c r="DU53" i="28"/>
  <c r="DU307" i="28"/>
  <c r="DU259" i="28"/>
  <c r="DU349" i="28"/>
  <c r="DU98" i="28"/>
  <c r="DU335" i="28"/>
  <c r="DG141" i="28"/>
  <c r="DU364" i="28"/>
  <c r="DG363" i="28"/>
  <c r="DU27" i="28"/>
  <c r="DU196" i="28"/>
  <c r="DG28" i="28"/>
  <c r="DG18" i="28"/>
  <c r="DU277" i="28"/>
  <c r="DU149" i="28"/>
  <c r="DU222" i="28"/>
  <c r="DG14" i="28"/>
  <c r="DU236" i="28"/>
  <c r="DG208" i="28"/>
  <c r="DG230" i="28"/>
  <c r="DU275" i="28"/>
  <c r="DG397" i="28"/>
  <c r="DG117" i="28"/>
  <c r="DG217" i="28"/>
  <c r="DG245" i="28"/>
  <c r="DG183" i="28"/>
  <c r="DG87" i="28"/>
  <c r="DU341" i="28"/>
  <c r="DU229" i="28"/>
  <c r="DG108" i="28"/>
  <c r="DG181" i="28"/>
  <c r="DU33" i="28"/>
  <c r="DG63" i="28"/>
  <c r="DG270" i="28"/>
  <c r="DU108" i="28"/>
  <c r="DG179" i="28"/>
  <c r="DG387" i="28"/>
  <c r="DU142" i="28"/>
  <c r="DG162" i="28"/>
  <c r="DU363" i="28"/>
  <c r="DG257" i="28"/>
  <c r="DU16" i="28"/>
  <c r="DG80" i="28"/>
  <c r="DU265" i="28"/>
  <c r="DG93" i="28"/>
  <c r="DU378" i="28"/>
  <c r="DG243" i="28"/>
  <c r="DU372" i="28"/>
  <c r="DU104" i="28"/>
  <c r="DG39" i="28"/>
  <c r="DG267" i="28"/>
  <c r="DG300" i="28"/>
  <c r="DG322" i="28"/>
  <c r="DU367" i="28"/>
  <c r="DG249" i="28"/>
  <c r="DG15" i="28"/>
  <c r="DU153" i="28"/>
  <c r="DG335" i="28"/>
  <c r="DU206" i="28"/>
  <c r="DG374" i="28"/>
  <c r="DG157" i="28"/>
  <c r="DU339" i="28"/>
  <c r="DG276" i="28"/>
  <c r="DU71" i="28"/>
  <c r="DG61" i="28"/>
  <c r="DG212" i="28"/>
  <c r="DG41" i="28"/>
  <c r="DG370" i="28"/>
  <c r="DG339" i="28"/>
  <c r="DU46" i="28"/>
  <c r="DU17" i="28"/>
  <c r="DG327" i="28"/>
  <c r="DG156" i="28"/>
  <c r="DU176" i="28"/>
  <c r="DU263" i="28"/>
  <c r="DG301" i="28"/>
  <c r="DU100" i="28"/>
  <c r="DG367" i="28"/>
  <c r="DU298" i="28"/>
  <c r="DG167" i="28"/>
  <c r="DU59" i="28"/>
  <c r="DG306" i="28"/>
  <c r="DG186" i="28"/>
  <c r="DU262" i="28"/>
  <c r="DG259" i="28"/>
  <c r="DG54" i="28"/>
  <c r="DG151" i="28"/>
  <c r="DG258" i="28"/>
  <c r="DG264" i="28"/>
  <c r="DG84" i="28"/>
  <c r="DU140" i="28"/>
  <c r="DU329" i="28"/>
  <c r="DU129" i="28"/>
  <c r="DU328" i="28"/>
  <c r="DU387" i="28"/>
  <c r="DG125" i="28"/>
  <c r="DG139" i="28"/>
  <c r="DU73" i="28"/>
  <c r="DU48" i="28"/>
  <c r="DG235" i="28"/>
  <c r="DG51" i="28"/>
  <c r="DU18" i="28"/>
  <c r="DG146" i="28"/>
  <c r="DG98" i="28"/>
  <c r="DG256" i="28"/>
  <c r="DG368" i="28"/>
  <c r="DU150" i="28"/>
  <c r="DU61" i="28"/>
  <c r="DU401" i="28"/>
  <c r="DU242" i="28"/>
  <c r="DG282" i="28"/>
  <c r="DG344" i="28"/>
  <c r="DG23" i="28"/>
  <c r="DG52" i="28"/>
  <c r="DG147" i="28"/>
  <c r="DU226" i="28"/>
  <c r="DG286" i="28"/>
  <c r="DU355" i="28"/>
  <c r="DU284" i="28"/>
  <c r="DG111" i="28"/>
  <c r="DG76" i="28"/>
  <c r="DG244" i="28"/>
  <c r="DG112" i="28"/>
  <c r="DG198" i="28"/>
  <c r="DU344" i="28"/>
  <c r="DG220" i="28"/>
  <c r="DU189" i="28"/>
  <c r="DG154" i="28"/>
  <c r="DG348" i="28"/>
  <c r="DU82" i="28"/>
  <c r="DU204" i="28"/>
  <c r="DG124" i="28"/>
  <c r="DG313" i="28"/>
  <c r="DU396" i="28"/>
  <c r="DG229" i="28"/>
  <c r="DG265" i="28"/>
  <c r="DU23" i="28"/>
  <c r="DU297" i="28"/>
  <c r="DU346" i="28"/>
  <c r="DG143" i="28"/>
  <c r="DG314" i="28"/>
  <c r="DU296" i="28"/>
  <c r="DG234" i="28"/>
  <c r="DU91" i="28"/>
  <c r="DG67" i="28"/>
  <c r="DG27" i="28"/>
  <c r="DG97" i="28"/>
  <c r="DG82" i="28"/>
  <c r="DU76" i="28"/>
  <c r="DG180" i="28"/>
  <c r="DU133" i="28"/>
  <c r="DG355" i="28"/>
  <c r="DG262" i="28"/>
  <c r="DU399" i="28"/>
  <c r="DG47" i="28"/>
  <c r="DG239" i="28"/>
  <c r="DU272" i="28"/>
  <c r="DU34" i="28"/>
  <c r="DG171" i="28"/>
  <c r="DG56" i="28"/>
  <c r="DG214" i="28"/>
  <c r="DG389" i="28"/>
  <c r="DG345" i="28"/>
  <c r="DG222" i="28"/>
  <c r="DU180" i="28"/>
  <c r="DU121" i="28"/>
  <c r="DG35" i="28"/>
  <c r="DG279" i="28"/>
  <c r="DU356" i="28"/>
  <c r="DU141" i="28"/>
  <c r="DG158" i="28"/>
  <c r="DG232" i="28"/>
  <c r="DU70" i="28"/>
  <c r="DG227" i="28"/>
  <c r="DU97" i="28"/>
  <c r="DU352" i="28"/>
  <c r="DU132" i="28"/>
  <c r="DU87" i="28"/>
  <c r="DU308" i="28"/>
  <c r="DU107" i="28"/>
  <c r="DU256" i="28"/>
  <c r="DU191" i="28"/>
  <c r="DG40" i="28"/>
  <c r="DG223" i="28"/>
  <c r="DU276" i="28"/>
  <c r="DG305" i="28"/>
  <c r="DU376" i="28"/>
  <c r="DG197" i="28"/>
  <c r="DG165" i="28"/>
  <c r="DG150" i="28"/>
  <c r="DU139" i="28"/>
  <c r="DG136" i="28"/>
  <c r="DG106" i="28"/>
  <c r="DU199" i="28"/>
  <c r="DU159" i="28"/>
  <c r="DU68" i="28"/>
  <c r="DG99" i="28"/>
  <c r="DU382" i="28"/>
  <c r="DU212" i="28"/>
  <c r="DU126" i="28"/>
  <c r="DU285" i="28"/>
  <c r="DU287" i="28"/>
  <c r="DU60" i="28"/>
  <c r="DG329" i="28"/>
  <c r="DU305" i="28"/>
  <c r="DG379" i="28"/>
  <c r="DG69" i="28"/>
  <c r="DU208" i="28"/>
  <c r="DG376" i="28"/>
  <c r="DU253" i="28"/>
  <c r="DU301" i="28"/>
  <c r="DG334" i="28"/>
  <c r="DU116" i="28"/>
  <c r="DG16" i="28"/>
  <c r="DG359" i="28"/>
  <c r="DG209" i="28"/>
  <c r="DU111" i="28"/>
  <c r="DG216" i="28"/>
  <c r="DU219" i="28"/>
  <c r="DG45" i="28"/>
  <c r="DU118" i="28"/>
  <c r="DG273" i="28"/>
  <c r="DU117" i="28"/>
  <c r="DU292" i="28"/>
  <c r="DU115" i="28"/>
  <c r="DU218" i="28"/>
  <c r="DU177" i="28"/>
  <c r="DU315" i="28"/>
  <c r="DG250" i="28"/>
  <c r="DU167" i="28"/>
  <c r="DU56" i="28"/>
  <c r="DG321" i="28"/>
  <c r="DG332" i="28"/>
  <c r="DG49" i="28"/>
  <c r="DG381" i="28"/>
  <c r="DG174" i="28"/>
  <c r="DG30" i="28"/>
  <c r="DG205" i="28"/>
  <c r="DU69" i="28"/>
  <c r="DU209" i="28"/>
  <c r="DU80" i="28"/>
  <c r="DU74" i="28"/>
  <c r="DU257" i="28"/>
  <c r="DU371" i="28"/>
  <c r="DG137" i="28"/>
  <c r="DG114" i="28"/>
  <c r="DG100" i="28"/>
  <c r="DG251" i="28"/>
  <c r="DG86" i="28"/>
  <c r="DU311" i="28"/>
  <c r="DU37" i="28"/>
  <c r="DG396" i="28"/>
  <c r="DU63" i="28"/>
  <c r="DG103" i="28"/>
  <c r="DU94" i="28"/>
  <c r="DG83" i="28"/>
  <c r="DG358" i="28"/>
  <c r="DG25" i="28"/>
  <c r="DU245" i="28"/>
  <c r="DU169" i="28"/>
  <c r="DG210" i="28"/>
  <c r="DU351" i="28"/>
  <c r="DG240" i="28"/>
  <c r="DG382" i="28"/>
  <c r="DU255" i="28"/>
  <c r="DG182" i="28"/>
  <c r="DG195" i="28"/>
  <c r="DU338" i="28"/>
  <c r="DU330" i="28"/>
  <c r="DU313" i="28"/>
  <c r="DG43" i="28"/>
  <c r="DG393" i="28"/>
  <c r="DG55" i="28"/>
  <c r="DG354" i="28"/>
  <c r="DU225" i="28"/>
  <c r="DU120" i="28"/>
  <c r="DU158" i="28"/>
  <c r="DG323" i="28"/>
  <c r="DU151" i="28"/>
  <c r="DG200" i="28"/>
  <c r="DU78" i="28"/>
  <c r="DU52" i="28"/>
  <c r="DG247" i="28"/>
  <c r="DG192" i="28"/>
  <c r="DU274" i="28"/>
  <c r="DG53" i="28"/>
  <c r="DU136" i="28"/>
  <c r="DU216" i="28"/>
  <c r="DG148" i="28"/>
  <c r="DU194" i="28"/>
  <c r="DU184" i="28"/>
  <c r="DU114" i="28"/>
  <c r="DG37" i="28"/>
  <c r="DU299" i="28"/>
  <c r="DU174" i="28"/>
  <c r="DU326" i="28"/>
  <c r="DU383" i="28"/>
  <c r="DG400" i="28"/>
  <c r="DG330" i="28"/>
  <c r="DG394" i="28"/>
  <c r="DU160" i="28"/>
  <c r="DG299" i="28"/>
  <c r="DG315" i="28"/>
  <c r="DU300" i="28"/>
  <c r="DG71" i="28"/>
  <c r="DU112" i="28"/>
  <c r="DG333" i="28"/>
  <c r="DU193" i="28"/>
  <c r="DG128" i="28"/>
  <c r="DG90" i="28"/>
  <c r="DG152" i="28"/>
  <c r="DU359" i="28"/>
  <c r="DG326" i="28"/>
  <c r="DU54" i="28"/>
  <c r="DG275" i="28"/>
  <c r="DU130" i="28"/>
  <c r="DG338" i="28"/>
  <c r="DG68" i="28"/>
  <c r="DG293" i="28"/>
  <c r="DG231" i="28"/>
  <c r="DU324" i="28"/>
  <c r="DU365" i="28"/>
  <c r="DU201" i="28"/>
  <c r="DU374" i="28"/>
  <c r="DU135" i="28"/>
  <c r="DG134" i="28"/>
  <c r="DG168" i="28"/>
  <c r="DU113" i="28"/>
  <c r="DG44" i="28"/>
  <c r="DG81" i="28"/>
  <c r="DU391" i="28"/>
  <c r="DU369" i="28"/>
  <c r="DU109" i="28"/>
  <c r="DU291" i="28"/>
  <c r="DG187" i="28"/>
  <c r="DU234" i="28"/>
  <c r="DU195" i="28"/>
  <c r="DU303" i="28"/>
  <c r="DU400" i="28"/>
  <c r="DG349" i="28"/>
  <c r="DG297" i="28"/>
  <c r="DG64" i="28"/>
  <c r="DG130" i="28"/>
  <c r="DU389" i="28"/>
  <c r="DG281" i="28"/>
  <c r="DU119" i="28"/>
  <c r="DU85" i="28"/>
  <c r="DU332" i="28"/>
  <c r="DG211" i="28"/>
  <c r="DU41" i="28"/>
  <c r="DU390" i="28"/>
  <c r="DU331" i="28"/>
  <c r="DG219" i="28"/>
  <c r="DU171" i="28"/>
  <c r="DU25" i="28"/>
  <c r="DU202" i="28"/>
  <c r="DG22" i="28"/>
  <c r="DU128" i="28"/>
  <c r="DG375" i="28"/>
  <c r="DU22" i="28"/>
  <c r="DU67" i="28"/>
  <c r="DG169" i="28"/>
  <c r="DU197" i="28"/>
  <c r="DG145" i="28"/>
  <c r="DG307" i="28"/>
  <c r="DU45" i="28"/>
  <c r="DU178" i="28"/>
  <c r="DU165" i="28"/>
  <c r="DG228" i="28"/>
  <c r="DG294" i="28"/>
  <c r="DU131" i="28"/>
  <c r="DG79" i="28"/>
  <c r="DG319" i="28"/>
  <c r="DG312" i="28"/>
  <c r="DG308" i="28"/>
  <c r="DU103" i="28"/>
  <c r="DG263" i="28"/>
  <c r="DU77" i="28"/>
  <c r="DU231" i="28"/>
  <c r="DG70" i="28"/>
  <c r="DU302" i="28"/>
  <c r="DG357" i="28"/>
  <c r="DG218" i="28"/>
  <c r="DG365" i="28"/>
  <c r="DG118" i="28"/>
  <c r="DG369" i="28"/>
  <c r="DG296" i="28"/>
  <c r="DU264" i="28"/>
  <c r="DG206" i="28"/>
  <c r="DU238" i="28"/>
  <c r="DG311" i="28"/>
  <c r="DU254" i="28"/>
  <c r="DG386" i="28"/>
  <c r="DU93" i="28"/>
  <c r="DU295" i="28"/>
  <c r="DG135" i="28"/>
  <c r="DU32" i="28"/>
  <c r="DG316" i="28"/>
  <c r="DU28" i="28"/>
  <c r="DG140" i="28"/>
  <c r="DG204" i="28"/>
  <c r="DU15" i="28"/>
  <c r="DU345" i="28"/>
  <c r="DU273" i="28"/>
  <c r="DU336" i="28"/>
  <c r="DG268" i="28"/>
  <c r="DG133" i="28"/>
  <c r="DU72" i="28"/>
  <c r="DU57" i="28"/>
  <c r="DU83" i="28"/>
  <c r="DU173" i="28"/>
  <c r="DU258" i="28"/>
  <c r="DG104" i="28"/>
  <c r="DG269" i="28"/>
  <c r="DU393" i="28"/>
  <c r="DG395" i="28"/>
  <c r="DU354" i="28"/>
  <c r="DG31" i="28"/>
  <c r="DG142" i="28"/>
  <c r="DG196" i="28"/>
  <c r="DU361" i="28"/>
  <c r="DU75" i="28"/>
  <c r="DG160" i="28"/>
  <c r="DU251" i="28"/>
  <c r="DG110" i="28"/>
  <c r="DG177" i="28"/>
  <c r="DU50" i="28"/>
  <c r="DU266" i="28"/>
  <c r="DG203" i="28"/>
  <c r="DU162" i="28"/>
  <c r="DU205" i="28"/>
  <c r="DU333" i="28"/>
  <c r="DU183" i="28"/>
  <c r="DG246" i="28"/>
  <c r="DU373" i="28"/>
  <c r="DG144" i="28"/>
  <c r="DG24" i="28"/>
  <c r="DG292" i="28"/>
  <c r="DU223" i="28"/>
  <c r="DU47" i="28"/>
  <c r="DG318" i="28"/>
  <c r="DG225" i="28"/>
  <c r="DU144" i="28"/>
  <c r="DU357" i="28"/>
  <c r="DU377" i="28"/>
  <c r="DG356" i="28"/>
  <c r="DU337" i="28"/>
  <c r="DG324" i="28"/>
  <c r="DU370" i="28"/>
  <c r="DU278" i="28"/>
  <c r="DU125" i="28"/>
  <c r="DU146" i="28"/>
  <c r="DU106" i="28"/>
  <c r="DG122" i="28"/>
  <c r="DG221" i="28"/>
  <c r="DG364" i="28"/>
  <c r="DG170" i="28"/>
  <c r="DU232" i="28"/>
  <c r="DU145" i="28"/>
  <c r="DU95" i="28"/>
  <c r="DG310" i="28"/>
  <c r="DU322" i="28"/>
  <c r="DU360" i="28"/>
  <c r="DG92" i="28"/>
  <c r="DG78" i="28"/>
  <c r="DU127" i="28"/>
  <c r="DU384" i="28"/>
  <c r="DG277" i="28"/>
  <c r="DU252" i="28"/>
  <c r="DU14" i="28"/>
  <c r="DU86" i="28"/>
  <c r="DU137" i="28"/>
  <c r="DU348" i="28"/>
  <c r="DU347" i="28"/>
  <c r="DU58" i="28"/>
  <c r="DG207" i="28"/>
  <c r="DG353" i="28"/>
  <c r="DU281" i="28"/>
  <c r="DU44" i="28"/>
  <c r="DU51" i="28"/>
  <c r="DU96" i="28"/>
  <c r="DU288" i="28"/>
  <c r="DU220" i="28"/>
  <c r="DU188" i="28"/>
  <c r="DU200" i="28"/>
  <c r="DU235" i="28"/>
  <c r="DG266" i="28"/>
  <c r="DU388" i="28"/>
  <c r="DG288" i="28"/>
  <c r="DU124" i="28"/>
  <c r="DG88" i="28"/>
  <c r="DU155" i="28"/>
  <c r="DU66" i="28"/>
  <c r="DG213" i="28"/>
  <c r="DU293" i="28"/>
  <c r="DU143" i="28"/>
  <c r="DU210" i="28"/>
  <c r="DU110" i="28"/>
  <c r="DG285" i="28"/>
  <c r="DG194" i="28"/>
  <c r="DG241" i="28"/>
  <c r="DG38" i="28"/>
  <c r="DG336" i="28"/>
  <c r="DU261" i="28"/>
  <c r="DG236" i="28"/>
  <c r="DU310" i="28"/>
  <c r="DU36" i="28"/>
  <c r="DG352" i="28"/>
  <c r="DG399" i="28"/>
  <c r="DG85" i="28"/>
  <c r="DU247" i="28"/>
  <c r="DG360" i="28"/>
  <c r="DU215" i="28"/>
  <c r="DU270" i="28"/>
  <c r="DG193" i="28"/>
  <c r="DG116" i="28"/>
  <c r="DG371" i="28"/>
  <c r="DG362" i="28"/>
  <c r="DU19" i="28"/>
  <c r="DG72" i="28"/>
  <c r="DG303" i="28"/>
  <c r="DG380" i="28"/>
  <c r="DU392" i="28"/>
  <c r="DU386" i="28"/>
  <c r="DU92" i="28"/>
  <c r="DU244" i="28"/>
  <c r="DU306" i="28"/>
  <c r="DU350" i="28"/>
  <c r="DU250" i="28"/>
  <c r="DU228" i="28"/>
  <c r="DU213" i="28"/>
  <c r="DG175" i="28"/>
  <c r="DG378" i="28"/>
  <c r="DG176" i="28"/>
  <c r="DG19" i="28"/>
  <c r="DU207" i="28"/>
  <c r="DU24" i="28"/>
  <c r="DU154" i="28"/>
  <c r="DG373" i="28"/>
  <c r="DU269" i="28"/>
  <c r="DU240" i="28"/>
  <c r="DU192" i="28"/>
  <c r="DG291" i="28"/>
  <c r="DG261" i="28"/>
  <c r="DG233" i="28"/>
  <c r="DU35" i="28"/>
  <c r="DU267" i="28"/>
  <c r="DG391" i="28"/>
  <c r="DG58" i="28"/>
  <c r="DG33" i="28"/>
  <c r="DG184" i="28"/>
  <c r="DU279" i="28"/>
  <c r="DG274" i="28"/>
  <c r="DG392" i="28"/>
  <c r="DG42" i="28"/>
  <c r="DU55" i="28"/>
  <c r="DG159" i="28"/>
  <c r="DU134" i="28"/>
  <c r="DG57" i="28"/>
  <c r="DU243" i="28"/>
  <c r="DG202" i="28"/>
  <c r="DU319" i="28"/>
  <c r="DG109" i="28"/>
  <c r="DU233" i="28"/>
  <c r="DU304" i="28"/>
  <c r="DU211" i="28"/>
  <c r="DU166" i="28"/>
  <c r="DG185" i="28"/>
  <c r="DG331" i="28"/>
  <c r="DU163" i="28"/>
  <c r="DU31" i="28"/>
  <c r="DU20" i="28"/>
  <c r="DU334" i="28"/>
  <c r="DU123" i="28"/>
  <c r="DG74" i="28"/>
  <c r="DG384" i="28"/>
  <c r="DU380" i="28"/>
  <c r="DG96" i="28"/>
  <c r="DG325" i="28"/>
  <c r="DG107" i="28"/>
  <c r="DG105" i="28"/>
  <c r="DG101" i="28"/>
  <c r="DG73" i="28"/>
  <c r="DU138" i="28"/>
  <c r="DG50" i="28"/>
  <c r="DU42" i="28"/>
  <c r="DU398" i="28"/>
  <c r="DU89" i="28"/>
  <c r="DG155" i="28"/>
  <c r="DG224" i="28"/>
  <c r="DG388" i="28"/>
  <c r="DG119" i="28"/>
  <c r="DU237" i="28"/>
  <c r="DG287" i="28"/>
  <c r="DU29" i="28"/>
  <c r="DG188" i="28"/>
  <c r="DU290" i="28"/>
  <c r="DG95" i="28"/>
  <c r="DU105" i="28"/>
  <c r="DG163" i="28"/>
  <c r="DG215" i="28"/>
  <c r="DU81" i="28"/>
  <c r="DG341" i="28"/>
  <c r="DG317" i="28"/>
  <c r="DU321" i="28"/>
  <c r="DU182" i="28"/>
  <c r="DG320" i="28"/>
  <c r="DU43" i="28"/>
  <c r="DU375" i="28"/>
  <c r="DG340" i="28"/>
  <c r="DU342" i="28"/>
  <c r="D49" i="31"/>
  <c r="D50" i="31"/>
  <c r="D48" i="31"/>
  <c r="D51" i="31"/>
  <c r="E48" i="31"/>
  <c r="E50" i="31"/>
  <c r="E51" i="31"/>
  <c r="E49" i="31"/>
  <c r="F48" i="31"/>
  <c r="F51" i="31"/>
  <c r="F50" i="31"/>
  <c r="F49" i="31"/>
  <c r="G49" i="31"/>
  <c r="G50" i="31"/>
  <c r="G51" i="31"/>
  <c r="G48" i="31"/>
  <c r="H51" i="31"/>
  <c r="H49" i="31"/>
  <c r="H50" i="31"/>
  <c r="H48" i="31"/>
  <c r="I51" i="31"/>
  <c r="I50" i="31"/>
  <c r="I48" i="31"/>
  <c r="I49" i="31"/>
  <c r="J50" i="31"/>
  <c r="J48" i="31"/>
  <c r="J49" i="31"/>
  <c r="J51" i="31"/>
  <c r="K49" i="31"/>
  <c r="K51" i="31"/>
  <c r="K50" i="31"/>
  <c r="K48" i="31"/>
  <c r="L48" i="31"/>
  <c r="L50" i="31"/>
  <c r="L51" i="31"/>
  <c r="L49" i="31"/>
  <c r="M51" i="31"/>
  <c r="M50" i="31"/>
  <c r="M49" i="31"/>
  <c r="M48" i="31"/>
  <c r="N51" i="31"/>
  <c r="N49" i="31"/>
  <c r="N50" i="31"/>
  <c r="N48" i="31"/>
  <c r="O50" i="31"/>
  <c r="O48" i="31"/>
  <c r="O51" i="31"/>
  <c r="O49" i="31"/>
  <c r="P51" i="31"/>
  <c r="P48" i="31"/>
  <c r="P50" i="31"/>
  <c r="P49" i="31"/>
  <c r="Q50" i="31"/>
  <c r="Q49" i="31"/>
  <c r="Q48" i="31"/>
  <c r="Q51" i="31"/>
  <c r="R50" i="31"/>
  <c r="R48" i="31"/>
  <c r="R49" i="31"/>
  <c r="R51" i="31"/>
  <c r="DZ12" i="28"/>
  <c r="DW12" i="28"/>
  <c r="E75" i="31"/>
  <c r="E72" i="31"/>
  <c r="E74" i="31"/>
  <c r="D75" i="31"/>
  <c r="D74" i="31"/>
  <c r="F75" i="31"/>
  <c r="F72" i="31"/>
  <c r="F73" i="31"/>
  <c r="F74" i="31"/>
  <c r="G75" i="31"/>
  <c r="G72" i="31"/>
  <c r="G74" i="31"/>
  <c r="G73" i="31"/>
  <c r="H74" i="31"/>
  <c r="H75" i="31"/>
  <c r="H72" i="31"/>
  <c r="H73" i="31"/>
  <c r="I72" i="31"/>
  <c r="I74" i="31"/>
  <c r="I73" i="31"/>
  <c r="I75" i="31"/>
  <c r="J72" i="31"/>
  <c r="J74" i="31"/>
  <c r="J75" i="31"/>
  <c r="J73" i="31"/>
  <c r="K74" i="31"/>
  <c r="K75" i="31"/>
  <c r="K73" i="31"/>
  <c r="K72" i="31"/>
  <c r="L72" i="31"/>
  <c r="L74" i="31"/>
  <c r="L75" i="31"/>
  <c r="L73" i="31"/>
  <c r="M74" i="31"/>
  <c r="M73" i="31"/>
  <c r="M75" i="31"/>
  <c r="M72" i="31"/>
  <c r="N72" i="31"/>
  <c r="N74" i="31"/>
  <c r="N73" i="31"/>
  <c r="N75" i="31"/>
  <c r="O73" i="31"/>
  <c r="O72" i="31"/>
  <c r="O74" i="31"/>
  <c r="O75" i="31"/>
  <c r="P74" i="31"/>
  <c r="P72" i="31"/>
  <c r="P73" i="31"/>
  <c r="P75" i="31"/>
  <c r="Q73" i="31"/>
  <c r="Q74" i="31"/>
  <c r="Q75" i="31"/>
  <c r="Q72" i="31"/>
  <c r="R75" i="31"/>
  <c r="R74" i="31"/>
  <c r="R73" i="31"/>
  <c r="R72" i="31"/>
  <c r="EA12" i="28"/>
  <c r="D42" i="31"/>
  <c r="D40" i="31"/>
  <c r="D41" i="31"/>
  <c r="D43" i="31"/>
  <c r="E41" i="31"/>
  <c r="E40" i="31"/>
  <c r="E42" i="31"/>
  <c r="E43" i="31"/>
  <c r="F41" i="31"/>
  <c r="F40" i="31"/>
  <c r="F43" i="31"/>
  <c r="F42" i="31"/>
  <c r="G42" i="31"/>
  <c r="G43" i="31"/>
  <c r="G41" i="31"/>
  <c r="G40" i="31"/>
  <c r="H41" i="31"/>
  <c r="H43" i="31"/>
  <c r="H40" i="31"/>
  <c r="H42" i="31"/>
  <c r="I43" i="31"/>
  <c r="I40" i="31"/>
  <c r="I41" i="31"/>
  <c r="I42" i="31"/>
  <c r="J43" i="31"/>
  <c r="J40" i="31"/>
  <c r="J42" i="31"/>
  <c r="J41" i="31"/>
  <c r="K41" i="31"/>
  <c r="K42" i="31"/>
  <c r="K43" i="31"/>
  <c r="K40" i="31"/>
  <c r="L43" i="31"/>
  <c r="L42" i="31"/>
  <c r="L41" i="31"/>
  <c r="L40" i="31"/>
  <c r="M42" i="31"/>
  <c r="M41" i="31"/>
  <c r="M43" i="31"/>
  <c r="M40" i="31"/>
  <c r="N40" i="31"/>
  <c r="N41" i="31"/>
  <c r="N42" i="31"/>
  <c r="N43" i="31"/>
  <c r="O40" i="31"/>
  <c r="O42" i="31"/>
  <c r="O41" i="31"/>
  <c r="O43" i="31"/>
  <c r="P41" i="31"/>
  <c r="P43" i="31"/>
  <c r="P42" i="31"/>
  <c r="P40" i="31"/>
  <c r="Q41" i="31"/>
  <c r="Q40" i="31"/>
  <c r="Q42" i="31"/>
  <c r="Q43" i="31"/>
  <c r="R40" i="31"/>
  <c r="R43" i="31"/>
  <c r="R41" i="31"/>
  <c r="R42" i="31"/>
  <c r="D35" i="31"/>
  <c r="D34" i="31"/>
  <c r="D33" i="31"/>
  <c r="D32" i="31"/>
  <c r="E35" i="31"/>
  <c r="E33" i="31"/>
  <c r="J7" i="10" s="1"/>
  <c r="E32" i="31"/>
  <c r="E34" i="31"/>
  <c r="F34" i="31"/>
  <c r="F33" i="31"/>
  <c r="D14" i="10" s="1"/>
  <c r="F35" i="31"/>
  <c r="F32" i="31"/>
  <c r="G35" i="31"/>
  <c r="G33" i="31"/>
  <c r="J14" i="10" s="1"/>
  <c r="G32" i="31"/>
  <c r="G34" i="31"/>
  <c r="H35" i="31"/>
  <c r="H32" i="31"/>
  <c r="H33" i="31"/>
  <c r="D21" i="10" s="1"/>
  <c r="H34" i="31"/>
  <c r="I35" i="31"/>
  <c r="I34" i="31"/>
  <c r="I33" i="31"/>
  <c r="J21" i="10" s="1"/>
  <c r="I32" i="31"/>
  <c r="J32" i="31"/>
  <c r="J33" i="31"/>
  <c r="D29" i="10" s="1"/>
  <c r="J35" i="31"/>
  <c r="J34" i="31"/>
  <c r="K35" i="31"/>
  <c r="K34" i="31"/>
  <c r="K32" i="31"/>
  <c r="K33" i="31"/>
  <c r="J29" i="10" s="1"/>
  <c r="L34" i="31"/>
  <c r="L32" i="31"/>
  <c r="L35" i="31"/>
  <c r="L33" i="31"/>
  <c r="D36" i="10" s="1"/>
  <c r="M33" i="31"/>
  <c r="J36" i="10" s="1"/>
  <c r="M32" i="31"/>
  <c r="M34" i="31"/>
  <c r="M35" i="31"/>
  <c r="N35" i="31"/>
  <c r="N34" i="31"/>
  <c r="N32" i="31"/>
  <c r="N33" i="31"/>
  <c r="D43" i="10" s="1"/>
  <c r="O32" i="31"/>
  <c r="O35" i="31"/>
  <c r="O33" i="31"/>
  <c r="J43" i="10" s="1"/>
  <c r="O34" i="31"/>
  <c r="P32" i="31"/>
  <c r="P35" i="31"/>
  <c r="P33" i="31"/>
  <c r="D51" i="10" s="1"/>
  <c r="P34" i="31"/>
  <c r="Q35" i="31"/>
  <c r="Q34" i="31"/>
  <c r="Q33" i="31"/>
  <c r="J51" i="10" s="1"/>
  <c r="Q32" i="31"/>
  <c r="R33" i="31"/>
  <c r="D58" i="10" s="1"/>
  <c r="R32" i="31"/>
  <c r="R35" i="31"/>
  <c r="R34" i="31"/>
  <c r="DY12" i="28"/>
  <c r="E64" i="31"/>
  <c r="E65" i="31"/>
  <c r="E67" i="31"/>
  <c r="E66" i="31"/>
  <c r="F66" i="31"/>
  <c r="F64" i="31"/>
  <c r="F67" i="31"/>
  <c r="F65" i="31"/>
  <c r="G65" i="31"/>
  <c r="G67" i="31"/>
  <c r="G66" i="31"/>
  <c r="G64" i="31"/>
  <c r="H67" i="31"/>
  <c r="H64" i="31"/>
  <c r="H66" i="31"/>
  <c r="H65" i="31"/>
  <c r="I64" i="31"/>
  <c r="I67" i="31"/>
  <c r="I66" i="31"/>
  <c r="I65" i="31"/>
  <c r="J67" i="31"/>
  <c r="J64" i="31"/>
  <c r="J66" i="31"/>
  <c r="J65" i="31"/>
  <c r="K66" i="31"/>
  <c r="K67" i="31"/>
  <c r="K64" i="31"/>
  <c r="K65" i="31"/>
  <c r="L64" i="31"/>
  <c r="L67" i="31"/>
  <c r="L66" i="31"/>
  <c r="L65" i="31"/>
  <c r="M64" i="31"/>
  <c r="M67" i="31"/>
  <c r="M66" i="31"/>
  <c r="M65" i="31"/>
  <c r="N66" i="31"/>
  <c r="N65" i="31"/>
  <c r="N67" i="31"/>
  <c r="N64" i="31"/>
  <c r="O66" i="31"/>
  <c r="O67" i="31"/>
  <c r="O65" i="31"/>
  <c r="O64" i="31"/>
  <c r="P64" i="31"/>
  <c r="P67" i="31"/>
  <c r="P65" i="31"/>
  <c r="P66" i="31"/>
  <c r="Q65" i="31"/>
  <c r="Q67" i="31"/>
  <c r="Q66" i="31"/>
  <c r="Q64" i="31"/>
  <c r="R66" i="31"/>
  <c r="R67" i="31"/>
  <c r="R65" i="31"/>
  <c r="R64" i="31"/>
  <c r="D82" i="31"/>
  <c r="D80" i="31"/>
  <c r="D83" i="31"/>
  <c r="E81" i="31"/>
  <c r="E80" i="31"/>
  <c r="E83" i="31"/>
  <c r="E82" i="31"/>
  <c r="F81" i="31"/>
  <c r="F82" i="31"/>
  <c r="F80" i="31"/>
  <c r="F83" i="31"/>
  <c r="G83" i="31"/>
  <c r="G82" i="31"/>
  <c r="G80" i="31"/>
  <c r="G81" i="31"/>
  <c r="H81" i="31"/>
  <c r="H82" i="31"/>
  <c r="H80" i="31"/>
  <c r="H83" i="31"/>
  <c r="I80" i="31"/>
  <c r="I83" i="31"/>
  <c r="I81" i="31"/>
  <c r="I82" i="31"/>
  <c r="J82" i="31"/>
  <c r="J83" i="31"/>
  <c r="J80" i="31"/>
  <c r="J81" i="31"/>
  <c r="K80" i="31"/>
  <c r="K81" i="31"/>
  <c r="K83" i="31"/>
  <c r="K82" i="31"/>
  <c r="L82" i="31"/>
  <c r="L81" i="31"/>
  <c r="L80" i="31"/>
  <c r="L83" i="31"/>
  <c r="M82" i="31"/>
  <c r="M81" i="31"/>
  <c r="M80" i="31"/>
  <c r="M83" i="31"/>
  <c r="N80" i="31"/>
  <c r="N81" i="31"/>
  <c r="N83" i="31"/>
  <c r="N82" i="31"/>
  <c r="O83" i="31"/>
  <c r="O81" i="31"/>
  <c r="O80" i="31"/>
  <c r="O82" i="31"/>
  <c r="P83" i="31"/>
  <c r="P80" i="31"/>
  <c r="P81" i="31"/>
  <c r="P82" i="31"/>
  <c r="Q80" i="31"/>
  <c r="Q81" i="31"/>
  <c r="Q82" i="31"/>
  <c r="Q83" i="31"/>
  <c r="R83" i="31"/>
  <c r="R81" i="31"/>
  <c r="R82" i="31"/>
  <c r="R80" i="31"/>
  <c r="EC12" i="28"/>
  <c r="EE12" i="28"/>
  <c r="AV27" i="28" l="1"/>
  <c r="AW27" i="28"/>
  <c r="AX27" i="28"/>
  <c r="AY27" i="28"/>
  <c r="AV182" i="28"/>
  <c r="AW182" i="28"/>
  <c r="AX182" i="28"/>
  <c r="AY182" i="28"/>
  <c r="AW319" i="28"/>
  <c r="AX319" i="28"/>
  <c r="AV319" i="28"/>
  <c r="AY319" i="28"/>
  <c r="AV120" i="28"/>
  <c r="AW120" i="28"/>
  <c r="AX120" i="28"/>
  <c r="AY120" i="28"/>
  <c r="AV308" i="28"/>
  <c r="AW308" i="28"/>
  <c r="AX308" i="28"/>
  <c r="AY308" i="28"/>
  <c r="AV314" i="28"/>
  <c r="AW314" i="28"/>
  <c r="AX314" i="28"/>
  <c r="AY314" i="28"/>
  <c r="AW343" i="28"/>
  <c r="AX343" i="28"/>
  <c r="AV343" i="28"/>
  <c r="AY343" i="28"/>
  <c r="AW357" i="28"/>
  <c r="AV357" i="28"/>
  <c r="AY357" i="28"/>
  <c r="AX357" i="28"/>
  <c r="AV354" i="28"/>
  <c r="AY354" i="28"/>
  <c r="AW354" i="28"/>
  <c r="AX354" i="28"/>
  <c r="AW163" i="28"/>
  <c r="AX163" i="28"/>
  <c r="AV163" i="28"/>
  <c r="AY163" i="28"/>
  <c r="AV348" i="28"/>
  <c r="AX348" i="28"/>
  <c r="AY348" i="28"/>
  <c r="AW348" i="28"/>
  <c r="AW251" i="28"/>
  <c r="AX251" i="28"/>
  <c r="AY251" i="28"/>
  <c r="AV251" i="28"/>
  <c r="AX200" i="28"/>
  <c r="AV200" i="28"/>
  <c r="AW200" i="28"/>
  <c r="AY200" i="28"/>
  <c r="AW195" i="28"/>
  <c r="AX195" i="28"/>
  <c r="AY195" i="28"/>
  <c r="AV195" i="28"/>
  <c r="AV320" i="28"/>
  <c r="AW320" i="28"/>
  <c r="AX320" i="28"/>
  <c r="AY320" i="28"/>
  <c r="AV64" i="28"/>
  <c r="AW64" i="28"/>
  <c r="AX64" i="28"/>
  <c r="AY64" i="28"/>
  <c r="AW333" i="28"/>
  <c r="AX333" i="28"/>
  <c r="AV333" i="28"/>
  <c r="AY333" i="28"/>
  <c r="AV342" i="28"/>
  <c r="AW342" i="28"/>
  <c r="AX342" i="28"/>
  <c r="AY342" i="28"/>
  <c r="AW65" i="28"/>
  <c r="AX65" i="28"/>
  <c r="AV65" i="28"/>
  <c r="AY65" i="28"/>
  <c r="AV176" i="28"/>
  <c r="AW176" i="28"/>
  <c r="AX176" i="28"/>
  <c r="AY176" i="28"/>
  <c r="AV25" i="28"/>
  <c r="AW25" i="28"/>
  <c r="AX25" i="28"/>
  <c r="AY25" i="28"/>
  <c r="AW243" i="28"/>
  <c r="AX243" i="28"/>
  <c r="AY243" i="28"/>
  <c r="AV243" i="28"/>
  <c r="AV264" i="28"/>
  <c r="AX264" i="28"/>
  <c r="AY264" i="28"/>
  <c r="AW264" i="28"/>
  <c r="AW309" i="28"/>
  <c r="AX309" i="28"/>
  <c r="AV309" i="28"/>
  <c r="AY309" i="28"/>
  <c r="AV172" i="28"/>
  <c r="AW172" i="28"/>
  <c r="AX172" i="28"/>
  <c r="AY172" i="28"/>
  <c r="AW289" i="28"/>
  <c r="AX289" i="28"/>
  <c r="AY289" i="28"/>
  <c r="AV289" i="28"/>
  <c r="AV142" i="28"/>
  <c r="AW142" i="28"/>
  <c r="AX142" i="28"/>
  <c r="AY142" i="28"/>
  <c r="AW109" i="28"/>
  <c r="AX109" i="28"/>
  <c r="AV109" i="28"/>
  <c r="AY109" i="28"/>
  <c r="AV346" i="28"/>
  <c r="AW346" i="28"/>
  <c r="AX346" i="28"/>
  <c r="AY346" i="28"/>
  <c r="AV132" i="28"/>
  <c r="AX132" i="28"/>
  <c r="AY132" i="28"/>
  <c r="AW132" i="28"/>
  <c r="AV50" i="28"/>
  <c r="AW50" i="28"/>
  <c r="AX50" i="28"/>
  <c r="AY50" i="28"/>
  <c r="AW187" i="28"/>
  <c r="AX187" i="28"/>
  <c r="AY187" i="28"/>
  <c r="AV187" i="28"/>
  <c r="AW177" i="28"/>
  <c r="AX177" i="28"/>
  <c r="AV177" i="28"/>
  <c r="AY177" i="28"/>
  <c r="AW275" i="28"/>
  <c r="AX275" i="28"/>
  <c r="AV275" i="28"/>
  <c r="AY275" i="28"/>
  <c r="AW225" i="28"/>
  <c r="AX225" i="28"/>
  <c r="AY225" i="28"/>
  <c r="AV225" i="28"/>
  <c r="AW259" i="28"/>
  <c r="AX259" i="28"/>
  <c r="AY259" i="28"/>
  <c r="AV259" i="28"/>
  <c r="AW81" i="28"/>
  <c r="AX81" i="28"/>
  <c r="AV81" i="28"/>
  <c r="AY81" i="28"/>
  <c r="AX242" i="28"/>
  <c r="AV242" i="28"/>
  <c r="AW242" i="28"/>
  <c r="AY242" i="28"/>
  <c r="AW119" i="28"/>
  <c r="AX119" i="28"/>
  <c r="AY119" i="28"/>
  <c r="AV119" i="28"/>
  <c r="AV66" i="28"/>
  <c r="AW66" i="28"/>
  <c r="AX66" i="28"/>
  <c r="AY66" i="28"/>
  <c r="AX40" i="28"/>
  <c r="AY40" i="28"/>
  <c r="AV40" i="28"/>
  <c r="AW40" i="28"/>
  <c r="AX236" i="28"/>
  <c r="AV236" i="28"/>
  <c r="AW236" i="28"/>
  <c r="AY236" i="28"/>
  <c r="AX206" i="28"/>
  <c r="AV206" i="28"/>
  <c r="AW206" i="28"/>
  <c r="AY206" i="28"/>
  <c r="AV94" i="28"/>
  <c r="AW94" i="28"/>
  <c r="AX94" i="28"/>
  <c r="AY94" i="28"/>
  <c r="AV138" i="28"/>
  <c r="AY138" i="28"/>
  <c r="AW138" i="28"/>
  <c r="AX138" i="28"/>
  <c r="AW75" i="28"/>
  <c r="AX75" i="28"/>
  <c r="AV75" i="28"/>
  <c r="AY75" i="28"/>
  <c r="AX220" i="28"/>
  <c r="AV220" i="28"/>
  <c r="AW220" i="28"/>
  <c r="AY220" i="28"/>
  <c r="AV352" i="28"/>
  <c r="AX352" i="28"/>
  <c r="AY352" i="28"/>
  <c r="AW352" i="28"/>
  <c r="AV134" i="28"/>
  <c r="AW134" i="28"/>
  <c r="AX134" i="28"/>
  <c r="AY134" i="28"/>
  <c r="AV180" i="28"/>
  <c r="AX180" i="28"/>
  <c r="AW180" i="28"/>
  <c r="AY180" i="28"/>
  <c r="AV284" i="28"/>
  <c r="AX284" i="28"/>
  <c r="AY284" i="28"/>
  <c r="AW284" i="28"/>
  <c r="AV92" i="28"/>
  <c r="AW92" i="28"/>
  <c r="AX92" i="28"/>
  <c r="AY92" i="28"/>
  <c r="AW295" i="28"/>
  <c r="AX295" i="28"/>
  <c r="AV295" i="28"/>
  <c r="AY295" i="28"/>
  <c r="AW387" i="28"/>
  <c r="AV387" i="28"/>
  <c r="AY387" i="28"/>
  <c r="AX387" i="28"/>
  <c r="AV386" i="28"/>
  <c r="AY386" i="28"/>
  <c r="AX386" i="28"/>
  <c r="AW386" i="28"/>
  <c r="AW265" i="28"/>
  <c r="AX265" i="28"/>
  <c r="AV265" i="28"/>
  <c r="AY265" i="28"/>
  <c r="AV300" i="28"/>
  <c r="AW300" i="28"/>
  <c r="AX300" i="28"/>
  <c r="AY300" i="28"/>
  <c r="AW375" i="28"/>
  <c r="AX375" i="28"/>
  <c r="AY375" i="28"/>
  <c r="AV375" i="28"/>
  <c r="AV288" i="28"/>
  <c r="AW288" i="28"/>
  <c r="AX288" i="28"/>
  <c r="AY288" i="28"/>
  <c r="AV356" i="28"/>
  <c r="AY356" i="28"/>
  <c r="AW356" i="28"/>
  <c r="AX356" i="28"/>
  <c r="AX232" i="28"/>
  <c r="AV232" i="28"/>
  <c r="AW232" i="28"/>
  <c r="AY232" i="28"/>
  <c r="AV336" i="28"/>
  <c r="AW336" i="28"/>
  <c r="AX336" i="28"/>
  <c r="AY336" i="28"/>
  <c r="AW213" i="28"/>
  <c r="AX213" i="28"/>
  <c r="AY213" i="28"/>
  <c r="AV213" i="28"/>
  <c r="AV15" i="28"/>
  <c r="AU15" i="28"/>
  <c r="AY15" i="28"/>
  <c r="AW239" i="28"/>
  <c r="AX239" i="28"/>
  <c r="AY239" i="28"/>
  <c r="AV239" i="28"/>
  <c r="AW331" i="28"/>
  <c r="AX331" i="28"/>
  <c r="AY331" i="28"/>
  <c r="AV331" i="28"/>
  <c r="AV47" i="28"/>
  <c r="AW47" i="28"/>
  <c r="AX47" i="28"/>
  <c r="AY47" i="28"/>
  <c r="AV144" i="28"/>
  <c r="AW144" i="28"/>
  <c r="AX144" i="28"/>
  <c r="AY144" i="28"/>
  <c r="AW317" i="28"/>
  <c r="AX317" i="28"/>
  <c r="AV317" i="28"/>
  <c r="AY317" i="28"/>
  <c r="AV382" i="28"/>
  <c r="AW382" i="28"/>
  <c r="AX382" i="28"/>
  <c r="AY382" i="28"/>
  <c r="AV130" i="28"/>
  <c r="AW130" i="28"/>
  <c r="AX130" i="28"/>
  <c r="AY130" i="28"/>
  <c r="AY395" i="28"/>
  <c r="AX395" i="28"/>
  <c r="AV395" i="28"/>
  <c r="AW395" i="28"/>
  <c r="AW113" i="28"/>
  <c r="AX113" i="28"/>
  <c r="AV113" i="28"/>
  <c r="AY113" i="28"/>
  <c r="AW141" i="28"/>
  <c r="AX141" i="28"/>
  <c r="AV141" i="28"/>
  <c r="AY141" i="28"/>
  <c r="AV82" i="28"/>
  <c r="AW82" i="28"/>
  <c r="AX82" i="28"/>
  <c r="AY82" i="28"/>
  <c r="AW101" i="28"/>
  <c r="AX101" i="28"/>
  <c r="AV101" i="28"/>
  <c r="AY101" i="28"/>
  <c r="AW299" i="28"/>
  <c r="AX299" i="28"/>
  <c r="AY299" i="28"/>
  <c r="AV299" i="28"/>
  <c r="AX212" i="28"/>
  <c r="AV212" i="28"/>
  <c r="AW212" i="28"/>
  <c r="AY212" i="28"/>
  <c r="AW57" i="28"/>
  <c r="AX57" i="28"/>
  <c r="AV57" i="28"/>
  <c r="AY57" i="28"/>
  <c r="AX20" i="28"/>
  <c r="AY20" i="28"/>
  <c r="AV20" i="28"/>
  <c r="AW20" i="28"/>
  <c r="AX38" i="28"/>
  <c r="AY38" i="28"/>
  <c r="AV38" i="28"/>
  <c r="AW38" i="28"/>
  <c r="AV394" i="28"/>
  <c r="AW394" i="28"/>
  <c r="AX394" i="28"/>
  <c r="AY394" i="28"/>
  <c r="AW255" i="28"/>
  <c r="AX255" i="28"/>
  <c r="AY255" i="28"/>
  <c r="AV255" i="28"/>
  <c r="AW287" i="28"/>
  <c r="AX287" i="28"/>
  <c r="AV287" i="28"/>
  <c r="AY287" i="28"/>
  <c r="AV272" i="28"/>
  <c r="AW272" i="28"/>
  <c r="AX272" i="28"/>
  <c r="AY272" i="28"/>
  <c r="AW325" i="28"/>
  <c r="AX325" i="28"/>
  <c r="AV325" i="28"/>
  <c r="AY325" i="28"/>
  <c r="AV60" i="28"/>
  <c r="AW60" i="28"/>
  <c r="AX60" i="28"/>
  <c r="AY60" i="28"/>
  <c r="AV108" i="28"/>
  <c r="AW108" i="28"/>
  <c r="AX108" i="28"/>
  <c r="AY108" i="28"/>
  <c r="AW385" i="28"/>
  <c r="AV385" i="28"/>
  <c r="AX385" i="28"/>
  <c r="AY385" i="28"/>
  <c r="AW307" i="28"/>
  <c r="AX307" i="28"/>
  <c r="AV307" i="28"/>
  <c r="AY307" i="28"/>
  <c r="AV298" i="28"/>
  <c r="AW298" i="28"/>
  <c r="AX298" i="28"/>
  <c r="AY298" i="28"/>
  <c r="AW363" i="28"/>
  <c r="AV363" i="28"/>
  <c r="AX363" i="28"/>
  <c r="AY363" i="28"/>
  <c r="AW123" i="28"/>
  <c r="AX123" i="28"/>
  <c r="AV123" i="28"/>
  <c r="AY123" i="28"/>
  <c r="AV58" i="28"/>
  <c r="AY58" i="28"/>
  <c r="AW58" i="28"/>
  <c r="AX58" i="28"/>
  <c r="AX34" i="28"/>
  <c r="AY34" i="28"/>
  <c r="AV34" i="28"/>
  <c r="AW34" i="28"/>
  <c r="AX216" i="28"/>
  <c r="AV216" i="28"/>
  <c r="AW216" i="28"/>
  <c r="AY216" i="28"/>
  <c r="AV90" i="28"/>
  <c r="AY90" i="28"/>
  <c r="AW90" i="28"/>
  <c r="AX90" i="28"/>
  <c r="AV102" i="28"/>
  <c r="AW102" i="28"/>
  <c r="AX102" i="28"/>
  <c r="AY102" i="28"/>
  <c r="AV52" i="28"/>
  <c r="AX52" i="28"/>
  <c r="AY52" i="28"/>
  <c r="AW52" i="28"/>
  <c r="AW77" i="28"/>
  <c r="AX77" i="28"/>
  <c r="AV77" i="28"/>
  <c r="AY77" i="28"/>
  <c r="AW237" i="28"/>
  <c r="AX237" i="28"/>
  <c r="AY237" i="28"/>
  <c r="AV237" i="28"/>
  <c r="AV140" i="28"/>
  <c r="AW140" i="28"/>
  <c r="AX140" i="28"/>
  <c r="AY140" i="28"/>
  <c r="AV19" i="28"/>
  <c r="AW19" i="28"/>
  <c r="AX19" i="28"/>
  <c r="AY19" i="28"/>
  <c r="AV400" i="28"/>
  <c r="AW400" i="28"/>
  <c r="AY400" i="28"/>
  <c r="AX400" i="28"/>
  <c r="AW93" i="28"/>
  <c r="AX93" i="28"/>
  <c r="AV93" i="28"/>
  <c r="AY93" i="28"/>
  <c r="AW53" i="28"/>
  <c r="AX53" i="28"/>
  <c r="AV53" i="28"/>
  <c r="AY53" i="28"/>
  <c r="AW369" i="28"/>
  <c r="AV369" i="28"/>
  <c r="AX369" i="28"/>
  <c r="AY369" i="28"/>
  <c r="AW339" i="28"/>
  <c r="AX339" i="28"/>
  <c r="AV339" i="28"/>
  <c r="AY339" i="28"/>
  <c r="AW297" i="28"/>
  <c r="AX297" i="28"/>
  <c r="AV297" i="28"/>
  <c r="AY297" i="28"/>
  <c r="AW211" i="28"/>
  <c r="AX211" i="28"/>
  <c r="AY211" i="28"/>
  <c r="AV211" i="28"/>
  <c r="AW327" i="28"/>
  <c r="AX327" i="28"/>
  <c r="AV327" i="28"/>
  <c r="AY327" i="28"/>
  <c r="AY44" i="28"/>
  <c r="AV44" i="28"/>
  <c r="AW44" i="28"/>
  <c r="AX44" i="28"/>
  <c r="AW193" i="28"/>
  <c r="AX193" i="28"/>
  <c r="AY193" i="28"/>
  <c r="AV193" i="28"/>
  <c r="AV378" i="28"/>
  <c r="AW378" i="28"/>
  <c r="AX378" i="28"/>
  <c r="AY378" i="28"/>
  <c r="AV184" i="28"/>
  <c r="AY184" i="28"/>
  <c r="AW184" i="28"/>
  <c r="AX184" i="28"/>
  <c r="AV124" i="28"/>
  <c r="AW124" i="28"/>
  <c r="AX124" i="28"/>
  <c r="AY124" i="28"/>
  <c r="AX196" i="28"/>
  <c r="AV196" i="28"/>
  <c r="AW196" i="28"/>
  <c r="AY196" i="28"/>
  <c r="AW383" i="28"/>
  <c r="AY383" i="28"/>
  <c r="AV383" i="28"/>
  <c r="AX383" i="28"/>
  <c r="AW291" i="28"/>
  <c r="AX291" i="28"/>
  <c r="AV291" i="28"/>
  <c r="AY291" i="28"/>
  <c r="AV388" i="28"/>
  <c r="AW388" i="28"/>
  <c r="AX388" i="28"/>
  <c r="AY388" i="28"/>
  <c r="AW227" i="28"/>
  <c r="AX227" i="28"/>
  <c r="AY227" i="28"/>
  <c r="AV227" i="28"/>
  <c r="AW159" i="28"/>
  <c r="AX159" i="28"/>
  <c r="AV159" i="28"/>
  <c r="AY159" i="28"/>
  <c r="AV268" i="28"/>
  <c r="AW268" i="28"/>
  <c r="AX268" i="28"/>
  <c r="AY268" i="28"/>
  <c r="AW399" i="28"/>
  <c r="AX399" i="28"/>
  <c r="AY399" i="28"/>
  <c r="AV399" i="28"/>
  <c r="AW229" i="28"/>
  <c r="AX229" i="28"/>
  <c r="AY229" i="28"/>
  <c r="AV229" i="28"/>
  <c r="AW91" i="28"/>
  <c r="AX91" i="28"/>
  <c r="AV91" i="28"/>
  <c r="AY91" i="28"/>
  <c r="AW189" i="28"/>
  <c r="AX189" i="28"/>
  <c r="AY189" i="28"/>
  <c r="AV189" i="28"/>
  <c r="AW321" i="28"/>
  <c r="AX321" i="28"/>
  <c r="AV321" i="28"/>
  <c r="AY321" i="28"/>
  <c r="AV48" i="28"/>
  <c r="AX48" i="28"/>
  <c r="AY48" i="28"/>
  <c r="AW48" i="28"/>
  <c r="AX194" i="28"/>
  <c r="AV194" i="28"/>
  <c r="AW194" i="28"/>
  <c r="AY194" i="28"/>
  <c r="AV136" i="28"/>
  <c r="AW136" i="28"/>
  <c r="AX136" i="28"/>
  <c r="AY136" i="28"/>
  <c r="AV296" i="28"/>
  <c r="AX296" i="28"/>
  <c r="AY296" i="28"/>
  <c r="AW296" i="28"/>
  <c r="AX32" i="28"/>
  <c r="AY32" i="28"/>
  <c r="AV32" i="28"/>
  <c r="AW32" i="28"/>
  <c r="AV290" i="28"/>
  <c r="AW290" i="28"/>
  <c r="AY290" i="28"/>
  <c r="AX290" i="28"/>
  <c r="AV72" i="28"/>
  <c r="AW72" i="28"/>
  <c r="AX72" i="28"/>
  <c r="AY72" i="28"/>
  <c r="AV390" i="28"/>
  <c r="AW390" i="28"/>
  <c r="AY390" i="28"/>
  <c r="AX390" i="28"/>
  <c r="AV46" i="28"/>
  <c r="AW46" i="28"/>
  <c r="AX46" i="28"/>
  <c r="AY46" i="28"/>
  <c r="AW207" i="28"/>
  <c r="AX207" i="28"/>
  <c r="AY207" i="28"/>
  <c r="AV207" i="28"/>
  <c r="AW283" i="28"/>
  <c r="AX283" i="28"/>
  <c r="AY283" i="28"/>
  <c r="AV283" i="28"/>
  <c r="AW315" i="28"/>
  <c r="AX315" i="28"/>
  <c r="AY315" i="28"/>
  <c r="AV315" i="28"/>
  <c r="AX238" i="28"/>
  <c r="AV238" i="28"/>
  <c r="AW238" i="28"/>
  <c r="AY238" i="28"/>
  <c r="AV380" i="28"/>
  <c r="AW380" i="28"/>
  <c r="AY380" i="28"/>
  <c r="AX380" i="28"/>
  <c r="AX204" i="28"/>
  <c r="AV204" i="28"/>
  <c r="AW204" i="28"/>
  <c r="AY204" i="28"/>
  <c r="AW59" i="28"/>
  <c r="AX59" i="28"/>
  <c r="AV59" i="28"/>
  <c r="AY59" i="28"/>
  <c r="AW209" i="28"/>
  <c r="AX209" i="28"/>
  <c r="AY209" i="28"/>
  <c r="AV209" i="28"/>
  <c r="AV110" i="28"/>
  <c r="AW110" i="28"/>
  <c r="AX110" i="28"/>
  <c r="AY110" i="28"/>
  <c r="AW263" i="28"/>
  <c r="AX263" i="28"/>
  <c r="AV263" i="28"/>
  <c r="AY263" i="28"/>
  <c r="AV86" i="28"/>
  <c r="AW86" i="28"/>
  <c r="AX86" i="28"/>
  <c r="AY86" i="28"/>
  <c r="AW285" i="28"/>
  <c r="AX285" i="28"/>
  <c r="AV285" i="28"/>
  <c r="AY285" i="28"/>
  <c r="AW279" i="28"/>
  <c r="AX279" i="28"/>
  <c r="AV279" i="28"/>
  <c r="AY279" i="28"/>
  <c r="AV280" i="28"/>
  <c r="AX280" i="28"/>
  <c r="AY280" i="28"/>
  <c r="AW280" i="28"/>
  <c r="AX244" i="28"/>
  <c r="AV244" i="28"/>
  <c r="AW244" i="28"/>
  <c r="AY244" i="28"/>
  <c r="AX240" i="28"/>
  <c r="AV240" i="28"/>
  <c r="AW240" i="28"/>
  <c r="AY240" i="28"/>
  <c r="AV366" i="28"/>
  <c r="AW366" i="28"/>
  <c r="AX366" i="28"/>
  <c r="AY366" i="28"/>
  <c r="AW121" i="28"/>
  <c r="AX121" i="28"/>
  <c r="AV121" i="28"/>
  <c r="AY121" i="28"/>
  <c r="AW83" i="28"/>
  <c r="AX83" i="28"/>
  <c r="AV83" i="28"/>
  <c r="AY83" i="28"/>
  <c r="AW181" i="28"/>
  <c r="AX181" i="28"/>
  <c r="AY181" i="28"/>
  <c r="AV181" i="28"/>
  <c r="AV304" i="28"/>
  <c r="AW304" i="28"/>
  <c r="AX304" i="28"/>
  <c r="AY304" i="28"/>
  <c r="AW267" i="28"/>
  <c r="AX267" i="28"/>
  <c r="AY267" i="28"/>
  <c r="AV267" i="28"/>
  <c r="AV104" i="28"/>
  <c r="AW104" i="28"/>
  <c r="AX104" i="28"/>
  <c r="AY104" i="28"/>
  <c r="AV334" i="28"/>
  <c r="AY334" i="28"/>
  <c r="AX334" i="28"/>
  <c r="AW334" i="28"/>
  <c r="AV100" i="28"/>
  <c r="AX100" i="28"/>
  <c r="AY100" i="28"/>
  <c r="AW100" i="28"/>
  <c r="AX16" i="28"/>
  <c r="AY16" i="28"/>
  <c r="AV16" i="28"/>
  <c r="AW16" i="28"/>
  <c r="AV146" i="28"/>
  <c r="AW146" i="28"/>
  <c r="AX146" i="28"/>
  <c r="AY146" i="28"/>
  <c r="AW273" i="28"/>
  <c r="AX273" i="28"/>
  <c r="AV273" i="28"/>
  <c r="AY273" i="28"/>
  <c r="AW63" i="28"/>
  <c r="AX63" i="28"/>
  <c r="AV63" i="28"/>
  <c r="AY63" i="28"/>
  <c r="AX208" i="28"/>
  <c r="AV208" i="28"/>
  <c r="AW208" i="28"/>
  <c r="AY208" i="28"/>
  <c r="AV266" i="28"/>
  <c r="AW266" i="28"/>
  <c r="AX266" i="28"/>
  <c r="AY266" i="28"/>
  <c r="AV164" i="28"/>
  <c r="AX164" i="28"/>
  <c r="AY164" i="28"/>
  <c r="AW164" i="28"/>
  <c r="AV278" i="28"/>
  <c r="AW278" i="28"/>
  <c r="AX278" i="28"/>
  <c r="AY278" i="28"/>
  <c r="AV96" i="28"/>
  <c r="AW96" i="28"/>
  <c r="AX96" i="28"/>
  <c r="AY96" i="28"/>
  <c r="AX234" i="28"/>
  <c r="AV234" i="28"/>
  <c r="AY234" i="28"/>
  <c r="AW234" i="28"/>
  <c r="AV29" i="28"/>
  <c r="AW29" i="28"/>
  <c r="AX29" i="28"/>
  <c r="AY29" i="28"/>
  <c r="AW359" i="28"/>
  <c r="AY359" i="28"/>
  <c r="AV359" i="28"/>
  <c r="AX359" i="28"/>
  <c r="AW67" i="28"/>
  <c r="AX67" i="28"/>
  <c r="AV67" i="28"/>
  <c r="AY67" i="28"/>
  <c r="AW133" i="28"/>
  <c r="AX133" i="28"/>
  <c r="AV133" i="28"/>
  <c r="AY133" i="28"/>
  <c r="AW305" i="28"/>
  <c r="AX305" i="28"/>
  <c r="AY305" i="28"/>
  <c r="AV305" i="28"/>
  <c r="AX36" i="28"/>
  <c r="AY36" i="28"/>
  <c r="AV36" i="28"/>
  <c r="AW36" i="28"/>
  <c r="AV49" i="28"/>
  <c r="AW49" i="28"/>
  <c r="AX49" i="28"/>
  <c r="AY49" i="28"/>
  <c r="AV396" i="28"/>
  <c r="AW396" i="28"/>
  <c r="AY396" i="28"/>
  <c r="AX396" i="28"/>
  <c r="AX254" i="28"/>
  <c r="AV254" i="28"/>
  <c r="AW254" i="28"/>
  <c r="AY254" i="28"/>
  <c r="AX188" i="28"/>
  <c r="AV188" i="28"/>
  <c r="AW188" i="28"/>
  <c r="AY188" i="28"/>
  <c r="AW191" i="28"/>
  <c r="AX191" i="28"/>
  <c r="AY191" i="28"/>
  <c r="AV191" i="28"/>
  <c r="AW281" i="28"/>
  <c r="AX281" i="28"/>
  <c r="AV281" i="28"/>
  <c r="AY281" i="28"/>
  <c r="AW245" i="28"/>
  <c r="AX245" i="28"/>
  <c r="AY245" i="28"/>
  <c r="AV245" i="28"/>
  <c r="AV372" i="28"/>
  <c r="AW372" i="28"/>
  <c r="AY372" i="28"/>
  <c r="AX372" i="28"/>
  <c r="AX393" i="28"/>
  <c r="AV393" i="28"/>
  <c r="AY393" i="28"/>
  <c r="AW393" i="28"/>
  <c r="AX198" i="28"/>
  <c r="AV198" i="28"/>
  <c r="AW198" i="28"/>
  <c r="AY198" i="28"/>
  <c r="AW153" i="28"/>
  <c r="AX153" i="28"/>
  <c r="AV153" i="28"/>
  <c r="AY153" i="28"/>
  <c r="AV33" i="28"/>
  <c r="AW33" i="28"/>
  <c r="AX33" i="28"/>
  <c r="AY33" i="28"/>
  <c r="AW235" i="28"/>
  <c r="AX235" i="28"/>
  <c r="AY235" i="28"/>
  <c r="AV235" i="28"/>
  <c r="AV128" i="28"/>
  <c r="AW128" i="28"/>
  <c r="AX128" i="28"/>
  <c r="AY128" i="28"/>
  <c r="AV310" i="28"/>
  <c r="AW310" i="28"/>
  <c r="AX310" i="28"/>
  <c r="AY310" i="28"/>
  <c r="AW107" i="28"/>
  <c r="AX107" i="28"/>
  <c r="AV107" i="28"/>
  <c r="AY107" i="28"/>
  <c r="AV374" i="28"/>
  <c r="AX374" i="28"/>
  <c r="AY374" i="28"/>
  <c r="AW374" i="28"/>
  <c r="AV360" i="28"/>
  <c r="AW360" i="28"/>
  <c r="AY360" i="28"/>
  <c r="AX360" i="28"/>
  <c r="AV31" i="28"/>
  <c r="AW31" i="28"/>
  <c r="AX31" i="28"/>
  <c r="AY31" i="28"/>
  <c r="AV74" i="28"/>
  <c r="AY74" i="28"/>
  <c r="AW74" i="28"/>
  <c r="AX74" i="28"/>
  <c r="AV350" i="28"/>
  <c r="AW350" i="28"/>
  <c r="AX350" i="28"/>
  <c r="AY350" i="28"/>
  <c r="AV156" i="28"/>
  <c r="AW156" i="28"/>
  <c r="AX156" i="28"/>
  <c r="AY156" i="28"/>
  <c r="AW365" i="28"/>
  <c r="AY365" i="28"/>
  <c r="AV365" i="28"/>
  <c r="AX365" i="28"/>
  <c r="AW269" i="28"/>
  <c r="AX269" i="28"/>
  <c r="AV269" i="28"/>
  <c r="AY269" i="28"/>
  <c r="AV398" i="28"/>
  <c r="AW398" i="28"/>
  <c r="AX398" i="28"/>
  <c r="AY398" i="28"/>
  <c r="AW171" i="28"/>
  <c r="AX171" i="28"/>
  <c r="AV171" i="28"/>
  <c r="AY171" i="28"/>
  <c r="AW351" i="28"/>
  <c r="AX351" i="28"/>
  <c r="AV351" i="28"/>
  <c r="AY351" i="28"/>
  <c r="AV76" i="28"/>
  <c r="AW76" i="28"/>
  <c r="AX76" i="28"/>
  <c r="AY76" i="28"/>
  <c r="AV43" i="28"/>
  <c r="AW43" i="28"/>
  <c r="AX43" i="28"/>
  <c r="AY43" i="28"/>
  <c r="AW61" i="28"/>
  <c r="AX61" i="28"/>
  <c r="AV61" i="28"/>
  <c r="AY61" i="28"/>
  <c r="AW173" i="28"/>
  <c r="AX173" i="28"/>
  <c r="AV173" i="28"/>
  <c r="AY173" i="28"/>
  <c r="AV344" i="28"/>
  <c r="AX344" i="28"/>
  <c r="AY344" i="28"/>
  <c r="AW344" i="28"/>
  <c r="AV328" i="28"/>
  <c r="AX328" i="28"/>
  <c r="AY328" i="28"/>
  <c r="AW328" i="28"/>
  <c r="AW157" i="28"/>
  <c r="AX157" i="28"/>
  <c r="AV157" i="28"/>
  <c r="AY157" i="28"/>
  <c r="AW381" i="28"/>
  <c r="AV381" i="28"/>
  <c r="AY381" i="28"/>
  <c r="AX381" i="28"/>
  <c r="AV270" i="28"/>
  <c r="AY270" i="28"/>
  <c r="AX270" i="28"/>
  <c r="AW270" i="28"/>
  <c r="AW137" i="28"/>
  <c r="AX137" i="28"/>
  <c r="AV137" i="28"/>
  <c r="AY137" i="28"/>
  <c r="AW261" i="28"/>
  <c r="AX261" i="28"/>
  <c r="AV261" i="28"/>
  <c r="AY261" i="28"/>
  <c r="AW143" i="28"/>
  <c r="AX143" i="28"/>
  <c r="AV143" i="28"/>
  <c r="AY143" i="28"/>
  <c r="AW79" i="28"/>
  <c r="AX79" i="28"/>
  <c r="AV79" i="28"/>
  <c r="AY79" i="28"/>
  <c r="AV364" i="28"/>
  <c r="AW364" i="28"/>
  <c r="AX364" i="28"/>
  <c r="AY364" i="28"/>
  <c r="AW129" i="28"/>
  <c r="AX129" i="28"/>
  <c r="AV129" i="28"/>
  <c r="AY129" i="28"/>
  <c r="AW167" i="28"/>
  <c r="AX167" i="28"/>
  <c r="AY167" i="28"/>
  <c r="AV167" i="28"/>
  <c r="AY389" i="28"/>
  <c r="AW389" i="28"/>
  <c r="AX389" i="28"/>
  <c r="AV389" i="28"/>
  <c r="AV376" i="28"/>
  <c r="AW376" i="28"/>
  <c r="AX376" i="28"/>
  <c r="AY376" i="28"/>
  <c r="AV340" i="28"/>
  <c r="AW340" i="28"/>
  <c r="AY340" i="28"/>
  <c r="AX340" i="28"/>
  <c r="AW139" i="28"/>
  <c r="AX139" i="28"/>
  <c r="AV139" i="28"/>
  <c r="AY139" i="28"/>
  <c r="AW313" i="28"/>
  <c r="AX313" i="28"/>
  <c r="AV313" i="28"/>
  <c r="AY313" i="28"/>
  <c r="AV322" i="28"/>
  <c r="AW322" i="28"/>
  <c r="AY322" i="28"/>
  <c r="AX322" i="28"/>
  <c r="AV148" i="28"/>
  <c r="AX148" i="28"/>
  <c r="AY148" i="28"/>
  <c r="AW148" i="28"/>
  <c r="AW201" i="28"/>
  <c r="AX201" i="28"/>
  <c r="AY201" i="28"/>
  <c r="AV201" i="28"/>
  <c r="AX224" i="28"/>
  <c r="AV224" i="28"/>
  <c r="AW224" i="28"/>
  <c r="AY224" i="28"/>
  <c r="AW233" i="28"/>
  <c r="AX233" i="28"/>
  <c r="AY233" i="28"/>
  <c r="AV233" i="28"/>
  <c r="AW99" i="28"/>
  <c r="AX99" i="28"/>
  <c r="AV99" i="28"/>
  <c r="AY99" i="28"/>
  <c r="AV316" i="28"/>
  <c r="AW316" i="28"/>
  <c r="AX316" i="28"/>
  <c r="AY316" i="28"/>
  <c r="AW301" i="28"/>
  <c r="AX301" i="28"/>
  <c r="AV301" i="28"/>
  <c r="AY301" i="28"/>
  <c r="AV51" i="28"/>
  <c r="AW51" i="28"/>
  <c r="AX51" i="28"/>
  <c r="AY51" i="28"/>
  <c r="AX28" i="28"/>
  <c r="AY28" i="28"/>
  <c r="AV28" i="28"/>
  <c r="AW28" i="28"/>
  <c r="AW85" i="28"/>
  <c r="AX85" i="28"/>
  <c r="AV85" i="28"/>
  <c r="AY85" i="28"/>
  <c r="AV330" i="28"/>
  <c r="AW330" i="28"/>
  <c r="AX330" i="28"/>
  <c r="AY330" i="28"/>
  <c r="AW149" i="28"/>
  <c r="AX149" i="28"/>
  <c r="AV149" i="28"/>
  <c r="AY149" i="28"/>
  <c r="AV391" i="28"/>
  <c r="AX391" i="28"/>
  <c r="AW391" i="28"/>
  <c r="AY391" i="28"/>
  <c r="AV312" i="28"/>
  <c r="AX312" i="28"/>
  <c r="AW312" i="28"/>
  <c r="AY312" i="28"/>
  <c r="AW249" i="28"/>
  <c r="AX249" i="28"/>
  <c r="AY249" i="28"/>
  <c r="AV249" i="28"/>
  <c r="AW231" i="28"/>
  <c r="AX231" i="28"/>
  <c r="AY231" i="28"/>
  <c r="AV231" i="28"/>
  <c r="AX222" i="28"/>
  <c r="AV222" i="28"/>
  <c r="AW222" i="28"/>
  <c r="AY222" i="28"/>
  <c r="AW179" i="28"/>
  <c r="AX179" i="28"/>
  <c r="AV179" i="28"/>
  <c r="AY179" i="28"/>
  <c r="AX192" i="28"/>
  <c r="AV192" i="28"/>
  <c r="AW192" i="28"/>
  <c r="AY192" i="28"/>
  <c r="AX246" i="28"/>
  <c r="AV246" i="28"/>
  <c r="AY246" i="28"/>
  <c r="AW246" i="28"/>
  <c r="AW199" i="28"/>
  <c r="AX199" i="28"/>
  <c r="AY199" i="28"/>
  <c r="AV199" i="28"/>
  <c r="AV56" i="28"/>
  <c r="AW56" i="28"/>
  <c r="AX56" i="28"/>
  <c r="AY56" i="28"/>
  <c r="AW397" i="28"/>
  <c r="AX397" i="28"/>
  <c r="AY397" i="28"/>
  <c r="AV397" i="28"/>
  <c r="AV362" i="28"/>
  <c r="AX362" i="28"/>
  <c r="AY362" i="28"/>
  <c r="AW362" i="28"/>
  <c r="AW169" i="28"/>
  <c r="AX169" i="28"/>
  <c r="AV169" i="28"/>
  <c r="AY169" i="28"/>
  <c r="AX218" i="28"/>
  <c r="AV218" i="28"/>
  <c r="AY218" i="28"/>
  <c r="AW218" i="28"/>
  <c r="AV338" i="28"/>
  <c r="AW338" i="28"/>
  <c r="AY338" i="28"/>
  <c r="AX338" i="28"/>
  <c r="AV35" i="28"/>
  <c r="AW35" i="28"/>
  <c r="AX35" i="28"/>
  <c r="AY35" i="28"/>
  <c r="AV126" i="28"/>
  <c r="AW126" i="28"/>
  <c r="AX126" i="28"/>
  <c r="AY126" i="28"/>
  <c r="AW69" i="28"/>
  <c r="AX69" i="28"/>
  <c r="AV69" i="28"/>
  <c r="AY69" i="28"/>
  <c r="AX230" i="28"/>
  <c r="AV230" i="28"/>
  <c r="AW230" i="28"/>
  <c r="AY230" i="28"/>
  <c r="AV23" i="28"/>
  <c r="AW23" i="28"/>
  <c r="AX23" i="28"/>
  <c r="AY23" i="28"/>
  <c r="AW223" i="28"/>
  <c r="AX223" i="28"/>
  <c r="AY223" i="28"/>
  <c r="AV223" i="28"/>
  <c r="AX186" i="28"/>
  <c r="AV186" i="28"/>
  <c r="AY186" i="28"/>
  <c r="AW186" i="28"/>
  <c r="AV80" i="28"/>
  <c r="AW80" i="28"/>
  <c r="AX80" i="28"/>
  <c r="AY80" i="28"/>
  <c r="AX202" i="28"/>
  <c r="AV202" i="28"/>
  <c r="AY202" i="28"/>
  <c r="AW202" i="28"/>
  <c r="AW131" i="28"/>
  <c r="AX131" i="28"/>
  <c r="AV131" i="28"/>
  <c r="AY131" i="28"/>
  <c r="AW361" i="28"/>
  <c r="AV361" i="28"/>
  <c r="AX361" i="28"/>
  <c r="AY361" i="28"/>
  <c r="AX214" i="28"/>
  <c r="AV214" i="28"/>
  <c r="AW214" i="28"/>
  <c r="AY214" i="28"/>
  <c r="AW355" i="28"/>
  <c r="AX355" i="28"/>
  <c r="AY355" i="28"/>
  <c r="AV355" i="28"/>
  <c r="AW151" i="28"/>
  <c r="AX151" i="28"/>
  <c r="AY151" i="28"/>
  <c r="AV151" i="28"/>
  <c r="AW379" i="28"/>
  <c r="AX379" i="28"/>
  <c r="AV379" i="28"/>
  <c r="AY379" i="28"/>
  <c r="AX260" i="28"/>
  <c r="AV260" i="28"/>
  <c r="AW260" i="28"/>
  <c r="AY260" i="28"/>
  <c r="AW73" i="28"/>
  <c r="AX73" i="28"/>
  <c r="AV73" i="28"/>
  <c r="AY73" i="28"/>
  <c r="AX258" i="28"/>
  <c r="AV258" i="28"/>
  <c r="AW258" i="28"/>
  <c r="AY258" i="28"/>
  <c r="AV358" i="28"/>
  <c r="AX358" i="28"/>
  <c r="AY358" i="28"/>
  <c r="AW358" i="28"/>
  <c r="AW215" i="28"/>
  <c r="AX215" i="28"/>
  <c r="AY215" i="28"/>
  <c r="AV215" i="28"/>
  <c r="AV274" i="28"/>
  <c r="AW274" i="28"/>
  <c r="AX274" i="28"/>
  <c r="AY274" i="28"/>
  <c r="AW367" i="28"/>
  <c r="AX367" i="28"/>
  <c r="AV367" i="28"/>
  <c r="AY367" i="28"/>
  <c r="AV318" i="28"/>
  <c r="AY318" i="28"/>
  <c r="AX318" i="28"/>
  <c r="AW318" i="28"/>
  <c r="AW147" i="28"/>
  <c r="AX147" i="28"/>
  <c r="AV147" i="28"/>
  <c r="AY147" i="28"/>
  <c r="AV370" i="28"/>
  <c r="AX370" i="28"/>
  <c r="AY370" i="28"/>
  <c r="AW370" i="28"/>
  <c r="AV170" i="28"/>
  <c r="AY170" i="28"/>
  <c r="AW170" i="28"/>
  <c r="AX170" i="28"/>
  <c r="AW353" i="28"/>
  <c r="AX353" i="28"/>
  <c r="AY353" i="28"/>
  <c r="AV353" i="28"/>
  <c r="AW183" i="28"/>
  <c r="AX183" i="28"/>
  <c r="AY183" i="28"/>
  <c r="AV183" i="28"/>
  <c r="AW329" i="28"/>
  <c r="AX329" i="28"/>
  <c r="AV329" i="28"/>
  <c r="AY329" i="28"/>
  <c r="AV39" i="28"/>
  <c r="AW39" i="28"/>
  <c r="AX39" i="28"/>
  <c r="AY39" i="28"/>
  <c r="AW203" i="28"/>
  <c r="AX203" i="28"/>
  <c r="AY203" i="28"/>
  <c r="AV203" i="28"/>
  <c r="AV292" i="28"/>
  <c r="AW292" i="28"/>
  <c r="AY292" i="28"/>
  <c r="AX292" i="28"/>
  <c r="AW335" i="28"/>
  <c r="AX335" i="28"/>
  <c r="AV335" i="28"/>
  <c r="AY335" i="28"/>
  <c r="AX190" i="28"/>
  <c r="AV190" i="28"/>
  <c r="AW190" i="28"/>
  <c r="AY190" i="28"/>
  <c r="AV21" i="28"/>
  <c r="AW21" i="28"/>
  <c r="AX21" i="28"/>
  <c r="AY21" i="28"/>
  <c r="AV402" i="28"/>
  <c r="AW402" i="28"/>
  <c r="AX402" i="28"/>
  <c r="AY402" i="28"/>
  <c r="AW135" i="28"/>
  <c r="AX135" i="28"/>
  <c r="AY135" i="28"/>
  <c r="AV135" i="28"/>
  <c r="AV62" i="28"/>
  <c r="AW62" i="28"/>
  <c r="AX62" i="28"/>
  <c r="AY62" i="28"/>
  <c r="AX18" i="28"/>
  <c r="AY18" i="28"/>
  <c r="AV18" i="28"/>
  <c r="AW18" i="28"/>
  <c r="AV98" i="28"/>
  <c r="AW98" i="28"/>
  <c r="AX98" i="28"/>
  <c r="AY98" i="28"/>
  <c r="AV368" i="28"/>
  <c r="AX368" i="28"/>
  <c r="AW368" i="28"/>
  <c r="AY368" i="28"/>
  <c r="AV326" i="28"/>
  <c r="AW326" i="28"/>
  <c r="AX326" i="28"/>
  <c r="AY326" i="28"/>
  <c r="AW377" i="28"/>
  <c r="AV377" i="28"/>
  <c r="AX377" i="28"/>
  <c r="AY377" i="28"/>
  <c r="AW345" i="28"/>
  <c r="AX345" i="28"/>
  <c r="AY345" i="28"/>
  <c r="AV345" i="28"/>
  <c r="AV174" i="28"/>
  <c r="AW174" i="28"/>
  <c r="AX174" i="28"/>
  <c r="AY174" i="28"/>
  <c r="AX26" i="28"/>
  <c r="AY26" i="28"/>
  <c r="AV26" i="28"/>
  <c r="AW26" i="28"/>
  <c r="AV41" i="28"/>
  <c r="AW41" i="28"/>
  <c r="AX41" i="28"/>
  <c r="AY41" i="28"/>
  <c r="AV332" i="28"/>
  <c r="AX332" i="28"/>
  <c r="AY332" i="28"/>
  <c r="AW332" i="28"/>
  <c r="AW175" i="28"/>
  <c r="AX175" i="28"/>
  <c r="AV175" i="28"/>
  <c r="AY175" i="28"/>
  <c r="AW303" i="28"/>
  <c r="AX303" i="28"/>
  <c r="AV303" i="28"/>
  <c r="AY303" i="28"/>
  <c r="AW89" i="28"/>
  <c r="AX89" i="28"/>
  <c r="AV89" i="28"/>
  <c r="AY89" i="28"/>
  <c r="AX252" i="28"/>
  <c r="AV252" i="28"/>
  <c r="AW252" i="28"/>
  <c r="AY252" i="28"/>
  <c r="AW197" i="28"/>
  <c r="AX197" i="28"/>
  <c r="AY197" i="28"/>
  <c r="AV197" i="28"/>
  <c r="AV166" i="28"/>
  <c r="AW166" i="28"/>
  <c r="AX166" i="28"/>
  <c r="AY166" i="28"/>
  <c r="AW105" i="28"/>
  <c r="AX105" i="28"/>
  <c r="AV105" i="28"/>
  <c r="AY105" i="28"/>
  <c r="AW341" i="28"/>
  <c r="AX341" i="28"/>
  <c r="AV341" i="28"/>
  <c r="AY341" i="28"/>
  <c r="AW103" i="28"/>
  <c r="AX103" i="28"/>
  <c r="AY103" i="28"/>
  <c r="AV103" i="28"/>
  <c r="AW155" i="28"/>
  <c r="AX155" i="28"/>
  <c r="AV155" i="28"/>
  <c r="AY155" i="28"/>
  <c r="AV45" i="28"/>
  <c r="AW45" i="28"/>
  <c r="AX45" i="28"/>
  <c r="AY45" i="28"/>
  <c r="AW373" i="28"/>
  <c r="AX373" i="28"/>
  <c r="AY373" i="28"/>
  <c r="AV373" i="28"/>
  <c r="AV294" i="28"/>
  <c r="AW294" i="28"/>
  <c r="AX294" i="28"/>
  <c r="AY294" i="28"/>
  <c r="AW219" i="28"/>
  <c r="AX219" i="28"/>
  <c r="AY219" i="28"/>
  <c r="AV219" i="28"/>
  <c r="AV276" i="28"/>
  <c r="AW276" i="28"/>
  <c r="AY276" i="28"/>
  <c r="AX276" i="28"/>
  <c r="AW271" i="28"/>
  <c r="AX271" i="28"/>
  <c r="AV271" i="28"/>
  <c r="AY271" i="28"/>
  <c r="AV78" i="28"/>
  <c r="AW78" i="28"/>
  <c r="AX78" i="28"/>
  <c r="AY78" i="28"/>
  <c r="AV150" i="28"/>
  <c r="AW150" i="28"/>
  <c r="AX150" i="28"/>
  <c r="AY150" i="28"/>
  <c r="AV122" i="28"/>
  <c r="AY122" i="28"/>
  <c r="AW122" i="28"/>
  <c r="AX122" i="28"/>
  <c r="AV54" i="28"/>
  <c r="AW54" i="28"/>
  <c r="AX54" i="28"/>
  <c r="AY54" i="28"/>
  <c r="AX24" i="28"/>
  <c r="AY24" i="28"/>
  <c r="AV24" i="28"/>
  <c r="AW24" i="28"/>
  <c r="AW95" i="28"/>
  <c r="AX95" i="28"/>
  <c r="AV95" i="28"/>
  <c r="AY95" i="28"/>
  <c r="AW247" i="28"/>
  <c r="AX247" i="28"/>
  <c r="AY247" i="28"/>
  <c r="AV247" i="28"/>
  <c r="AW87" i="28"/>
  <c r="AX87" i="28"/>
  <c r="AY87" i="28"/>
  <c r="AV87" i="28"/>
  <c r="AV384" i="28"/>
  <c r="AX384" i="28"/>
  <c r="AY384" i="28"/>
  <c r="AW384" i="28"/>
  <c r="AW349" i="28"/>
  <c r="AX349" i="28"/>
  <c r="AV349" i="28"/>
  <c r="AY349" i="28"/>
  <c r="AV282" i="28"/>
  <c r="AW282" i="28"/>
  <c r="AX282" i="28"/>
  <c r="AY282" i="28"/>
  <c r="AV168" i="28"/>
  <c r="AW168" i="28"/>
  <c r="AX168" i="28"/>
  <c r="AY168" i="28"/>
  <c r="AW347" i="28"/>
  <c r="AX347" i="28"/>
  <c r="AV347" i="28"/>
  <c r="AY347" i="28"/>
  <c r="AV106" i="28"/>
  <c r="AY106" i="28"/>
  <c r="AW106" i="28"/>
  <c r="AX106" i="28"/>
  <c r="AV114" i="28"/>
  <c r="AW114" i="28"/>
  <c r="AX114" i="28"/>
  <c r="AY114" i="28"/>
  <c r="AW71" i="28"/>
  <c r="AX71" i="28"/>
  <c r="AY71" i="28"/>
  <c r="AV71" i="28"/>
  <c r="AW217" i="28"/>
  <c r="AX217" i="28"/>
  <c r="AY217" i="28"/>
  <c r="AV217" i="28"/>
  <c r="AX22" i="28"/>
  <c r="AY22" i="28"/>
  <c r="AV22" i="28"/>
  <c r="AW22" i="28"/>
  <c r="AW277" i="28"/>
  <c r="AX277" i="28"/>
  <c r="AV277" i="28"/>
  <c r="AY277" i="28"/>
  <c r="AV302" i="28"/>
  <c r="AY302" i="28"/>
  <c r="AW302" i="28"/>
  <c r="AX302" i="28"/>
  <c r="AV401" i="28"/>
  <c r="AX401" i="28"/>
  <c r="AW401" i="28"/>
  <c r="AY401" i="28"/>
  <c r="AV88" i="28"/>
  <c r="AW88" i="28"/>
  <c r="AX88" i="28"/>
  <c r="AY88" i="28"/>
  <c r="AV84" i="28"/>
  <c r="AX84" i="28"/>
  <c r="AY84" i="28"/>
  <c r="AW84" i="28"/>
  <c r="AX256" i="28"/>
  <c r="AV256" i="28"/>
  <c r="AW256" i="28"/>
  <c r="AY256" i="28"/>
  <c r="AV154" i="28"/>
  <c r="AY154" i="28"/>
  <c r="AW154" i="28"/>
  <c r="AX154" i="28"/>
  <c r="AV286" i="28"/>
  <c r="AY286" i="28"/>
  <c r="AW286" i="28"/>
  <c r="AX286" i="28"/>
  <c r="AW337" i="28"/>
  <c r="AX337" i="28"/>
  <c r="AV337" i="28"/>
  <c r="AY337" i="28"/>
  <c r="AV70" i="28"/>
  <c r="AW70" i="28"/>
  <c r="AX70" i="28"/>
  <c r="AY70" i="28"/>
  <c r="AW117" i="28"/>
  <c r="AX117" i="28"/>
  <c r="AV117" i="28"/>
  <c r="AY117" i="28"/>
  <c r="AW293" i="28"/>
  <c r="AX293" i="28"/>
  <c r="AV293" i="28"/>
  <c r="AY293" i="28"/>
  <c r="AW165" i="28"/>
  <c r="AX165" i="28"/>
  <c r="AV165" i="28"/>
  <c r="AY165" i="28"/>
  <c r="AW127" i="28"/>
  <c r="AX127" i="28"/>
  <c r="AV127" i="28"/>
  <c r="AY127" i="28"/>
  <c r="AW145" i="28"/>
  <c r="AX145" i="28"/>
  <c r="AV145" i="28"/>
  <c r="AY145" i="28"/>
  <c r="AX226" i="28"/>
  <c r="AV226" i="28"/>
  <c r="AW226" i="28"/>
  <c r="AY226" i="28"/>
  <c r="AW241" i="28"/>
  <c r="AX241" i="28"/>
  <c r="AY241" i="28"/>
  <c r="AV241" i="28"/>
  <c r="AV160" i="28"/>
  <c r="AW160" i="28"/>
  <c r="AX160" i="28"/>
  <c r="AY160" i="28"/>
  <c r="AV68" i="28"/>
  <c r="AX68" i="28"/>
  <c r="AY68" i="28"/>
  <c r="AW68" i="28"/>
  <c r="AW253" i="28"/>
  <c r="AX253" i="28"/>
  <c r="AY253" i="28"/>
  <c r="AV253" i="28"/>
  <c r="AV118" i="28"/>
  <c r="AW118" i="28"/>
  <c r="AX118" i="28"/>
  <c r="AY118" i="28"/>
  <c r="AV262" i="28"/>
  <c r="AW262" i="28"/>
  <c r="AX262" i="28"/>
  <c r="AY262" i="28"/>
  <c r="AV116" i="28"/>
  <c r="AX116" i="28"/>
  <c r="AY116" i="28"/>
  <c r="AW116" i="28"/>
  <c r="AX210" i="28"/>
  <c r="AV210" i="28"/>
  <c r="AW210" i="28"/>
  <c r="AY210" i="28"/>
  <c r="AV37" i="28"/>
  <c r="AW37" i="28"/>
  <c r="AX37" i="28"/>
  <c r="AY37" i="28"/>
  <c r="AW111" i="28"/>
  <c r="AX111" i="28"/>
  <c r="AV111" i="28"/>
  <c r="AY111" i="28"/>
  <c r="AV392" i="28"/>
  <c r="AY392" i="28"/>
  <c r="AW392" i="28"/>
  <c r="AX392" i="28"/>
  <c r="AX30" i="28"/>
  <c r="AY30" i="28"/>
  <c r="AV30" i="28"/>
  <c r="AW30" i="28"/>
  <c r="AV152" i="28"/>
  <c r="AW152" i="28"/>
  <c r="AX152" i="28"/>
  <c r="AY152" i="28"/>
  <c r="AW161" i="28"/>
  <c r="AX161" i="28"/>
  <c r="AV161" i="28"/>
  <c r="AY161" i="28"/>
  <c r="AW97" i="28"/>
  <c r="AX97" i="28"/>
  <c r="AV97" i="28"/>
  <c r="AY97" i="28"/>
  <c r="AW323" i="28"/>
  <c r="AX323" i="28"/>
  <c r="AV323" i="28"/>
  <c r="AY323" i="28"/>
  <c r="AV17" i="28"/>
  <c r="AW17" i="28"/>
  <c r="AX17" i="28"/>
  <c r="AY17" i="28"/>
  <c r="AV178" i="28"/>
  <c r="AW178" i="28"/>
  <c r="AX178" i="28"/>
  <c r="AY178" i="28"/>
  <c r="AW125" i="28"/>
  <c r="AX125" i="28"/>
  <c r="AV125" i="28"/>
  <c r="AY125" i="28"/>
  <c r="AV324" i="28"/>
  <c r="AW324" i="28"/>
  <c r="AY324" i="28"/>
  <c r="AX324" i="28"/>
  <c r="AW257" i="28"/>
  <c r="AX257" i="28"/>
  <c r="AY257" i="28"/>
  <c r="AV257" i="28"/>
  <c r="AW55" i="28"/>
  <c r="AX55" i="28"/>
  <c r="AY55" i="28"/>
  <c r="AV55" i="28"/>
  <c r="AV112" i="28"/>
  <c r="AW112" i="28"/>
  <c r="AX112" i="28"/>
  <c r="AY112" i="28"/>
  <c r="AV158" i="28"/>
  <c r="AW158" i="28"/>
  <c r="AX158" i="28"/>
  <c r="AY158" i="28"/>
  <c r="AW221" i="28"/>
  <c r="AX221" i="28"/>
  <c r="AY221" i="28"/>
  <c r="AV221" i="28"/>
  <c r="AW371" i="28"/>
  <c r="AV371" i="28"/>
  <c r="AY371" i="28"/>
  <c r="AX371" i="28"/>
  <c r="AW185" i="28"/>
  <c r="AX185" i="28"/>
  <c r="AV185" i="28"/>
  <c r="AY185" i="28"/>
  <c r="AW311" i="28"/>
  <c r="AX311" i="28"/>
  <c r="AV311" i="28"/>
  <c r="AY311" i="28"/>
  <c r="AX42" i="28"/>
  <c r="AY42" i="28"/>
  <c r="AV42" i="28"/>
  <c r="AW42" i="28"/>
  <c r="AW115" i="28"/>
  <c r="AX115" i="28"/>
  <c r="AV115" i="28"/>
  <c r="AY115" i="28"/>
  <c r="AW205" i="28"/>
  <c r="AX205" i="28"/>
  <c r="AY205" i="28"/>
  <c r="AV205" i="28"/>
  <c r="AV162" i="28"/>
  <c r="AW162" i="28"/>
  <c r="AX162" i="28"/>
  <c r="AY162" i="28"/>
  <c r="AX248" i="28"/>
  <c r="AV248" i="28"/>
  <c r="AW248" i="28"/>
  <c r="AY248" i="28"/>
  <c r="AV306" i="28"/>
  <c r="AW306" i="28"/>
  <c r="AY306" i="28"/>
  <c r="AX306" i="28"/>
  <c r="AX250" i="28"/>
  <c r="AV250" i="28"/>
  <c r="AY250" i="28"/>
  <c r="AW250" i="28"/>
  <c r="AX228" i="28"/>
  <c r="AV228" i="28"/>
  <c r="AW228" i="28"/>
  <c r="AY228" i="28"/>
  <c r="O76" i="31"/>
  <c r="G76" i="31"/>
  <c r="R44" i="31"/>
  <c r="N44" i="31"/>
  <c r="Q68" i="31"/>
  <c r="O68" i="31"/>
  <c r="G68" i="31"/>
  <c r="S42" i="31"/>
  <c r="N52" i="31"/>
  <c r="H52" i="31"/>
  <c r="J28" i="31"/>
  <c r="G28" i="31"/>
  <c r="S27" i="31"/>
  <c r="R84" i="31"/>
  <c r="M44" i="31"/>
  <c r="K44" i="31"/>
  <c r="G44" i="31"/>
  <c r="J60" i="31"/>
  <c r="R28" i="31"/>
  <c r="O28" i="31"/>
  <c r="E28" i="31"/>
  <c r="R68" i="31"/>
  <c r="N68" i="31"/>
  <c r="P76" i="31"/>
  <c r="F76" i="31"/>
  <c r="M52" i="31"/>
  <c r="K52" i="31"/>
  <c r="G52" i="31"/>
  <c r="M60" i="31"/>
  <c r="L92" i="31"/>
  <c r="F92" i="31"/>
  <c r="S83" i="31"/>
  <c r="DV12" i="28"/>
  <c r="R60" i="31"/>
  <c r="L60" i="31"/>
  <c r="F60" i="31"/>
  <c r="S57" i="31"/>
  <c r="Q92" i="31"/>
  <c r="Q28" i="31"/>
  <c r="AQ84" i="28"/>
  <c r="AM84" i="28"/>
  <c r="AT84" i="28"/>
  <c r="AP84" i="28"/>
  <c r="AS84" i="28"/>
  <c r="AU84" i="28"/>
  <c r="AR84" i="28"/>
  <c r="AO84" i="28"/>
  <c r="AM256" i="28"/>
  <c r="AS256" i="28"/>
  <c r="AU256" i="28"/>
  <c r="AO256" i="28"/>
  <c r="AR256" i="28"/>
  <c r="AQ256" i="28"/>
  <c r="AP256" i="28"/>
  <c r="AT256" i="28"/>
  <c r="AR154" i="28"/>
  <c r="AO154" i="28"/>
  <c r="AT154" i="28"/>
  <c r="AP154" i="28"/>
  <c r="AS154" i="28"/>
  <c r="AU154" i="28"/>
  <c r="AQ154" i="28"/>
  <c r="AM154" i="28"/>
  <c r="AM286" i="28"/>
  <c r="AP286" i="28"/>
  <c r="AR286" i="28"/>
  <c r="AS286" i="28"/>
  <c r="AT286" i="28"/>
  <c r="AU286" i="28"/>
  <c r="AO286" i="28"/>
  <c r="AQ286" i="28"/>
  <c r="AP337" i="28"/>
  <c r="AS337" i="28"/>
  <c r="AM337" i="28"/>
  <c r="AR337" i="28"/>
  <c r="AT337" i="28"/>
  <c r="AO337" i="28"/>
  <c r="AU337" i="28"/>
  <c r="AQ337" i="28"/>
  <c r="AP70" i="28"/>
  <c r="AM70" i="28"/>
  <c r="AO70" i="28"/>
  <c r="AU70" i="28"/>
  <c r="AQ70" i="28"/>
  <c r="AS70" i="28"/>
  <c r="AT70" i="28"/>
  <c r="AR70" i="28"/>
  <c r="AT117" i="28"/>
  <c r="AP117" i="28"/>
  <c r="AM117" i="28"/>
  <c r="AS117" i="28"/>
  <c r="AO117" i="28"/>
  <c r="AR117" i="28"/>
  <c r="AU117" i="28"/>
  <c r="AQ117" i="28"/>
  <c r="AP293" i="28"/>
  <c r="AQ293" i="28"/>
  <c r="AS293" i="28"/>
  <c r="AO293" i="28"/>
  <c r="AM293" i="28"/>
  <c r="AU293" i="28"/>
  <c r="AR293" i="28"/>
  <c r="AT293" i="28"/>
  <c r="AO165" i="28"/>
  <c r="AP165" i="28"/>
  <c r="AS165" i="28"/>
  <c r="AT165" i="28"/>
  <c r="AQ165" i="28"/>
  <c r="AM165" i="28"/>
  <c r="AR165" i="28"/>
  <c r="AU165" i="28"/>
  <c r="AS127" i="28"/>
  <c r="AM127" i="28"/>
  <c r="AT127" i="28"/>
  <c r="AQ127" i="28"/>
  <c r="AP127" i="28"/>
  <c r="AO127" i="28"/>
  <c r="AR127" i="28"/>
  <c r="AU127" i="28"/>
  <c r="AS145" i="28"/>
  <c r="AT145" i="28"/>
  <c r="AQ145" i="28"/>
  <c r="AU145" i="28"/>
  <c r="AP145" i="28"/>
  <c r="AR145" i="28"/>
  <c r="AO145" i="28"/>
  <c r="AM145" i="28"/>
  <c r="AP226" i="28"/>
  <c r="AR226" i="28"/>
  <c r="AM226" i="28"/>
  <c r="AQ226" i="28"/>
  <c r="AS226" i="28"/>
  <c r="AT226" i="28"/>
  <c r="AU226" i="28"/>
  <c r="AO226" i="28"/>
  <c r="AO241" i="28"/>
  <c r="AP241" i="28"/>
  <c r="AT241" i="28"/>
  <c r="AS241" i="28"/>
  <c r="AQ241" i="28"/>
  <c r="AR241" i="28"/>
  <c r="AU241" i="28"/>
  <c r="AM241" i="28"/>
  <c r="AS160" i="28"/>
  <c r="AO160" i="28"/>
  <c r="AR160" i="28"/>
  <c r="AT160" i="28"/>
  <c r="AP160" i="28"/>
  <c r="AU160" i="28"/>
  <c r="AM160" i="28"/>
  <c r="AQ160" i="28"/>
  <c r="AR68" i="28"/>
  <c r="AT68" i="28"/>
  <c r="AP68" i="28"/>
  <c r="AU68" i="28"/>
  <c r="AS68" i="28"/>
  <c r="AM68" i="28"/>
  <c r="AO68" i="28"/>
  <c r="AQ68" i="28"/>
  <c r="AP253" i="28"/>
  <c r="AM253" i="28"/>
  <c r="AO253" i="28"/>
  <c r="AU253" i="28"/>
  <c r="AT253" i="28"/>
  <c r="AS253" i="28"/>
  <c r="AR253" i="28"/>
  <c r="AQ253" i="28"/>
  <c r="AO118" i="28"/>
  <c r="AR118" i="28"/>
  <c r="AQ118" i="28"/>
  <c r="AM118" i="28"/>
  <c r="AT118" i="28"/>
  <c r="AU118" i="28"/>
  <c r="AS118" i="28"/>
  <c r="AP118" i="28"/>
  <c r="AQ262" i="28"/>
  <c r="AT262" i="28"/>
  <c r="AO262" i="28"/>
  <c r="AS262" i="28"/>
  <c r="AP262" i="28"/>
  <c r="AR262" i="28"/>
  <c r="AM262" i="28"/>
  <c r="AU262" i="28"/>
  <c r="AO116" i="28"/>
  <c r="AP116" i="28"/>
  <c r="AQ116" i="28"/>
  <c r="AU116" i="28"/>
  <c r="AM116" i="28"/>
  <c r="AT116" i="28"/>
  <c r="AR116" i="28"/>
  <c r="AS116" i="28"/>
  <c r="AM210" i="28"/>
  <c r="AP210" i="28"/>
  <c r="AQ210" i="28"/>
  <c r="AT210" i="28"/>
  <c r="AR210" i="28"/>
  <c r="AO210" i="28"/>
  <c r="AS210" i="28"/>
  <c r="AU210" i="28"/>
  <c r="AT37" i="28"/>
  <c r="AU37" i="28"/>
  <c r="AO37" i="28"/>
  <c r="AQ37" i="28"/>
  <c r="AP37" i="28"/>
  <c r="AR37" i="28"/>
  <c r="AM37" i="28"/>
  <c r="AS37" i="28"/>
  <c r="AU111" i="28"/>
  <c r="AT111" i="28"/>
  <c r="AR111" i="28"/>
  <c r="AS111" i="28"/>
  <c r="AO111" i="28"/>
  <c r="AM111" i="28"/>
  <c r="AP111" i="28"/>
  <c r="AQ111" i="28"/>
  <c r="AM392" i="28"/>
  <c r="AO392" i="28"/>
  <c r="AS392" i="28"/>
  <c r="AT392" i="28"/>
  <c r="AU392" i="28"/>
  <c r="AR392" i="28"/>
  <c r="AP392" i="28"/>
  <c r="AQ392" i="28"/>
  <c r="AP30" i="28"/>
  <c r="AQ30" i="28"/>
  <c r="AT30" i="28"/>
  <c r="AO30" i="28"/>
  <c r="AS30" i="28"/>
  <c r="AU30" i="28"/>
  <c r="AM30" i="28"/>
  <c r="AR30" i="28"/>
  <c r="AT152" i="28"/>
  <c r="AR152" i="28"/>
  <c r="AU152" i="28"/>
  <c r="AQ152" i="28"/>
  <c r="AS152" i="28"/>
  <c r="AO152" i="28"/>
  <c r="AP152" i="28"/>
  <c r="AM152" i="28"/>
  <c r="AS161" i="28"/>
  <c r="AM161" i="28"/>
  <c r="AQ161" i="28"/>
  <c r="AR161" i="28"/>
  <c r="AU161" i="28"/>
  <c r="AP161" i="28"/>
  <c r="AT161" i="28"/>
  <c r="AO161" i="28"/>
  <c r="AQ97" i="28"/>
  <c r="AT97" i="28"/>
  <c r="AM97" i="28"/>
  <c r="AO97" i="28"/>
  <c r="AU97" i="28"/>
  <c r="AR97" i="28"/>
  <c r="AP97" i="28"/>
  <c r="AS97" i="28"/>
  <c r="AQ323" i="28"/>
  <c r="AM323" i="28"/>
  <c r="AU323" i="28"/>
  <c r="AT323" i="28"/>
  <c r="AP323" i="28"/>
  <c r="AO323" i="28"/>
  <c r="AS323" i="28"/>
  <c r="AR323" i="28"/>
  <c r="AT17" i="28"/>
  <c r="AP17" i="28"/>
  <c r="AO17" i="28"/>
  <c r="AU17" i="28"/>
  <c r="AR17" i="28"/>
  <c r="AQ17" i="28"/>
  <c r="AS17" i="28"/>
  <c r="AM17" i="28"/>
  <c r="AP178" i="28"/>
  <c r="AM178" i="28"/>
  <c r="AQ178" i="28"/>
  <c r="AR178" i="28"/>
  <c r="AS178" i="28"/>
  <c r="AO178" i="28"/>
  <c r="AT178" i="28"/>
  <c r="AU178" i="28"/>
  <c r="AO125" i="28"/>
  <c r="AQ125" i="28"/>
  <c r="AS125" i="28"/>
  <c r="AU125" i="28"/>
  <c r="AR125" i="28"/>
  <c r="AP125" i="28"/>
  <c r="AT125" i="28"/>
  <c r="AM125" i="28"/>
  <c r="AT324" i="28"/>
  <c r="AR324" i="28"/>
  <c r="AO324" i="28"/>
  <c r="AM324" i="28"/>
  <c r="AP324" i="28"/>
  <c r="AQ324" i="28"/>
  <c r="AU324" i="28"/>
  <c r="AS324" i="28"/>
  <c r="AU257" i="28"/>
  <c r="AR257" i="28"/>
  <c r="AQ257" i="28"/>
  <c r="AP257" i="28"/>
  <c r="AM257" i="28"/>
  <c r="AO257" i="28"/>
  <c r="AT257" i="28"/>
  <c r="AS257" i="28"/>
  <c r="AQ55" i="28"/>
  <c r="AP55" i="28"/>
  <c r="AO55" i="28"/>
  <c r="AR55" i="28"/>
  <c r="AT55" i="28"/>
  <c r="AU55" i="28"/>
  <c r="AS55" i="28"/>
  <c r="AM55" i="28"/>
  <c r="AS112" i="28"/>
  <c r="AQ112" i="28"/>
  <c r="AO112" i="28"/>
  <c r="AT112" i="28"/>
  <c r="AR112" i="28"/>
  <c r="AM112" i="28"/>
  <c r="AU112" i="28"/>
  <c r="AP112" i="28"/>
  <c r="AP158" i="28"/>
  <c r="AO158" i="28"/>
  <c r="AR158" i="28"/>
  <c r="AQ158" i="28"/>
  <c r="AM158" i="28"/>
  <c r="AS158" i="28"/>
  <c r="AT158" i="28"/>
  <c r="AU158" i="28"/>
  <c r="AO221" i="28"/>
  <c r="AP221" i="28"/>
  <c r="AS221" i="28"/>
  <c r="AT221" i="28"/>
  <c r="AU221" i="28"/>
  <c r="AR221" i="28"/>
  <c r="AQ221" i="28"/>
  <c r="AM221" i="28"/>
  <c r="AS371" i="28"/>
  <c r="AP371" i="28"/>
  <c r="AR371" i="28"/>
  <c r="AU371" i="28"/>
  <c r="AM371" i="28"/>
  <c r="AO371" i="28"/>
  <c r="AT371" i="28"/>
  <c r="AQ371" i="28"/>
  <c r="AQ185" i="28"/>
  <c r="AS185" i="28"/>
  <c r="AO185" i="28"/>
  <c r="AP185" i="28"/>
  <c r="AM185" i="28"/>
  <c r="AT185" i="28"/>
  <c r="AU185" i="28"/>
  <c r="AR185" i="28"/>
  <c r="AO311" i="28"/>
  <c r="AQ311" i="28"/>
  <c r="AU311" i="28"/>
  <c r="AP311" i="28"/>
  <c r="AS311" i="28"/>
  <c r="AM311" i="28"/>
  <c r="AT311" i="28"/>
  <c r="AR311" i="28"/>
  <c r="AM42" i="28"/>
  <c r="AS42" i="28"/>
  <c r="AU42" i="28"/>
  <c r="AQ42" i="28"/>
  <c r="AO42" i="28"/>
  <c r="AT42" i="28"/>
  <c r="AP42" i="28"/>
  <c r="AR42" i="28"/>
  <c r="AT115" i="28"/>
  <c r="AO115" i="28"/>
  <c r="AS115" i="28"/>
  <c r="AU115" i="28"/>
  <c r="AQ115" i="28"/>
  <c r="AR115" i="28"/>
  <c r="AP115" i="28"/>
  <c r="AM115" i="28"/>
  <c r="AU205" i="28"/>
  <c r="AM205" i="28"/>
  <c r="AR205" i="28"/>
  <c r="AT205" i="28"/>
  <c r="AQ205" i="28"/>
  <c r="AS205" i="28"/>
  <c r="AP205" i="28"/>
  <c r="AO205" i="28"/>
  <c r="AT162" i="28"/>
  <c r="AR162" i="28"/>
  <c r="AM162" i="28"/>
  <c r="AP162" i="28"/>
  <c r="AS162" i="28"/>
  <c r="AU162" i="28"/>
  <c r="AQ162" i="28"/>
  <c r="AO162" i="28"/>
  <c r="AR248" i="28"/>
  <c r="AU248" i="28"/>
  <c r="AQ248" i="28"/>
  <c r="AP248" i="28"/>
  <c r="AO248" i="28"/>
  <c r="AM248" i="28"/>
  <c r="AS248" i="28"/>
  <c r="AT248" i="28"/>
  <c r="AM306" i="28"/>
  <c r="AP306" i="28"/>
  <c r="AO306" i="28"/>
  <c r="AR306" i="28"/>
  <c r="AQ306" i="28"/>
  <c r="AS306" i="28"/>
  <c r="AT306" i="28"/>
  <c r="AU306" i="28"/>
  <c r="AT250" i="28"/>
  <c r="AM250" i="28"/>
  <c r="AQ250" i="28"/>
  <c r="AP250" i="28"/>
  <c r="AR250" i="28"/>
  <c r="AS250" i="28"/>
  <c r="AO250" i="28"/>
  <c r="AU250" i="28"/>
  <c r="AM228" i="28"/>
  <c r="AO228" i="28"/>
  <c r="AQ228" i="28"/>
  <c r="AR228" i="28"/>
  <c r="AP228" i="28"/>
  <c r="AU228" i="28"/>
  <c r="AT228" i="28"/>
  <c r="AS228" i="28"/>
  <c r="S25" i="31"/>
  <c r="AS182" i="28"/>
  <c r="AQ182" i="28"/>
  <c r="AT182" i="28"/>
  <c r="AM182" i="28"/>
  <c r="AU182" i="28"/>
  <c r="AR182" i="28"/>
  <c r="AP182" i="28"/>
  <c r="AO182" i="28"/>
  <c r="AT319" i="28"/>
  <c r="AU319" i="28"/>
  <c r="AM319" i="28"/>
  <c r="AQ319" i="28"/>
  <c r="AR319" i="28"/>
  <c r="AP319" i="28"/>
  <c r="AS319" i="28"/>
  <c r="AO319" i="28"/>
  <c r="AT120" i="28"/>
  <c r="AQ120" i="28"/>
  <c r="AP120" i="28"/>
  <c r="AM120" i="28"/>
  <c r="AS120" i="28"/>
  <c r="AR120" i="28"/>
  <c r="AO120" i="28"/>
  <c r="AU120" i="28"/>
  <c r="AT308" i="28"/>
  <c r="AR308" i="28"/>
  <c r="AM308" i="28"/>
  <c r="AQ308" i="28"/>
  <c r="AP308" i="28"/>
  <c r="AU308" i="28"/>
  <c r="AO308" i="28"/>
  <c r="AS308" i="28"/>
  <c r="AS314" i="28"/>
  <c r="AM314" i="28"/>
  <c r="AP314" i="28"/>
  <c r="AR314" i="28"/>
  <c r="AQ314" i="28"/>
  <c r="AU314" i="28"/>
  <c r="AT314" i="28"/>
  <c r="AO314" i="28"/>
  <c r="AO343" i="28"/>
  <c r="AU343" i="28"/>
  <c r="AS343" i="28"/>
  <c r="AM343" i="28"/>
  <c r="AQ343" i="28"/>
  <c r="AT343" i="28"/>
  <c r="AP343" i="28"/>
  <c r="AR343" i="28"/>
  <c r="AP357" i="28"/>
  <c r="AU357" i="28"/>
  <c r="AO357" i="28"/>
  <c r="AQ357" i="28"/>
  <c r="AS357" i="28"/>
  <c r="AM357" i="28"/>
  <c r="AT357" i="28"/>
  <c r="AR357" i="28"/>
  <c r="AM354" i="28"/>
  <c r="AS354" i="28"/>
  <c r="AU354" i="28"/>
  <c r="AR354" i="28"/>
  <c r="AP354" i="28"/>
  <c r="AT354" i="28"/>
  <c r="AO354" i="28"/>
  <c r="AQ354" i="28"/>
  <c r="AO163" i="28"/>
  <c r="AT163" i="28"/>
  <c r="AU163" i="28"/>
  <c r="AM163" i="28"/>
  <c r="AP163" i="28"/>
  <c r="AQ163" i="28"/>
  <c r="AS163" i="28"/>
  <c r="AR163" i="28"/>
  <c r="AP348" i="28"/>
  <c r="AT348" i="28"/>
  <c r="AM348" i="28"/>
  <c r="AO348" i="28"/>
  <c r="AU348" i="28"/>
  <c r="AS348" i="28"/>
  <c r="AR348" i="28"/>
  <c r="AQ348" i="28"/>
  <c r="AR251" i="28"/>
  <c r="AQ251" i="28"/>
  <c r="AS251" i="28"/>
  <c r="AO251" i="28"/>
  <c r="AM251" i="28"/>
  <c r="AU251" i="28"/>
  <c r="AP251" i="28"/>
  <c r="AT251" i="28"/>
  <c r="AM200" i="28"/>
  <c r="AU200" i="28"/>
  <c r="AR200" i="28"/>
  <c r="AO200" i="28"/>
  <c r="AQ200" i="28"/>
  <c r="AT200" i="28"/>
  <c r="AS200" i="28"/>
  <c r="AP200" i="28"/>
  <c r="AT195" i="28"/>
  <c r="AO195" i="28"/>
  <c r="AM195" i="28"/>
  <c r="AQ195" i="28"/>
  <c r="AR195" i="28"/>
  <c r="AS195" i="28"/>
  <c r="AU195" i="28"/>
  <c r="AP195" i="28"/>
  <c r="AR320" i="28"/>
  <c r="AQ320" i="28"/>
  <c r="AS320" i="28"/>
  <c r="AU320" i="28"/>
  <c r="AT320" i="28"/>
  <c r="AM320" i="28"/>
  <c r="AP320" i="28"/>
  <c r="AO320" i="28"/>
  <c r="AT64" i="28"/>
  <c r="AO64" i="28"/>
  <c r="AS64" i="28"/>
  <c r="AR64" i="28"/>
  <c r="AU64" i="28"/>
  <c r="AP64" i="28"/>
  <c r="AM64" i="28"/>
  <c r="AQ64" i="28"/>
  <c r="AT333" i="28"/>
  <c r="AS333" i="28"/>
  <c r="AM333" i="28"/>
  <c r="AR333" i="28"/>
  <c r="AQ333" i="28"/>
  <c r="AP333" i="28"/>
  <c r="AU333" i="28"/>
  <c r="AO333" i="28"/>
  <c r="AQ342" i="28"/>
  <c r="AT342" i="28"/>
  <c r="AM342" i="28"/>
  <c r="AP342" i="28"/>
  <c r="AR342" i="28"/>
  <c r="AS342" i="28"/>
  <c r="AU342" i="28"/>
  <c r="AO342" i="28"/>
  <c r="AS65" i="28"/>
  <c r="AR65" i="28"/>
  <c r="AP65" i="28"/>
  <c r="AQ65" i="28"/>
  <c r="AT65" i="28"/>
  <c r="AO65" i="28"/>
  <c r="AM65" i="28"/>
  <c r="AU65" i="28"/>
  <c r="AT176" i="28"/>
  <c r="AR176" i="28"/>
  <c r="AQ176" i="28"/>
  <c r="AM176" i="28"/>
  <c r="AU176" i="28"/>
  <c r="AP176" i="28"/>
  <c r="AO176" i="28"/>
  <c r="AS176" i="28"/>
  <c r="AS25" i="28"/>
  <c r="AU25" i="28"/>
  <c r="AO25" i="28"/>
  <c r="AQ25" i="28"/>
  <c r="AM25" i="28"/>
  <c r="AT25" i="28"/>
  <c r="AR25" i="28"/>
  <c r="AP25" i="28"/>
  <c r="AS243" i="28"/>
  <c r="AM243" i="28"/>
  <c r="AO243" i="28"/>
  <c r="AU243" i="28"/>
  <c r="AP243" i="28"/>
  <c r="AT243" i="28"/>
  <c r="AR243" i="28"/>
  <c r="AQ243" i="28"/>
  <c r="AO264" i="28"/>
  <c r="AM264" i="28"/>
  <c r="AU264" i="28"/>
  <c r="AP264" i="28"/>
  <c r="AT264" i="28"/>
  <c r="AQ264" i="28"/>
  <c r="AS264" i="28"/>
  <c r="AR264" i="28"/>
  <c r="AR309" i="28"/>
  <c r="AU309" i="28"/>
  <c r="AT309" i="28"/>
  <c r="AO309" i="28"/>
  <c r="AQ309" i="28"/>
  <c r="AM309" i="28"/>
  <c r="AS309" i="28"/>
  <c r="AP309" i="28"/>
  <c r="AO172" i="28"/>
  <c r="AR172" i="28"/>
  <c r="AU172" i="28"/>
  <c r="AQ172" i="28"/>
  <c r="AP172" i="28"/>
  <c r="AT172" i="28"/>
  <c r="AS172" i="28"/>
  <c r="AM172" i="28"/>
  <c r="AS289" i="28"/>
  <c r="AT289" i="28"/>
  <c r="AQ289" i="28"/>
  <c r="AO289" i="28"/>
  <c r="AM289" i="28"/>
  <c r="AR289" i="28"/>
  <c r="AP289" i="28"/>
  <c r="AU289" i="28"/>
  <c r="AS142" i="28"/>
  <c r="AQ142" i="28"/>
  <c r="AT142" i="28"/>
  <c r="AP142" i="28"/>
  <c r="AU142" i="28"/>
  <c r="AO142" i="28"/>
  <c r="AM142" i="28"/>
  <c r="AR142" i="28"/>
  <c r="AM109" i="28"/>
  <c r="AS109" i="28"/>
  <c r="AP109" i="28"/>
  <c r="AT109" i="28"/>
  <c r="AQ109" i="28"/>
  <c r="AR109" i="28"/>
  <c r="AO109" i="28"/>
  <c r="AU109" i="28"/>
  <c r="AP346" i="28"/>
  <c r="AQ346" i="28"/>
  <c r="AO346" i="28"/>
  <c r="AR346" i="28"/>
  <c r="AS346" i="28"/>
  <c r="AM346" i="28"/>
  <c r="AU346" i="28"/>
  <c r="AT346" i="28"/>
  <c r="AM132" i="28"/>
  <c r="AT132" i="28"/>
  <c r="AR132" i="28"/>
  <c r="AU132" i="28"/>
  <c r="AQ132" i="28"/>
  <c r="AS132" i="28"/>
  <c r="AO132" i="28"/>
  <c r="AP132" i="28"/>
  <c r="AM50" i="28"/>
  <c r="AS50" i="28"/>
  <c r="AQ50" i="28"/>
  <c r="AR50" i="28"/>
  <c r="AT50" i="28"/>
  <c r="AU50" i="28"/>
  <c r="AO50" i="28"/>
  <c r="AP50" i="28"/>
  <c r="AT187" i="28"/>
  <c r="AR187" i="28"/>
  <c r="AM187" i="28"/>
  <c r="AU187" i="28"/>
  <c r="AP187" i="28"/>
  <c r="AS187" i="28"/>
  <c r="AO187" i="28"/>
  <c r="AQ187" i="28"/>
  <c r="AM177" i="28"/>
  <c r="AU177" i="28"/>
  <c r="AO177" i="28"/>
  <c r="AQ177" i="28"/>
  <c r="AR177" i="28"/>
  <c r="AT177" i="28"/>
  <c r="AS177" i="28"/>
  <c r="AP177" i="28"/>
  <c r="AM275" i="28"/>
  <c r="AP275" i="28"/>
  <c r="AQ275" i="28"/>
  <c r="AO275" i="28"/>
  <c r="AT275" i="28"/>
  <c r="AU275" i="28"/>
  <c r="AR275" i="28"/>
  <c r="AS275" i="28"/>
  <c r="AS225" i="28"/>
  <c r="AQ225" i="28"/>
  <c r="AR225" i="28"/>
  <c r="AO225" i="28"/>
  <c r="AT225" i="28"/>
  <c r="AM225" i="28"/>
  <c r="AP225" i="28"/>
  <c r="AU225" i="28"/>
  <c r="AO259" i="28"/>
  <c r="AQ259" i="28"/>
  <c r="AP259" i="28"/>
  <c r="AM259" i="28"/>
  <c r="AR259" i="28"/>
  <c r="AU259" i="28"/>
  <c r="AS259" i="28"/>
  <c r="AT259" i="28"/>
  <c r="AT81" i="28"/>
  <c r="AR81" i="28"/>
  <c r="AO81" i="28"/>
  <c r="AP81" i="28"/>
  <c r="AS81" i="28"/>
  <c r="AQ81" i="28"/>
  <c r="AM81" i="28"/>
  <c r="AU81" i="28"/>
  <c r="AO242" i="28"/>
  <c r="AS242" i="28"/>
  <c r="AQ242" i="28"/>
  <c r="AM242" i="28"/>
  <c r="AR242" i="28"/>
  <c r="AU242" i="28"/>
  <c r="AP242" i="28"/>
  <c r="AT242" i="28"/>
  <c r="AT119" i="28"/>
  <c r="AQ119" i="28"/>
  <c r="AM119" i="28"/>
  <c r="AU119" i="28"/>
  <c r="AP119" i="28"/>
  <c r="AS119" i="28"/>
  <c r="AR119" i="28"/>
  <c r="AO119" i="28"/>
  <c r="AT66" i="28"/>
  <c r="AM66" i="28"/>
  <c r="AQ66" i="28"/>
  <c r="AR66" i="28"/>
  <c r="AP66" i="28"/>
  <c r="AS66" i="28"/>
  <c r="AU66" i="28"/>
  <c r="AO66" i="28"/>
  <c r="AM40" i="28"/>
  <c r="AT40" i="28"/>
  <c r="AQ40" i="28"/>
  <c r="AU40" i="28"/>
  <c r="AP40" i="28"/>
  <c r="AO40" i="28"/>
  <c r="AR40" i="28"/>
  <c r="AS40" i="28"/>
  <c r="AS236" i="28"/>
  <c r="AM236" i="28"/>
  <c r="AU236" i="28"/>
  <c r="AQ236" i="28"/>
  <c r="AR236" i="28"/>
  <c r="AP236" i="28"/>
  <c r="AO236" i="28"/>
  <c r="AT236" i="28"/>
  <c r="AS206" i="28"/>
  <c r="AM206" i="28"/>
  <c r="AT206" i="28"/>
  <c r="AP206" i="28"/>
  <c r="AU206" i="28"/>
  <c r="AQ206" i="28"/>
  <c r="AR206" i="28"/>
  <c r="AO206" i="28"/>
  <c r="AO94" i="28"/>
  <c r="AR94" i="28"/>
  <c r="AQ94" i="28"/>
  <c r="AS94" i="28"/>
  <c r="AT94" i="28"/>
  <c r="AM94" i="28"/>
  <c r="AP94" i="28"/>
  <c r="AU94" i="28"/>
  <c r="AU138" i="28"/>
  <c r="AS138" i="28"/>
  <c r="AM138" i="28"/>
  <c r="AO138" i="28"/>
  <c r="AP138" i="28"/>
  <c r="AR138" i="28"/>
  <c r="AT138" i="28"/>
  <c r="AQ138" i="28"/>
  <c r="AR75" i="28"/>
  <c r="AP75" i="28"/>
  <c r="AS75" i="28"/>
  <c r="AU75" i="28"/>
  <c r="AT75" i="28"/>
  <c r="AM75" i="28"/>
  <c r="AO75" i="28"/>
  <c r="AQ75" i="28"/>
  <c r="AT220" i="28"/>
  <c r="AQ220" i="28"/>
  <c r="AU220" i="28"/>
  <c r="AP220" i="28"/>
  <c r="AR220" i="28"/>
  <c r="AS220" i="28"/>
  <c r="AO220" i="28"/>
  <c r="AM220" i="28"/>
  <c r="AP352" i="28"/>
  <c r="AT352" i="28"/>
  <c r="AU352" i="28"/>
  <c r="AR352" i="28"/>
  <c r="AS352" i="28"/>
  <c r="AO352" i="28"/>
  <c r="AM352" i="28"/>
  <c r="AQ352" i="28"/>
  <c r="AR134" i="28"/>
  <c r="AM134" i="28"/>
  <c r="AP134" i="28"/>
  <c r="AQ134" i="28"/>
  <c r="AS134" i="28"/>
  <c r="AO134" i="28"/>
  <c r="AT134" i="28"/>
  <c r="AU134" i="28"/>
  <c r="H84" i="31"/>
  <c r="P84" i="31"/>
  <c r="D84" i="31"/>
  <c r="S80" i="31"/>
  <c r="B43" i="10"/>
  <c r="N36" i="31"/>
  <c r="S33" i="31"/>
  <c r="D7" i="10"/>
  <c r="R76" i="31"/>
  <c r="D76" i="31"/>
  <c r="S72" i="31"/>
  <c r="R52" i="31"/>
  <c r="P52" i="31"/>
  <c r="J52" i="31"/>
  <c r="S50" i="31"/>
  <c r="S59" i="31"/>
  <c r="M92" i="31"/>
  <c r="K92" i="31"/>
  <c r="G92" i="31"/>
  <c r="S91" i="31"/>
  <c r="P28" i="31"/>
  <c r="H28" i="31"/>
  <c r="S26" i="31"/>
  <c r="AR180" i="28"/>
  <c r="AT180" i="28"/>
  <c r="AO180" i="28"/>
  <c r="AM180" i="28"/>
  <c r="AP180" i="28"/>
  <c r="AQ180" i="28"/>
  <c r="AU180" i="28"/>
  <c r="AS180" i="28"/>
  <c r="AQ284" i="28"/>
  <c r="AP284" i="28"/>
  <c r="AR284" i="28"/>
  <c r="AM284" i="28"/>
  <c r="AT284" i="28"/>
  <c r="AU284" i="28"/>
  <c r="AS284" i="28"/>
  <c r="AO284" i="28"/>
  <c r="AM92" i="28"/>
  <c r="AO92" i="28"/>
  <c r="AT92" i="28"/>
  <c r="AR92" i="28"/>
  <c r="AP92" i="28"/>
  <c r="AU92" i="28"/>
  <c r="AQ92" i="28"/>
  <c r="AS92" i="28"/>
  <c r="AR295" i="28"/>
  <c r="AO295" i="28"/>
  <c r="AP295" i="28"/>
  <c r="AQ295" i="28"/>
  <c r="AM295" i="28"/>
  <c r="AU295" i="28"/>
  <c r="AT295" i="28"/>
  <c r="AS295" i="28"/>
  <c r="AU387" i="28"/>
  <c r="AP387" i="28"/>
  <c r="AR387" i="28"/>
  <c r="AQ387" i="28"/>
  <c r="AS387" i="28"/>
  <c r="AO387" i="28"/>
  <c r="AT387" i="28"/>
  <c r="AM387" i="28"/>
  <c r="AS386" i="28"/>
  <c r="AR386" i="28"/>
  <c r="AO386" i="28"/>
  <c r="AP386" i="28"/>
  <c r="AU386" i="28"/>
  <c r="AT386" i="28"/>
  <c r="AQ386" i="28"/>
  <c r="AM386" i="28"/>
  <c r="AT265" i="28"/>
  <c r="AU265" i="28"/>
  <c r="AQ265" i="28"/>
  <c r="AM265" i="28"/>
  <c r="AR265" i="28"/>
  <c r="AO265" i="28"/>
  <c r="AP265" i="28"/>
  <c r="AS265" i="28"/>
  <c r="AQ300" i="28"/>
  <c r="AO300" i="28"/>
  <c r="AM300" i="28"/>
  <c r="AP300" i="28"/>
  <c r="AR300" i="28"/>
  <c r="AT300" i="28"/>
  <c r="AS300" i="28"/>
  <c r="AU300" i="28"/>
  <c r="AP375" i="28"/>
  <c r="AO375" i="28"/>
  <c r="AU375" i="28"/>
  <c r="AS375" i="28"/>
  <c r="AQ375" i="28"/>
  <c r="AM375" i="28"/>
  <c r="AT375" i="28"/>
  <c r="AR375" i="28"/>
  <c r="AP288" i="28"/>
  <c r="AU288" i="28"/>
  <c r="AO288" i="28"/>
  <c r="AM288" i="28"/>
  <c r="AS288" i="28"/>
  <c r="AR288" i="28"/>
  <c r="AT288" i="28"/>
  <c r="AQ288" i="28"/>
  <c r="AM356" i="28"/>
  <c r="AS356" i="28"/>
  <c r="AR356" i="28"/>
  <c r="AQ356" i="28"/>
  <c r="AT356" i="28"/>
  <c r="AU356" i="28"/>
  <c r="AP356" i="28"/>
  <c r="AO356" i="28"/>
  <c r="AS232" i="28"/>
  <c r="AR232" i="28"/>
  <c r="AP232" i="28"/>
  <c r="AT232" i="28"/>
  <c r="AO232" i="28"/>
  <c r="AU232" i="28"/>
  <c r="AM232" i="28"/>
  <c r="AQ232" i="28"/>
  <c r="AM336" i="28"/>
  <c r="AO336" i="28"/>
  <c r="AS336" i="28"/>
  <c r="AR336" i="28"/>
  <c r="AT336" i="28"/>
  <c r="AQ336" i="28"/>
  <c r="AU336" i="28"/>
  <c r="AP336" i="28"/>
  <c r="AM213" i="28"/>
  <c r="AO213" i="28"/>
  <c r="AT213" i="28"/>
  <c r="AP213" i="28"/>
  <c r="AQ213" i="28"/>
  <c r="AS213" i="28"/>
  <c r="AU213" i="28"/>
  <c r="AR213" i="28"/>
  <c r="AQ15" i="28"/>
  <c r="AR15" i="28"/>
  <c r="AT15" i="28"/>
  <c r="AS15" i="28"/>
  <c r="AX15" i="28"/>
  <c r="AM15" i="28"/>
  <c r="AW15" i="28"/>
  <c r="AP15" i="28"/>
  <c r="AO15" i="28"/>
  <c r="AM239" i="28"/>
  <c r="AQ239" i="28"/>
  <c r="AO239" i="28"/>
  <c r="AU239" i="28"/>
  <c r="AS239" i="28"/>
  <c r="AP239" i="28"/>
  <c r="AR239" i="28"/>
  <c r="AT239" i="28"/>
  <c r="AM331" i="28"/>
  <c r="AT331" i="28"/>
  <c r="AP331" i="28"/>
  <c r="AQ331" i="28"/>
  <c r="AU331" i="28"/>
  <c r="AS331" i="28"/>
  <c r="AR331" i="28"/>
  <c r="AO331" i="28"/>
  <c r="AO47" i="28"/>
  <c r="AU47" i="28"/>
  <c r="AT47" i="28"/>
  <c r="AQ47" i="28"/>
  <c r="AS47" i="28"/>
  <c r="AP47" i="28"/>
  <c r="AR47" i="28"/>
  <c r="AM47" i="28"/>
  <c r="AM144" i="28"/>
  <c r="AP144" i="28"/>
  <c r="AQ144" i="28"/>
  <c r="AT144" i="28"/>
  <c r="AO144" i="28"/>
  <c r="AR144" i="28"/>
  <c r="AU144" i="28"/>
  <c r="AS144" i="28"/>
  <c r="AO317" i="28"/>
  <c r="AM317" i="28"/>
  <c r="AP317" i="28"/>
  <c r="AT317" i="28"/>
  <c r="AU317" i="28"/>
  <c r="AQ317" i="28"/>
  <c r="AR317" i="28"/>
  <c r="AS317" i="28"/>
  <c r="AQ382" i="28"/>
  <c r="AS382" i="28"/>
  <c r="AU382" i="28"/>
  <c r="AP382" i="28"/>
  <c r="AM382" i="28"/>
  <c r="AO382" i="28"/>
  <c r="AR382" i="28"/>
  <c r="AT382" i="28"/>
  <c r="AO130" i="28"/>
  <c r="AS130" i="28"/>
  <c r="AM130" i="28"/>
  <c r="AT130" i="28"/>
  <c r="AQ130" i="28"/>
  <c r="AP130" i="28"/>
  <c r="AU130" i="28"/>
  <c r="AR130" i="28"/>
  <c r="AT395" i="28"/>
  <c r="AQ395" i="28"/>
  <c r="AP395" i="28"/>
  <c r="AO395" i="28"/>
  <c r="AM395" i="28"/>
  <c r="AS395" i="28"/>
  <c r="AR395" i="28"/>
  <c r="AU395" i="28"/>
  <c r="AT113" i="28"/>
  <c r="AR113" i="28"/>
  <c r="AO113" i="28"/>
  <c r="AP113" i="28"/>
  <c r="AQ113" i="28"/>
  <c r="AU113" i="28"/>
  <c r="AS113" i="28"/>
  <c r="AM113" i="28"/>
  <c r="AM141" i="28"/>
  <c r="AO141" i="28"/>
  <c r="AS141" i="28"/>
  <c r="AP141" i="28"/>
  <c r="AR141" i="28"/>
  <c r="AT141" i="28"/>
  <c r="AU141" i="28"/>
  <c r="AQ141" i="28"/>
  <c r="AS82" i="28"/>
  <c r="AP82" i="28"/>
  <c r="AQ82" i="28"/>
  <c r="AO82" i="28"/>
  <c r="AT82" i="28"/>
  <c r="AM82" i="28"/>
  <c r="AU82" i="28"/>
  <c r="AR82" i="28"/>
  <c r="AQ101" i="28"/>
  <c r="AP101" i="28"/>
  <c r="AT101" i="28"/>
  <c r="AR101" i="28"/>
  <c r="AO101" i="28"/>
  <c r="AU101" i="28"/>
  <c r="AS101" i="28"/>
  <c r="AM101" i="28"/>
  <c r="AO299" i="28"/>
  <c r="AR299" i="28"/>
  <c r="AU299" i="28"/>
  <c r="AP299" i="28"/>
  <c r="AT299" i="28"/>
  <c r="AS299" i="28"/>
  <c r="AM299" i="28"/>
  <c r="AQ299" i="28"/>
  <c r="AM212" i="28"/>
  <c r="AQ212" i="28"/>
  <c r="AR212" i="28"/>
  <c r="AU212" i="28"/>
  <c r="AT212" i="28"/>
  <c r="AO212" i="28"/>
  <c r="AS212" i="28"/>
  <c r="AP212" i="28"/>
  <c r="AP57" i="28"/>
  <c r="AQ57" i="28"/>
  <c r="AU57" i="28"/>
  <c r="AT57" i="28"/>
  <c r="AR57" i="28"/>
  <c r="AM57" i="28"/>
  <c r="AO57" i="28"/>
  <c r="AS57" i="28"/>
  <c r="AU20" i="28"/>
  <c r="AO20" i="28"/>
  <c r="AQ20" i="28"/>
  <c r="AM20" i="28"/>
  <c r="AR20" i="28"/>
  <c r="AS20" i="28"/>
  <c r="AT20" i="28"/>
  <c r="AP20" i="28"/>
  <c r="AS38" i="28"/>
  <c r="AM38" i="28"/>
  <c r="AO38" i="28"/>
  <c r="AP38" i="28"/>
  <c r="AU38" i="28"/>
  <c r="AR38" i="28"/>
  <c r="AT38" i="28"/>
  <c r="AQ38" i="28"/>
  <c r="AP394" i="28"/>
  <c r="AQ394" i="28"/>
  <c r="AS394" i="28"/>
  <c r="AR394" i="28"/>
  <c r="AO394" i="28"/>
  <c r="AM394" i="28"/>
  <c r="AU394" i="28"/>
  <c r="AT394" i="28"/>
  <c r="AT255" i="28"/>
  <c r="AO255" i="28"/>
  <c r="AP255" i="28"/>
  <c r="AU255" i="28"/>
  <c r="AS255" i="28"/>
  <c r="AR255" i="28"/>
  <c r="AQ255" i="28"/>
  <c r="AM255" i="28"/>
  <c r="AM287" i="28"/>
  <c r="AP287" i="28"/>
  <c r="AO287" i="28"/>
  <c r="AQ287" i="28"/>
  <c r="AR287" i="28"/>
  <c r="AU287" i="28"/>
  <c r="AT287" i="28"/>
  <c r="AS287" i="28"/>
  <c r="AM272" i="28"/>
  <c r="AT272" i="28"/>
  <c r="AU272" i="28"/>
  <c r="AO272" i="28"/>
  <c r="AQ272" i="28"/>
  <c r="AS272" i="28"/>
  <c r="AR272" i="28"/>
  <c r="AP272" i="28"/>
  <c r="AQ325" i="28"/>
  <c r="AM325" i="28"/>
  <c r="AP325" i="28"/>
  <c r="AO325" i="28"/>
  <c r="AS325" i="28"/>
  <c r="AT325" i="28"/>
  <c r="AR325" i="28"/>
  <c r="AU325" i="28"/>
  <c r="AT60" i="28"/>
  <c r="AQ60" i="28"/>
  <c r="AR60" i="28"/>
  <c r="AU60" i="28"/>
  <c r="AO60" i="28"/>
  <c r="AP60" i="28"/>
  <c r="AM60" i="28"/>
  <c r="AS60" i="28"/>
  <c r="AT108" i="28"/>
  <c r="AP108" i="28"/>
  <c r="AM108" i="28"/>
  <c r="AO108" i="28"/>
  <c r="AR108" i="28"/>
  <c r="AU108" i="28"/>
  <c r="AS108" i="28"/>
  <c r="AQ108" i="28"/>
  <c r="AU385" i="28"/>
  <c r="AR385" i="28"/>
  <c r="AO385" i="28"/>
  <c r="AQ385" i="28"/>
  <c r="AM385" i="28"/>
  <c r="AT385" i="28"/>
  <c r="AP385" i="28"/>
  <c r="AS385" i="28"/>
  <c r="AQ307" i="28"/>
  <c r="AM307" i="28"/>
  <c r="AP307" i="28"/>
  <c r="AS307" i="28"/>
  <c r="AO307" i="28"/>
  <c r="AR307" i="28"/>
  <c r="AT307" i="28"/>
  <c r="AU307" i="28"/>
  <c r="AR298" i="28"/>
  <c r="AO298" i="28"/>
  <c r="AT298" i="28"/>
  <c r="AQ298" i="28"/>
  <c r="AM298" i="28"/>
  <c r="AS298" i="28"/>
  <c r="AP298" i="28"/>
  <c r="AU298" i="28"/>
  <c r="AU363" i="28"/>
  <c r="AO363" i="28"/>
  <c r="AM363" i="28"/>
  <c r="AP363" i="28"/>
  <c r="AR363" i="28"/>
  <c r="AS363" i="28"/>
  <c r="AT363" i="28"/>
  <c r="AQ363" i="28"/>
  <c r="AM123" i="28"/>
  <c r="AR123" i="28"/>
  <c r="AT123" i="28"/>
  <c r="AS123" i="28"/>
  <c r="AQ123" i="28"/>
  <c r="AP123" i="28"/>
  <c r="AO123" i="28"/>
  <c r="AU123" i="28"/>
  <c r="AO58" i="28"/>
  <c r="AU58" i="28"/>
  <c r="AM58" i="28"/>
  <c r="AQ58" i="28"/>
  <c r="AS58" i="28"/>
  <c r="AR58" i="28"/>
  <c r="AP58" i="28"/>
  <c r="AT58" i="28"/>
  <c r="AM34" i="28"/>
  <c r="AQ34" i="28"/>
  <c r="AR34" i="28"/>
  <c r="AO34" i="28"/>
  <c r="AP34" i="28"/>
  <c r="AT34" i="28"/>
  <c r="AU34" i="28"/>
  <c r="AS34" i="28"/>
  <c r="AQ216" i="28"/>
  <c r="AU216" i="28"/>
  <c r="AR216" i="28"/>
  <c r="AM216" i="28"/>
  <c r="AP216" i="28"/>
  <c r="AT216" i="28"/>
  <c r="AO216" i="28"/>
  <c r="AS216" i="28"/>
  <c r="AS90" i="28"/>
  <c r="AP90" i="28"/>
  <c r="AM90" i="28"/>
  <c r="AU90" i="28"/>
  <c r="AT90" i="28"/>
  <c r="AR90" i="28"/>
  <c r="AQ90" i="28"/>
  <c r="AO90" i="28"/>
  <c r="O36" i="31"/>
  <c r="H43" i="10"/>
  <c r="S81" i="31"/>
  <c r="S58" i="31"/>
  <c r="N84" i="31"/>
  <c r="S82" i="31"/>
  <c r="M68" i="31"/>
  <c r="I68" i="31"/>
  <c r="E68" i="31"/>
  <c r="R36" i="31"/>
  <c r="B58" i="10"/>
  <c r="B36" i="10"/>
  <c r="L36" i="31"/>
  <c r="H36" i="31"/>
  <c r="B21" i="10"/>
  <c r="S34" i="31"/>
  <c r="Q44" i="31"/>
  <c r="I44" i="31"/>
  <c r="E44" i="31"/>
  <c r="H76" i="31"/>
  <c r="E76" i="31"/>
  <c r="L52" i="31"/>
  <c r="F52" i="31"/>
  <c r="S49" i="31"/>
  <c r="P60" i="31"/>
  <c r="N60" i="31"/>
  <c r="D60" i="31"/>
  <c r="S56" i="31"/>
  <c r="O92" i="31"/>
  <c r="I92" i="31"/>
  <c r="S89" i="31"/>
  <c r="AT102" i="28"/>
  <c r="AO102" i="28"/>
  <c r="AM102" i="28"/>
  <c r="AP102" i="28"/>
  <c r="AQ102" i="28"/>
  <c r="AR102" i="28"/>
  <c r="AU102" i="28"/>
  <c r="AS102" i="28"/>
  <c r="AM52" i="28"/>
  <c r="AU52" i="28"/>
  <c r="AP52" i="28"/>
  <c r="AS52" i="28"/>
  <c r="AT52" i="28"/>
  <c r="AQ52" i="28"/>
  <c r="AR52" i="28"/>
  <c r="AO52" i="28"/>
  <c r="AR77" i="28"/>
  <c r="AP77" i="28"/>
  <c r="AT77" i="28"/>
  <c r="AO77" i="28"/>
  <c r="AS77" i="28"/>
  <c r="AU77" i="28"/>
  <c r="AM77" i="28"/>
  <c r="AQ77" i="28"/>
  <c r="AT237" i="28"/>
  <c r="AR237" i="28"/>
  <c r="AM237" i="28"/>
  <c r="AS237" i="28"/>
  <c r="AU237" i="28"/>
  <c r="AP237" i="28"/>
  <c r="AQ237" i="28"/>
  <c r="AO237" i="28"/>
  <c r="AO140" i="28"/>
  <c r="AM140" i="28"/>
  <c r="AS140" i="28"/>
  <c r="AU140" i="28"/>
  <c r="AT140" i="28"/>
  <c r="AP140" i="28"/>
  <c r="AR140" i="28"/>
  <c r="AQ140" i="28"/>
  <c r="AO19" i="28"/>
  <c r="AM19" i="28"/>
  <c r="AU19" i="28"/>
  <c r="AQ19" i="28"/>
  <c r="AP19" i="28"/>
  <c r="AS19" i="28"/>
  <c r="AR19" i="28"/>
  <c r="AT19" i="28"/>
  <c r="AM400" i="28"/>
  <c r="AR400" i="28"/>
  <c r="AT400" i="28"/>
  <c r="AS400" i="28"/>
  <c r="AO400" i="28"/>
  <c r="AU400" i="28"/>
  <c r="AP400" i="28"/>
  <c r="AQ400" i="28"/>
  <c r="AQ93" i="28"/>
  <c r="AM93" i="28"/>
  <c r="AU93" i="28"/>
  <c r="AP93" i="28"/>
  <c r="AR93" i="28"/>
  <c r="AO93" i="28"/>
  <c r="AS93" i="28"/>
  <c r="AT93" i="28"/>
  <c r="AS53" i="28"/>
  <c r="AP53" i="28"/>
  <c r="AM53" i="28"/>
  <c r="AO53" i="28"/>
  <c r="AR53" i="28"/>
  <c r="AQ53" i="28"/>
  <c r="AT53" i="28"/>
  <c r="AU53" i="28"/>
  <c r="AQ369" i="28"/>
  <c r="AM369" i="28"/>
  <c r="AP369" i="28"/>
  <c r="AR369" i="28"/>
  <c r="AT369" i="28"/>
  <c r="AO369" i="28"/>
  <c r="AU369" i="28"/>
  <c r="AS369" i="28"/>
  <c r="AQ339" i="28"/>
  <c r="AP339" i="28"/>
  <c r="AU339" i="28"/>
  <c r="AM339" i="28"/>
  <c r="AT339" i="28"/>
  <c r="AO339" i="28"/>
  <c r="AS339" i="28"/>
  <c r="AR339" i="28"/>
  <c r="AQ297" i="28"/>
  <c r="AS297" i="28"/>
  <c r="AT297" i="28"/>
  <c r="AO297" i="28"/>
  <c r="AP297" i="28"/>
  <c r="AU297" i="28"/>
  <c r="AR297" i="28"/>
  <c r="AM297" i="28"/>
  <c r="AR211" i="28"/>
  <c r="AP211" i="28"/>
  <c r="AT211" i="28"/>
  <c r="AQ211" i="28"/>
  <c r="AU211" i="28"/>
  <c r="AS211" i="28"/>
  <c r="AM211" i="28"/>
  <c r="AO211" i="28"/>
  <c r="AM327" i="28"/>
  <c r="AQ327" i="28"/>
  <c r="AU327" i="28"/>
  <c r="AP327" i="28"/>
  <c r="AO327" i="28"/>
  <c r="AS327" i="28"/>
  <c r="AT327" i="28"/>
  <c r="AR327" i="28"/>
  <c r="AU44" i="28"/>
  <c r="AQ44" i="28"/>
  <c r="AP44" i="28"/>
  <c r="AO44" i="28"/>
  <c r="AM44" i="28"/>
  <c r="AS44" i="28"/>
  <c r="AT44" i="28"/>
  <c r="AR44" i="28"/>
  <c r="AO193" i="28"/>
  <c r="AT193" i="28"/>
  <c r="AM193" i="28"/>
  <c r="AS193" i="28"/>
  <c r="AR193" i="28"/>
  <c r="AQ193" i="28"/>
  <c r="AP193" i="28"/>
  <c r="AU193" i="28"/>
  <c r="AR378" i="28"/>
  <c r="AM378" i="28"/>
  <c r="AS378" i="28"/>
  <c r="AO378" i="28"/>
  <c r="AQ378" i="28"/>
  <c r="AT378" i="28"/>
  <c r="AU378" i="28"/>
  <c r="AP378" i="28"/>
  <c r="AR184" i="28"/>
  <c r="AU184" i="28"/>
  <c r="AO184" i="28"/>
  <c r="AT184" i="28"/>
  <c r="AQ184" i="28"/>
  <c r="AP184" i="28"/>
  <c r="AS184" i="28"/>
  <c r="AM184" i="28"/>
  <c r="AR124" i="28"/>
  <c r="AU124" i="28"/>
  <c r="AP124" i="28"/>
  <c r="AM124" i="28"/>
  <c r="AO124" i="28"/>
  <c r="AS124" i="28"/>
  <c r="AQ124" i="28"/>
  <c r="AT124" i="28"/>
  <c r="AT196" i="28"/>
  <c r="AU196" i="28"/>
  <c r="AQ196" i="28"/>
  <c r="AS196" i="28"/>
  <c r="AP196" i="28"/>
  <c r="AR196" i="28"/>
  <c r="AM196" i="28"/>
  <c r="AO196" i="28"/>
  <c r="AM383" i="28"/>
  <c r="AR383" i="28"/>
  <c r="AT383" i="28"/>
  <c r="AS383" i="28"/>
  <c r="AQ383" i="28"/>
  <c r="AU383" i="28"/>
  <c r="AP383" i="28"/>
  <c r="AO383" i="28"/>
  <c r="AS291" i="28"/>
  <c r="AU291" i="28"/>
  <c r="AR291" i="28"/>
  <c r="AM291" i="28"/>
  <c r="AQ291" i="28"/>
  <c r="AT291" i="28"/>
  <c r="AO291" i="28"/>
  <c r="AP291" i="28"/>
  <c r="AP388" i="28"/>
  <c r="AS388" i="28"/>
  <c r="AR388" i="28"/>
  <c r="AT388" i="28"/>
  <c r="AO388" i="28"/>
  <c r="AU388" i="28"/>
  <c r="AQ388" i="28"/>
  <c r="AM388" i="28"/>
  <c r="AM227" i="28"/>
  <c r="AT227" i="28"/>
  <c r="AR227" i="28"/>
  <c r="AO227" i="28"/>
  <c r="AU227" i="28"/>
  <c r="AP227" i="28"/>
  <c r="AQ227" i="28"/>
  <c r="AS227" i="28"/>
  <c r="AP159" i="28"/>
  <c r="AM159" i="28"/>
  <c r="AO159" i="28"/>
  <c r="AS159" i="28"/>
  <c r="AU159" i="28"/>
  <c r="AR159" i="28"/>
  <c r="AQ159" i="28"/>
  <c r="AT159" i="28"/>
  <c r="AR268" i="28"/>
  <c r="AS268" i="28"/>
  <c r="AT268" i="28"/>
  <c r="AP268" i="28"/>
  <c r="AM268" i="28"/>
  <c r="AU268" i="28"/>
  <c r="AO268" i="28"/>
  <c r="AQ268" i="28"/>
  <c r="AS399" i="28"/>
  <c r="AP399" i="28"/>
  <c r="AQ399" i="28"/>
  <c r="AT399" i="28"/>
  <c r="AR399" i="28"/>
  <c r="AO399" i="28"/>
  <c r="AU399" i="28"/>
  <c r="AM399" i="28"/>
  <c r="AT229" i="28"/>
  <c r="AP229" i="28"/>
  <c r="AU229" i="28"/>
  <c r="AO229" i="28"/>
  <c r="AQ229" i="28"/>
  <c r="AS229" i="28"/>
  <c r="AM229" i="28"/>
  <c r="AR229" i="28"/>
  <c r="AR91" i="28"/>
  <c r="AQ91" i="28"/>
  <c r="AM91" i="28"/>
  <c r="AT91" i="28"/>
  <c r="AU91" i="28"/>
  <c r="AO91" i="28"/>
  <c r="AP91" i="28"/>
  <c r="AS91" i="28"/>
  <c r="AU189" i="28"/>
  <c r="AM189" i="28"/>
  <c r="AT189" i="28"/>
  <c r="AQ189" i="28"/>
  <c r="AP189" i="28"/>
  <c r="AR189" i="28"/>
  <c r="AS189" i="28"/>
  <c r="AO189" i="28"/>
  <c r="AR321" i="28"/>
  <c r="AS321" i="28"/>
  <c r="AU321" i="28"/>
  <c r="AT321" i="28"/>
  <c r="AO321" i="28"/>
  <c r="AP321" i="28"/>
  <c r="AQ321" i="28"/>
  <c r="AM321" i="28"/>
  <c r="AM48" i="28"/>
  <c r="AU48" i="28"/>
  <c r="AO48" i="28"/>
  <c r="AR48" i="28"/>
  <c r="AP48" i="28"/>
  <c r="AQ48" i="28"/>
  <c r="AT48" i="28"/>
  <c r="AS48" i="28"/>
  <c r="AQ194" i="28"/>
  <c r="AR194" i="28"/>
  <c r="AO194" i="28"/>
  <c r="AM194" i="28"/>
  <c r="AU194" i="28"/>
  <c r="AT194" i="28"/>
  <c r="AS194" i="28"/>
  <c r="AP194" i="28"/>
  <c r="AM136" i="28"/>
  <c r="AT136" i="28"/>
  <c r="AS136" i="28"/>
  <c r="AR136" i="28"/>
  <c r="AQ136" i="28"/>
  <c r="AO136" i="28"/>
  <c r="AP136" i="28"/>
  <c r="AU136" i="28"/>
  <c r="AT296" i="28"/>
  <c r="AU296" i="28"/>
  <c r="AM296" i="28"/>
  <c r="AR296" i="28"/>
  <c r="AP296" i="28"/>
  <c r="AO296" i="28"/>
  <c r="AS296" i="28"/>
  <c r="AQ296" i="28"/>
  <c r="AP32" i="28"/>
  <c r="AM32" i="28"/>
  <c r="AQ32" i="28"/>
  <c r="AT32" i="28"/>
  <c r="AU32" i="28"/>
  <c r="AR32" i="28"/>
  <c r="AO32" i="28"/>
  <c r="AS32" i="28"/>
  <c r="AT290" i="28"/>
  <c r="AS290" i="28"/>
  <c r="AQ290" i="28"/>
  <c r="AU290" i="28"/>
  <c r="AR290" i="28"/>
  <c r="AO290" i="28"/>
  <c r="AP290" i="28"/>
  <c r="AM290" i="28"/>
  <c r="AU72" i="28"/>
  <c r="AO72" i="28"/>
  <c r="AT72" i="28"/>
  <c r="AP72" i="28"/>
  <c r="AQ72" i="28"/>
  <c r="AM72" i="28"/>
  <c r="AS72" i="28"/>
  <c r="AR72" i="28"/>
  <c r="AS390" i="28"/>
  <c r="AM390" i="28"/>
  <c r="AU390" i="28"/>
  <c r="AT390" i="28"/>
  <c r="AO390" i="28"/>
  <c r="AP390" i="28"/>
  <c r="AR390" i="28"/>
  <c r="AQ390" i="28"/>
  <c r="AQ46" i="28"/>
  <c r="AR46" i="28"/>
  <c r="AO46" i="28"/>
  <c r="AM46" i="28"/>
  <c r="AU46" i="28"/>
  <c r="AP46" i="28"/>
  <c r="AS46" i="28"/>
  <c r="AT46" i="28"/>
  <c r="AR207" i="28"/>
  <c r="AU207" i="28"/>
  <c r="AO207" i="28"/>
  <c r="AQ207" i="28"/>
  <c r="AM207" i="28"/>
  <c r="AS207" i="28"/>
  <c r="AT207" i="28"/>
  <c r="AP207" i="28"/>
  <c r="AT283" i="28"/>
  <c r="AS283" i="28"/>
  <c r="AU283" i="28"/>
  <c r="AQ283" i="28"/>
  <c r="AR283" i="28"/>
  <c r="AM283" i="28"/>
  <c r="AO283" i="28"/>
  <c r="AP283" i="28"/>
  <c r="AM315" i="28"/>
  <c r="AQ315" i="28"/>
  <c r="AU315" i="28"/>
  <c r="AR315" i="28"/>
  <c r="AO315" i="28"/>
  <c r="AP315" i="28"/>
  <c r="AS315" i="28"/>
  <c r="AT315" i="28"/>
  <c r="AS238" i="28"/>
  <c r="AT238" i="28"/>
  <c r="AP238" i="28"/>
  <c r="AR238" i="28"/>
  <c r="AM238" i="28"/>
  <c r="AO238" i="28"/>
  <c r="AU238" i="28"/>
  <c r="AQ238" i="28"/>
  <c r="AT380" i="28"/>
  <c r="AM380" i="28"/>
  <c r="AR380" i="28"/>
  <c r="AQ380" i="28"/>
  <c r="AP380" i="28"/>
  <c r="AU380" i="28"/>
  <c r="AS380" i="28"/>
  <c r="AO380" i="28"/>
  <c r="AU204" i="28"/>
  <c r="AO204" i="28"/>
  <c r="AM204" i="28"/>
  <c r="AR204" i="28"/>
  <c r="AS204" i="28"/>
  <c r="AT204" i="28"/>
  <c r="AQ204" i="28"/>
  <c r="AP204" i="28"/>
  <c r="AM59" i="28"/>
  <c r="AS59" i="28"/>
  <c r="AU59" i="28"/>
  <c r="AT59" i="28"/>
  <c r="AP59" i="28"/>
  <c r="AQ59" i="28"/>
  <c r="AR59" i="28"/>
  <c r="AO59" i="28"/>
  <c r="AQ209" i="28"/>
  <c r="AU209" i="28"/>
  <c r="AM209" i="28"/>
  <c r="AS209" i="28"/>
  <c r="AR209" i="28"/>
  <c r="AP209" i="28"/>
  <c r="AT209" i="28"/>
  <c r="AO209" i="28"/>
  <c r="L84" i="31"/>
  <c r="B7" i="10"/>
  <c r="D36" i="31"/>
  <c r="S32" i="31"/>
  <c r="E21" i="34" s="1"/>
  <c r="J36" i="31"/>
  <c r="B29" i="10"/>
  <c r="S35" i="31"/>
  <c r="O44" i="31"/>
  <c r="S73" i="31"/>
  <c r="Q60" i="31"/>
  <c r="H60" i="31"/>
  <c r="P92" i="31"/>
  <c r="N92" i="31"/>
  <c r="E92" i="31"/>
  <c r="K28" i="31"/>
  <c r="AS402" i="28"/>
  <c r="AT402" i="28"/>
  <c r="AO402" i="28"/>
  <c r="AM402" i="28"/>
  <c r="AQ402" i="28"/>
  <c r="AU402" i="28"/>
  <c r="AR402" i="28"/>
  <c r="AP402" i="28"/>
  <c r="AR27" i="28"/>
  <c r="AU27" i="28"/>
  <c r="AT27" i="28"/>
  <c r="AQ27" i="28"/>
  <c r="AM27" i="28"/>
  <c r="AS27" i="28"/>
  <c r="AP27" i="28"/>
  <c r="AO27" i="28"/>
  <c r="AM33" i="28"/>
  <c r="AR33" i="28"/>
  <c r="AT33" i="28"/>
  <c r="AQ33" i="28"/>
  <c r="AS33" i="28"/>
  <c r="AP33" i="28"/>
  <c r="AU33" i="28"/>
  <c r="AO33" i="28"/>
  <c r="AO88" i="28"/>
  <c r="AQ88" i="28"/>
  <c r="AT88" i="28"/>
  <c r="AR88" i="28"/>
  <c r="AM88" i="28"/>
  <c r="AS88" i="28"/>
  <c r="AU88" i="28"/>
  <c r="AP88" i="28"/>
  <c r="AO391" i="28"/>
  <c r="AU391" i="28"/>
  <c r="AM391" i="28"/>
  <c r="AS391" i="28"/>
  <c r="AT391" i="28"/>
  <c r="AQ391" i="28"/>
  <c r="AR391" i="28"/>
  <c r="AP391" i="28"/>
  <c r="AR110" i="28"/>
  <c r="AT110" i="28"/>
  <c r="AP110" i="28"/>
  <c r="AQ110" i="28"/>
  <c r="AU110" i="28"/>
  <c r="AS110" i="28"/>
  <c r="AM110" i="28"/>
  <c r="AO110" i="28"/>
  <c r="AR263" i="28"/>
  <c r="AQ263" i="28"/>
  <c r="AM263" i="28"/>
  <c r="AT263" i="28"/>
  <c r="AU263" i="28"/>
  <c r="AO263" i="28"/>
  <c r="AS263" i="28"/>
  <c r="AP263" i="28"/>
  <c r="AU86" i="28"/>
  <c r="AQ86" i="28"/>
  <c r="AO86" i="28"/>
  <c r="AP86" i="28"/>
  <c r="AM86" i="28"/>
  <c r="AT86" i="28"/>
  <c r="AS86" i="28"/>
  <c r="AR86" i="28"/>
  <c r="AM285" i="28"/>
  <c r="AT285" i="28"/>
  <c r="AP285" i="28"/>
  <c r="AU285" i="28"/>
  <c r="AQ285" i="28"/>
  <c r="AS285" i="28"/>
  <c r="AO285" i="28"/>
  <c r="AR285" i="28"/>
  <c r="AP279" i="28"/>
  <c r="AM279" i="28"/>
  <c r="AO279" i="28"/>
  <c r="AS279" i="28"/>
  <c r="AT279" i="28"/>
  <c r="AQ279" i="28"/>
  <c r="AU279" i="28"/>
  <c r="AR279" i="28"/>
  <c r="AO280" i="28"/>
  <c r="AU280" i="28"/>
  <c r="AT280" i="28"/>
  <c r="AS280" i="28"/>
  <c r="AM280" i="28"/>
  <c r="AQ280" i="28"/>
  <c r="AR280" i="28"/>
  <c r="AP280" i="28"/>
  <c r="AT244" i="28"/>
  <c r="AS244" i="28"/>
  <c r="AP244" i="28"/>
  <c r="AO244" i="28"/>
  <c r="AQ244" i="28"/>
  <c r="AM244" i="28"/>
  <c r="AR244" i="28"/>
  <c r="AU244" i="28"/>
  <c r="AM240" i="28"/>
  <c r="AS240" i="28"/>
  <c r="AQ240" i="28"/>
  <c r="AP240" i="28"/>
  <c r="AR240" i="28"/>
  <c r="AO240" i="28"/>
  <c r="AT240" i="28"/>
  <c r="AU240" i="28"/>
  <c r="AT366" i="28"/>
  <c r="AP366" i="28"/>
  <c r="AR366" i="28"/>
  <c r="AU366" i="28"/>
  <c r="AS366" i="28"/>
  <c r="AM366" i="28"/>
  <c r="AO366" i="28"/>
  <c r="AQ366" i="28"/>
  <c r="AP121" i="28"/>
  <c r="AS121" i="28"/>
  <c r="AO121" i="28"/>
  <c r="AQ121" i="28"/>
  <c r="AM121" i="28"/>
  <c r="AT121" i="28"/>
  <c r="AU121" i="28"/>
  <c r="AR121" i="28"/>
  <c r="AS83" i="28"/>
  <c r="AO83" i="28"/>
  <c r="AT83" i="28"/>
  <c r="AQ83" i="28"/>
  <c r="AP83" i="28"/>
  <c r="AU83" i="28"/>
  <c r="AM83" i="28"/>
  <c r="AR83" i="28"/>
  <c r="AR181" i="28"/>
  <c r="AU181" i="28"/>
  <c r="AO181" i="28"/>
  <c r="AP181" i="28"/>
  <c r="AS181" i="28"/>
  <c r="AT181" i="28"/>
  <c r="AM181" i="28"/>
  <c r="AQ181" i="28"/>
  <c r="AU304" i="28"/>
  <c r="AM304" i="28"/>
  <c r="AP304" i="28"/>
  <c r="AT304" i="28"/>
  <c r="AS304" i="28"/>
  <c r="AR304" i="28"/>
  <c r="AO304" i="28"/>
  <c r="AQ304" i="28"/>
  <c r="AU267" i="28"/>
  <c r="AO267" i="28"/>
  <c r="AP267" i="28"/>
  <c r="AS267" i="28"/>
  <c r="AR267" i="28"/>
  <c r="AT267" i="28"/>
  <c r="AQ267" i="28"/>
  <c r="AM267" i="28"/>
  <c r="AM104" i="28"/>
  <c r="AO104" i="28"/>
  <c r="AP104" i="28"/>
  <c r="AS104" i="28"/>
  <c r="AU104" i="28"/>
  <c r="AQ104" i="28"/>
  <c r="AR104" i="28"/>
  <c r="AT104" i="28"/>
  <c r="AR334" i="28"/>
  <c r="AO334" i="28"/>
  <c r="AP334" i="28"/>
  <c r="AS334" i="28"/>
  <c r="AM334" i="28"/>
  <c r="AQ334" i="28"/>
  <c r="AU334" i="28"/>
  <c r="AT334" i="28"/>
  <c r="AS100" i="28"/>
  <c r="AU100" i="28"/>
  <c r="AP100" i="28"/>
  <c r="AO100" i="28"/>
  <c r="AT100" i="28"/>
  <c r="AQ100" i="28"/>
  <c r="AM100" i="28"/>
  <c r="AR100" i="28"/>
  <c r="AT16" i="28"/>
  <c r="AU16" i="28"/>
  <c r="AM16" i="28"/>
  <c r="AR16" i="28"/>
  <c r="AS16" i="28"/>
  <c r="AQ16" i="28"/>
  <c r="AP16" i="28"/>
  <c r="AO16" i="28"/>
  <c r="AM146" i="28"/>
  <c r="AR146" i="28"/>
  <c r="AU146" i="28"/>
  <c r="AT146" i="28"/>
  <c r="AS146" i="28"/>
  <c r="AP146" i="28"/>
  <c r="AO146" i="28"/>
  <c r="AQ146" i="28"/>
  <c r="AP273" i="28"/>
  <c r="AM273" i="28"/>
  <c r="AQ273" i="28"/>
  <c r="AU273" i="28"/>
  <c r="AT273" i="28"/>
  <c r="AS273" i="28"/>
  <c r="AR273" i="28"/>
  <c r="AO273" i="28"/>
  <c r="AR63" i="28"/>
  <c r="AU63" i="28"/>
  <c r="AS63" i="28"/>
  <c r="AP63" i="28"/>
  <c r="AM63" i="28"/>
  <c r="AQ63" i="28"/>
  <c r="AO63" i="28"/>
  <c r="AT63" i="28"/>
  <c r="AS208" i="28"/>
  <c r="AO208" i="28"/>
  <c r="AP208" i="28"/>
  <c r="AR208" i="28"/>
  <c r="AM208" i="28"/>
  <c r="AT208" i="28"/>
  <c r="AU208" i="28"/>
  <c r="AQ208" i="28"/>
  <c r="AO266" i="28"/>
  <c r="AS266" i="28"/>
  <c r="AU266" i="28"/>
  <c r="AR266" i="28"/>
  <c r="AT266" i="28"/>
  <c r="AM266" i="28"/>
  <c r="AP266" i="28"/>
  <c r="AQ266" i="28"/>
  <c r="AP164" i="28"/>
  <c r="AO164" i="28"/>
  <c r="AQ164" i="28"/>
  <c r="AR164" i="28"/>
  <c r="AM164" i="28"/>
  <c r="AU164" i="28"/>
  <c r="AS164" i="28"/>
  <c r="AT164" i="28"/>
  <c r="AS278" i="28"/>
  <c r="AT278" i="28"/>
  <c r="AM278" i="28"/>
  <c r="AU278" i="28"/>
  <c r="AO278" i="28"/>
  <c r="AR278" i="28"/>
  <c r="AP278" i="28"/>
  <c r="AQ278" i="28"/>
  <c r="AM96" i="28"/>
  <c r="AU96" i="28"/>
  <c r="AP96" i="28"/>
  <c r="AT96" i="28"/>
  <c r="AQ96" i="28"/>
  <c r="AO96" i="28"/>
  <c r="AS96" i="28"/>
  <c r="AR96" i="28"/>
  <c r="AR234" i="28"/>
  <c r="AS234" i="28"/>
  <c r="AP234" i="28"/>
  <c r="AT234" i="28"/>
  <c r="AU234" i="28"/>
  <c r="AQ234" i="28"/>
  <c r="AM234" i="28"/>
  <c r="AO234" i="28"/>
  <c r="AR29" i="28"/>
  <c r="AM29" i="28"/>
  <c r="AT29" i="28"/>
  <c r="AS29" i="28"/>
  <c r="AO29" i="28"/>
  <c r="AP29" i="28"/>
  <c r="AQ29" i="28"/>
  <c r="AU29" i="28"/>
  <c r="AS359" i="28"/>
  <c r="AM359" i="28"/>
  <c r="AO359" i="28"/>
  <c r="AP359" i="28"/>
  <c r="AU359" i="28"/>
  <c r="AT359" i="28"/>
  <c r="AR359" i="28"/>
  <c r="AQ359" i="28"/>
  <c r="AR67" i="28"/>
  <c r="AQ67" i="28"/>
  <c r="AS67" i="28"/>
  <c r="AP67" i="28"/>
  <c r="AT67" i="28"/>
  <c r="AO67" i="28"/>
  <c r="AU67" i="28"/>
  <c r="AM67" i="28"/>
  <c r="AP133" i="28"/>
  <c r="AU133" i="28"/>
  <c r="AT133" i="28"/>
  <c r="AR133" i="28"/>
  <c r="AM133" i="28"/>
  <c r="AS133" i="28"/>
  <c r="AO133" i="28"/>
  <c r="AQ133" i="28"/>
  <c r="AM305" i="28"/>
  <c r="AO305" i="28"/>
  <c r="AQ305" i="28"/>
  <c r="AS305" i="28"/>
  <c r="AR305" i="28"/>
  <c r="AT305" i="28"/>
  <c r="AP305" i="28"/>
  <c r="AU305" i="28"/>
  <c r="AQ36" i="28"/>
  <c r="AS36" i="28"/>
  <c r="AR36" i="28"/>
  <c r="AO36" i="28"/>
  <c r="AP36" i="28"/>
  <c r="AT36" i="28"/>
  <c r="AU36" i="28"/>
  <c r="AM36" i="28"/>
  <c r="AU49" i="28"/>
  <c r="AQ49" i="28"/>
  <c r="AM49" i="28"/>
  <c r="AS49" i="28"/>
  <c r="AR49" i="28"/>
  <c r="AO49" i="28"/>
  <c r="AP49" i="28"/>
  <c r="AT49" i="28"/>
  <c r="AR396" i="28"/>
  <c r="AO396" i="28"/>
  <c r="AQ396" i="28"/>
  <c r="AU396" i="28"/>
  <c r="AP396" i="28"/>
  <c r="AT396" i="28"/>
  <c r="AS396" i="28"/>
  <c r="AM396" i="28"/>
  <c r="AO254" i="28"/>
  <c r="AR254" i="28"/>
  <c r="AQ254" i="28"/>
  <c r="AS254" i="28"/>
  <c r="AU254" i="28"/>
  <c r="AM254" i="28"/>
  <c r="AP254" i="28"/>
  <c r="AT254" i="28"/>
  <c r="AO188" i="28"/>
  <c r="AU188" i="28"/>
  <c r="AQ188" i="28"/>
  <c r="AP188" i="28"/>
  <c r="AR188" i="28"/>
  <c r="AT188" i="28"/>
  <c r="AM188" i="28"/>
  <c r="AS188" i="28"/>
  <c r="AQ191" i="28"/>
  <c r="AO191" i="28"/>
  <c r="AT191" i="28"/>
  <c r="AU191" i="28"/>
  <c r="AR191" i="28"/>
  <c r="AS191" i="28"/>
  <c r="AP191" i="28"/>
  <c r="AM191" i="28"/>
  <c r="AQ281" i="28"/>
  <c r="AO281" i="28"/>
  <c r="AU281" i="28"/>
  <c r="AS281" i="28"/>
  <c r="AP281" i="28"/>
  <c r="AR281" i="28"/>
  <c r="AM281" i="28"/>
  <c r="AT281" i="28"/>
  <c r="AT245" i="28"/>
  <c r="AR245" i="28"/>
  <c r="AO245" i="28"/>
  <c r="AM245" i="28"/>
  <c r="AS245" i="28"/>
  <c r="AQ245" i="28"/>
  <c r="AP245" i="28"/>
  <c r="AU245" i="28"/>
  <c r="AR372" i="28"/>
  <c r="AS372" i="28"/>
  <c r="AP372" i="28"/>
  <c r="AT372" i="28"/>
  <c r="AM372" i="28"/>
  <c r="AQ372" i="28"/>
  <c r="AO372" i="28"/>
  <c r="AU372" i="28"/>
  <c r="AR393" i="28"/>
  <c r="AS393" i="28"/>
  <c r="AP393" i="28"/>
  <c r="AO393" i="28"/>
  <c r="AM393" i="28"/>
  <c r="AQ393" i="28"/>
  <c r="AU393" i="28"/>
  <c r="AT393" i="28"/>
  <c r="AS198" i="28"/>
  <c r="AU198" i="28"/>
  <c r="AT198" i="28"/>
  <c r="AR198" i="28"/>
  <c r="AQ198" i="28"/>
  <c r="AO198" i="28"/>
  <c r="AM198" i="28"/>
  <c r="AP198" i="28"/>
  <c r="AO153" i="28"/>
  <c r="AM153" i="28"/>
  <c r="AQ153" i="28"/>
  <c r="AS153" i="28"/>
  <c r="AP153" i="28"/>
  <c r="AT153" i="28"/>
  <c r="AU153" i="28"/>
  <c r="AR153" i="28"/>
  <c r="S51" i="31"/>
  <c r="K68" i="31"/>
  <c r="I76" i="31"/>
  <c r="S48" i="31"/>
  <c r="E29" i="34" s="1"/>
  <c r="D52" i="31"/>
  <c r="DU12" i="28"/>
  <c r="S64" i="31"/>
  <c r="D68" i="31"/>
  <c r="P36" i="31"/>
  <c r="B51" i="10"/>
  <c r="O84" i="31"/>
  <c r="M84" i="31"/>
  <c r="G84" i="31"/>
  <c r="S65" i="31"/>
  <c r="H51" i="10"/>
  <c r="Q36" i="31"/>
  <c r="H21" i="10"/>
  <c r="I36" i="31"/>
  <c r="P44" i="31"/>
  <c r="L44" i="31"/>
  <c r="S43" i="31"/>
  <c r="N76" i="31"/>
  <c r="L76" i="31"/>
  <c r="J76" i="31"/>
  <c r="Q52" i="31"/>
  <c r="I52" i="31"/>
  <c r="O60" i="31"/>
  <c r="K60" i="31"/>
  <c r="R92" i="31"/>
  <c r="D92" i="31"/>
  <c r="S88" i="31"/>
  <c r="N28" i="31"/>
  <c r="M28" i="31"/>
  <c r="AS235" i="28"/>
  <c r="AP235" i="28"/>
  <c r="AR235" i="28"/>
  <c r="AQ235" i="28"/>
  <c r="AM235" i="28"/>
  <c r="AT235" i="28"/>
  <c r="AU235" i="28"/>
  <c r="AO235" i="28"/>
  <c r="AP128" i="28"/>
  <c r="AT128" i="28"/>
  <c r="AQ128" i="28"/>
  <c r="AS128" i="28"/>
  <c r="AM128" i="28"/>
  <c r="AU128" i="28"/>
  <c r="AO128" i="28"/>
  <c r="AR128" i="28"/>
  <c r="AP310" i="28"/>
  <c r="AR310" i="28"/>
  <c r="AS310" i="28"/>
  <c r="AO310" i="28"/>
  <c r="AT310" i="28"/>
  <c r="AM310" i="28"/>
  <c r="AQ310" i="28"/>
  <c r="AU310" i="28"/>
  <c r="AT107" i="28"/>
  <c r="AU107" i="28"/>
  <c r="AO107" i="28"/>
  <c r="AP107" i="28"/>
  <c r="AM107" i="28"/>
  <c r="AR107" i="28"/>
  <c r="AS107" i="28"/>
  <c r="AQ107" i="28"/>
  <c r="AP374" i="28"/>
  <c r="AT374" i="28"/>
  <c r="AU374" i="28"/>
  <c r="AR374" i="28"/>
  <c r="AM374" i="28"/>
  <c r="AQ374" i="28"/>
  <c r="AO374" i="28"/>
  <c r="AS374" i="28"/>
  <c r="AR360" i="28"/>
  <c r="AO360" i="28"/>
  <c r="AT360" i="28"/>
  <c r="AM360" i="28"/>
  <c r="AQ360" i="28"/>
  <c r="AS360" i="28"/>
  <c r="AU360" i="28"/>
  <c r="AP360" i="28"/>
  <c r="AS31" i="28"/>
  <c r="AM31" i="28"/>
  <c r="AT31" i="28"/>
  <c r="AP31" i="28"/>
  <c r="AQ31" i="28"/>
  <c r="AU31" i="28"/>
  <c r="AR31" i="28"/>
  <c r="AO31" i="28"/>
  <c r="AR74" i="28"/>
  <c r="AQ74" i="28"/>
  <c r="AM74" i="28"/>
  <c r="AT74" i="28"/>
  <c r="AU74" i="28"/>
  <c r="AP74" i="28"/>
  <c r="AS74" i="28"/>
  <c r="AO74" i="28"/>
  <c r="AQ350" i="28"/>
  <c r="AR350" i="28"/>
  <c r="AT350" i="28"/>
  <c r="AM350" i="28"/>
  <c r="AO350" i="28"/>
  <c r="AU350" i="28"/>
  <c r="AP350" i="28"/>
  <c r="AS350" i="28"/>
  <c r="AU156" i="28"/>
  <c r="AM156" i="28"/>
  <c r="AT156" i="28"/>
  <c r="AQ156" i="28"/>
  <c r="AP156" i="28"/>
  <c r="AO156" i="28"/>
  <c r="AS156" i="28"/>
  <c r="AR156" i="28"/>
  <c r="AM365" i="28"/>
  <c r="AR365" i="28"/>
  <c r="AP365" i="28"/>
  <c r="AO365" i="28"/>
  <c r="AT365" i="28"/>
  <c r="AU365" i="28"/>
  <c r="AS365" i="28"/>
  <c r="AQ365" i="28"/>
  <c r="AU269" i="28"/>
  <c r="AO269" i="28"/>
  <c r="AS269" i="28"/>
  <c r="AR269" i="28"/>
  <c r="AM269" i="28"/>
  <c r="AQ269" i="28"/>
  <c r="AT269" i="28"/>
  <c r="AP269" i="28"/>
  <c r="AU398" i="28"/>
  <c r="AR398" i="28"/>
  <c r="AM398" i="28"/>
  <c r="AO398" i="28"/>
  <c r="AT398" i="28"/>
  <c r="AS398" i="28"/>
  <c r="AP398" i="28"/>
  <c r="AQ398" i="28"/>
  <c r="AP171" i="28"/>
  <c r="AS171" i="28"/>
  <c r="AQ171" i="28"/>
  <c r="AR171" i="28"/>
  <c r="AO171" i="28"/>
  <c r="AU171" i="28"/>
  <c r="AT171" i="28"/>
  <c r="AM171" i="28"/>
  <c r="AQ351" i="28"/>
  <c r="AO351" i="28"/>
  <c r="AM351" i="28"/>
  <c r="AP351" i="28"/>
  <c r="AR351" i="28"/>
  <c r="AS351" i="28"/>
  <c r="AT351" i="28"/>
  <c r="AU351" i="28"/>
  <c r="AU76" i="28"/>
  <c r="AP76" i="28"/>
  <c r="AR76" i="28"/>
  <c r="AQ76" i="28"/>
  <c r="AS76" i="28"/>
  <c r="AO76" i="28"/>
  <c r="AM76" i="28"/>
  <c r="AT76" i="28"/>
  <c r="AP43" i="28"/>
  <c r="AM43" i="28"/>
  <c r="AO43" i="28"/>
  <c r="AU43" i="28"/>
  <c r="AR43" i="28"/>
  <c r="AT43" i="28"/>
  <c r="AQ43" i="28"/>
  <c r="AS43" i="28"/>
  <c r="AP61" i="28"/>
  <c r="AU61" i="28"/>
  <c r="AM61" i="28"/>
  <c r="AQ61" i="28"/>
  <c r="AT61" i="28"/>
  <c r="AS61" i="28"/>
  <c r="AR61" i="28"/>
  <c r="AO61" i="28"/>
  <c r="AR173" i="28"/>
  <c r="AP173" i="28"/>
  <c r="AS173" i="28"/>
  <c r="AT173" i="28"/>
  <c r="AU173" i="28"/>
  <c r="AO173" i="28"/>
  <c r="AM173" i="28"/>
  <c r="AQ173" i="28"/>
  <c r="AT344" i="28"/>
  <c r="AM344" i="28"/>
  <c r="AU344" i="28"/>
  <c r="AR344" i="28"/>
  <c r="AS344" i="28"/>
  <c r="AQ344" i="28"/>
  <c r="AP344" i="28"/>
  <c r="AO344" i="28"/>
  <c r="AR328" i="28"/>
  <c r="AS328" i="28"/>
  <c r="AQ328" i="28"/>
  <c r="AM328" i="28"/>
  <c r="AT328" i="28"/>
  <c r="AU328" i="28"/>
  <c r="AO328" i="28"/>
  <c r="AP328" i="28"/>
  <c r="AP157" i="28"/>
  <c r="AU157" i="28"/>
  <c r="AS157" i="28"/>
  <c r="AQ157" i="28"/>
  <c r="AM157" i="28"/>
  <c r="AR157" i="28"/>
  <c r="AO157" i="28"/>
  <c r="AT157" i="28"/>
  <c r="AP381" i="28"/>
  <c r="AT381" i="28"/>
  <c r="AU381" i="28"/>
  <c r="AM381" i="28"/>
  <c r="AO381" i="28"/>
  <c r="AS381" i="28"/>
  <c r="AR381" i="28"/>
  <c r="AQ381" i="28"/>
  <c r="AT270" i="28"/>
  <c r="AM270" i="28"/>
  <c r="AU270" i="28"/>
  <c r="AQ270" i="28"/>
  <c r="AR270" i="28"/>
  <c r="AO270" i="28"/>
  <c r="AS270" i="28"/>
  <c r="AP270" i="28"/>
  <c r="AM137" i="28"/>
  <c r="AR137" i="28"/>
  <c r="AS137" i="28"/>
  <c r="AQ137" i="28"/>
  <c r="AU137" i="28"/>
  <c r="AO137" i="28"/>
  <c r="AT137" i="28"/>
  <c r="AP137" i="28"/>
  <c r="AO261" i="28"/>
  <c r="AS261" i="28"/>
  <c r="AR261" i="28"/>
  <c r="AQ261" i="28"/>
  <c r="AP261" i="28"/>
  <c r="AT261" i="28"/>
  <c r="AM261" i="28"/>
  <c r="AU261" i="28"/>
  <c r="AR143" i="28"/>
  <c r="AT143" i="28"/>
  <c r="AQ143" i="28"/>
  <c r="AM143" i="28"/>
  <c r="AS143" i="28"/>
  <c r="AP143" i="28"/>
  <c r="AU143" i="28"/>
  <c r="AO143" i="28"/>
  <c r="AO79" i="28"/>
  <c r="AQ79" i="28"/>
  <c r="AT79" i="28"/>
  <c r="AU79" i="28"/>
  <c r="AR79" i="28"/>
  <c r="AM79" i="28"/>
  <c r="AS79" i="28"/>
  <c r="AP79" i="28"/>
  <c r="AS364" i="28"/>
  <c r="AT364" i="28"/>
  <c r="AP364" i="28"/>
  <c r="AM364" i="28"/>
  <c r="AQ364" i="28"/>
  <c r="AU364" i="28"/>
  <c r="AR364" i="28"/>
  <c r="AO364" i="28"/>
  <c r="AO129" i="28"/>
  <c r="AU129" i="28"/>
  <c r="AT129" i="28"/>
  <c r="AQ129" i="28"/>
  <c r="AM129" i="28"/>
  <c r="AR129" i="28"/>
  <c r="AP129" i="28"/>
  <c r="AS129" i="28"/>
  <c r="AT167" i="28"/>
  <c r="AQ167" i="28"/>
  <c r="AO167" i="28"/>
  <c r="AU167" i="28"/>
  <c r="AS167" i="28"/>
  <c r="AM167" i="28"/>
  <c r="AR167" i="28"/>
  <c r="AP167" i="28"/>
  <c r="AP389" i="28"/>
  <c r="AU389" i="28"/>
  <c r="AQ389" i="28"/>
  <c r="AO389" i="28"/>
  <c r="AM389" i="28"/>
  <c r="AS389" i="28"/>
  <c r="AR389" i="28"/>
  <c r="AT389" i="28"/>
  <c r="AQ376" i="28"/>
  <c r="AS376" i="28"/>
  <c r="AP376" i="28"/>
  <c r="AR376" i="28"/>
  <c r="AO376" i="28"/>
  <c r="AM376" i="28"/>
  <c r="AU376" i="28"/>
  <c r="AT376" i="28"/>
  <c r="AQ340" i="28"/>
  <c r="AR340" i="28"/>
  <c r="AS340" i="28"/>
  <c r="AU340" i="28"/>
  <c r="AO340" i="28"/>
  <c r="AM340" i="28"/>
  <c r="AP340" i="28"/>
  <c r="AT340" i="28"/>
  <c r="AQ139" i="28"/>
  <c r="AP139" i="28"/>
  <c r="AU139" i="28"/>
  <c r="AR139" i="28"/>
  <c r="AS139" i="28"/>
  <c r="AM139" i="28"/>
  <c r="AT139" i="28"/>
  <c r="AO139" i="28"/>
  <c r="AT313" i="28"/>
  <c r="AO313" i="28"/>
  <c r="AM313" i="28"/>
  <c r="AR313" i="28"/>
  <c r="AP313" i="28"/>
  <c r="AU313" i="28"/>
  <c r="AS313" i="28"/>
  <c r="AQ313" i="28"/>
  <c r="AS322" i="28"/>
  <c r="AU322" i="28"/>
  <c r="AP322" i="28"/>
  <c r="AQ322" i="28"/>
  <c r="AO322" i="28"/>
  <c r="AM322" i="28"/>
  <c r="AR322" i="28"/>
  <c r="AT322" i="28"/>
  <c r="AP148" i="28"/>
  <c r="AT148" i="28"/>
  <c r="AM148" i="28"/>
  <c r="AU148" i="28"/>
  <c r="AS148" i="28"/>
  <c r="AO148" i="28"/>
  <c r="AQ148" i="28"/>
  <c r="AR148" i="28"/>
  <c r="AO201" i="28"/>
  <c r="AM201" i="28"/>
  <c r="AP201" i="28"/>
  <c r="AU201" i="28"/>
  <c r="AT201" i="28"/>
  <c r="AQ201" i="28"/>
  <c r="AR201" i="28"/>
  <c r="AS201" i="28"/>
  <c r="AR224" i="28"/>
  <c r="AM224" i="28"/>
  <c r="AU224" i="28"/>
  <c r="AQ224" i="28"/>
  <c r="AS224" i="28"/>
  <c r="AO224" i="28"/>
  <c r="AT224" i="28"/>
  <c r="AP224" i="28"/>
  <c r="AP233" i="28"/>
  <c r="AS233" i="28"/>
  <c r="AM233" i="28"/>
  <c r="AT233" i="28"/>
  <c r="AO233" i="28"/>
  <c r="AQ233" i="28"/>
  <c r="AR233" i="28"/>
  <c r="AU233" i="28"/>
  <c r="AT99" i="28"/>
  <c r="AS99" i="28"/>
  <c r="AQ99" i="28"/>
  <c r="AP99" i="28"/>
  <c r="AR99" i="28"/>
  <c r="AM99" i="28"/>
  <c r="AU99" i="28"/>
  <c r="AO99" i="28"/>
  <c r="AQ316" i="28"/>
  <c r="AO316" i="28"/>
  <c r="AT316" i="28"/>
  <c r="AU316" i="28"/>
  <c r="AS316" i="28"/>
  <c r="AP316" i="28"/>
  <c r="AR316" i="28"/>
  <c r="AM316" i="28"/>
  <c r="AR301" i="28"/>
  <c r="AQ301" i="28"/>
  <c r="AP301" i="28"/>
  <c r="AM301" i="28"/>
  <c r="AS301" i="28"/>
  <c r="AO301" i="28"/>
  <c r="AU301" i="28"/>
  <c r="AT301" i="28"/>
  <c r="AR51" i="28"/>
  <c r="AO51" i="28"/>
  <c r="AT51" i="28"/>
  <c r="AP51" i="28"/>
  <c r="AU51" i="28"/>
  <c r="AM51" i="28"/>
  <c r="AS51" i="28"/>
  <c r="AQ51" i="28"/>
  <c r="AU28" i="28"/>
  <c r="AS28" i="28"/>
  <c r="AT28" i="28"/>
  <c r="AQ28" i="28"/>
  <c r="AR28" i="28"/>
  <c r="AP28" i="28"/>
  <c r="AM28" i="28"/>
  <c r="AO28" i="28"/>
  <c r="AO85" i="28"/>
  <c r="AM85" i="28"/>
  <c r="AT85" i="28"/>
  <c r="AP85" i="28"/>
  <c r="AR85" i="28"/>
  <c r="AS85" i="28"/>
  <c r="AU85" i="28"/>
  <c r="AQ85" i="28"/>
  <c r="AP330" i="28"/>
  <c r="AO330" i="28"/>
  <c r="AS330" i="28"/>
  <c r="AQ330" i="28"/>
  <c r="AU330" i="28"/>
  <c r="AM330" i="28"/>
  <c r="AT330" i="28"/>
  <c r="AR330" i="28"/>
  <c r="AR149" i="28"/>
  <c r="AQ149" i="28"/>
  <c r="AS149" i="28"/>
  <c r="AT149" i="28"/>
  <c r="AM149" i="28"/>
  <c r="AO149" i="28"/>
  <c r="AU149" i="28"/>
  <c r="AP149" i="28"/>
  <c r="F84" i="31"/>
  <c r="F36" i="31"/>
  <c r="B14" i="10"/>
  <c r="E84" i="31"/>
  <c r="J68" i="31"/>
  <c r="H68" i="31"/>
  <c r="F68" i="31"/>
  <c r="S66" i="31"/>
  <c r="H29" i="10"/>
  <c r="K36" i="31"/>
  <c r="H14" i="10"/>
  <c r="G36" i="31"/>
  <c r="E36" i="31"/>
  <c r="H7" i="10"/>
  <c r="H44" i="31"/>
  <c r="S41" i="31"/>
  <c r="Q76" i="31"/>
  <c r="M76" i="31"/>
  <c r="K76" i="31"/>
  <c r="S74" i="31"/>
  <c r="O52" i="31"/>
  <c r="D6" i="31"/>
  <c r="D7" i="31"/>
  <c r="D5" i="31"/>
  <c r="D9" i="31"/>
  <c r="D8" i="31"/>
  <c r="E5" i="31"/>
  <c r="E6" i="31"/>
  <c r="E8" i="31"/>
  <c r="E7" i="31"/>
  <c r="E9" i="31"/>
  <c r="F6" i="31"/>
  <c r="F9" i="31"/>
  <c r="F5" i="31"/>
  <c r="F7" i="31"/>
  <c r="F8" i="31"/>
  <c r="G9" i="31"/>
  <c r="G8" i="31"/>
  <c r="G7" i="31"/>
  <c r="G6" i="31"/>
  <c r="G5" i="31"/>
  <c r="H7" i="31"/>
  <c r="H6" i="31"/>
  <c r="H8" i="31"/>
  <c r="H9" i="31"/>
  <c r="H5" i="31"/>
  <c r="I9" i="31"/>
  <c r="I7" i="31"/>
  <c r="I5" i="31"/>
  <c r="I6" i="31"/>
  <c r="I8" i="31"/>
  <c r="J8" i="31"/>
  <c r="J9" i="31"/>
  <c r="J5" i="31"/>
  <c r="J6" i="31"/>
  <c r="J7" i="31"/>
  <c r="K6" i="31"/>
  <c r="K7" i="31"/>
  <c r="K9" i="31"/>
  <c r="K5" i="31"/>
  <c r="K8" i="31"/>
  <c r="L5" i="31"/>
  <c r="L7" i="31"/>
  <c r="L8" i="31"/>
  <c r="L6" i="31"/>
  <c r="L9" i="31"/>
  <c r="M9" i="31"/>
  <c r="M5" i="31"/>
  <c r="M8" i="31"/>
  <c r="M6" i="31"/>
  <c r="M7" i="31"/>
  <c r="N9" i="31"/>
  <c r="N5" i="31"/>
  <c r="N6" i="31"/>
  <c r="N8" i="31"/>
  <c r="N7" i="31"/>
  <c r="O7" i="31"/>
  <c r="O9" i="31"/>
  <c r="O5" i="31"/>
  <c r="O6" i="31"/>
  <c r="O8" i="31"/>
  <c r="P9" i="31"/>
  <c r="P8" i="31"/>
  <c r="P7" i="31"/>
  <c r="P6" i="31"/>
  <c r="P5" i="31"/>
  <c r="Q7" i="31"/>
  <c r="Q9" i="31"/>
  <c r="Q5" i="31"/>
  <c r="Q8" i="31"/>
  <c r="Q6" i="31"/>
  <c r="R8" i="31"/>
  <c r="R5" i="31"/>
  <c r="R7" i="31"/>
  <c r="R9" i="31"/>
  <c r="R6" i="31"/>
  <c r="D14" i="31"/>
  <c r="D15" i="31"/>
  <c r="D17" i="31"/>
  <c r="D18" i="31"/>
  <c r="D16" i="31"/>
  <c r="E17" i="31"/>
  <c r="E14" i="31"/>
  <c r="E16" i="31"/>
  <c r="E15" i="31"/>
  <c r="E18" i="31"/>
  <c r="F16" i="31"/>
  <c r="F14" i="31"/>
  <c r="G17" i="31"/>
  <c r="G14" i="31"/>
  <c r="G15" i="31"/>
  <c r="G16" i="31"/>
  <c r="G18" i="31"/>
  <c r="F17" i="31"/>
  <c r="H14" i="31"/>
  <c r="H16" i="31"/>
  <c r="H15" i="31"/>
  <c r="H18" i="31"/>
  <c r="F15" i="31"/>
  <c r="H17" i="31"/>
  <c r="F18" i="31"/>
  <c r="I16" i="31"/>
  <c r="I15" i="31"/>
  <c r="I17" i="31"/>
  <c r="I18" i="31"/>
  <c r="I14" i="31"/>
  <c r="J17" i="31"/>
  <c r="J16" i="31"/>
  <c r="J18" i="31"/>
  <c r="J15" i="31"/>
  <c r="J14" i="31"/>
  <c r="K16" i="31"/>
  <c r="K14" i="31"/>
  <c r="K15" i="31"/>
  <c r="K18" i="31"/>
  <c r="K17" i="31"/>
  <c r="L17" i="31"/>
  <c r="L16" i="31"/>
  <c r="L14" i="31"/>
  <c r="L18" i="31"/>
  <c r="L15" i="31"/>
  <c r="M14" i="31"/>
  <c r="M16" i="31"/>
  <c r="M17" i="31"/>
  <c r="M15" i="31"/>
  <c r="M18" i="31"/>
  <c r="N16" i="31"/>
  <c r="N14" i="31"/>
  <c r="N17" i="31"/>
  <c r="N18" i="31"/>
  <c r="N15" i="31"/>
  <c r="O14" i="31"/>
  <c r="O18" i="31"/>
  <c r="O16" i="31"/>
  <c r="O15" i="31"/>
  <c r="O17" i="31"/>
  <c r="P16" i="31"/>
  <c r="P15" i="31"/>
  <c r="P17" i="31"/>
  <c r="P18" i="31"/>
  <c r="P14" i="31"/>
  <c r="Q14" i="31"/>
  <c r="Q15" i="31"/>
  <c r="Q17" i="31"/>
  <c r="Q18" i="31"/>
  <c r="Q16" i="31"/>
  <c r="R17" i="31"/>
  <c r="R16" i="31"/>
  <c r="R14" i="31"/>
  <c r="R18" i="31"/>
  <c r="R15" i="31"/>
  <c r="I60" i="31"/>
  <c r="G60" i="31"/>
  <c r="E60" i="31"/>
  <c r="J92" i="31"/>
  <c r="H92" i="31"/>
  <c r="L28" i="31"/>
  <c r="I28" i="31"/>
  <c r="D28" i="31"/>
  <c r="S23" i="31"/>
  <c r="E19" i="34" s="1"/>
  <c r="AU312" i="28"/>
  <c r="AM312" i="28"/>
  <c r="AT312" i="28"/>
  <c r="AP312" i="28"/>
  <c r="AO312" i="28"/>
  <c r="AQ312" i="28"/>
  <c r="AR312" i="28"/>
  <c r="AS312" i="28"/>
  <c r="AM249" i="28"/>
  <c r="AQ249" i="28"/>
  <c r="AT249" i="28"/>
  <c r="AU249" i="28"/>
  <c r="AO249" i="28"/>
  <c r="AP249" i="28"/>
  <c r="AR249" i="28"/>
  <c r="AS249" i="28"/>
  <c r="AQ231" i="28"/>
  <c r="AT231" i="28"/>
  <c r="AM231" i="28"/>
  <c r="AU231" i="28"/>
  <c r="AR231" i="28"/>
  <c r="AP231" i="28"/>
  <c r="AO231" i="28"/>
  <c r="AS231" i="28"/>
  <c r="AM222" i="28"/>
  <c r="AS222" i="28"/>
  <c r="AT222" i="28"/>
  <c r="AR222" i="28"/>
  <c r="AQ222" i="28"/>
  <c r="AO222" i="28"/>
  <c r="AU222" i="28"/>
  <c r="AP222" i="28"/>
  <c r="AP179" i="28"/>
  <c r="AQ179" i="28"/>
  <c r="AM179" i="28"/>
  <c r="AO179" i="28"/>
  <c r="AU179" i="28"/>
  <c r="AT179" i="28"/>
  <c r="AR179" i="28"/>
  <c r="AS179" i="28"/>
  <c r="AO192" i="28"/>
  <c r="AP192" i="28"/>
  <c r="AT192" i="28"/>
  <c r="AM192" i="28"/>
  <c r="AR192" i="28"/>
  <c r="AU192" i="28"/>
  <c r="AQ192" i="28"/>
  <c r="AS192" i="28"/>
  <c r="AS246" i="28"/>
  <c r="AP246" i="28"/>
  <c r="AU246" i="28"/>
  <c r="AM246" i="28"/>
  <c r="AO246" i="28"/>
  <c r="AT246" i="28"/>
  <c r="AR246" i="28"/>
  <c r="AQ246" i="28"/>
  <c r="AU199" i="28"/>
  <c r="AP199" i="28"/>
  <c r="AT199" i="28"/>
  <c r="AR199" i="28"/>
  <c r="AO199" i="28"/>
  <c r="AM199" i="28"/>
  <c r="AQ199" i="28"/>
  <c r="AS199" i="28"/>
  <c r="AO56" i="28"/>
  <c r="AM56" i="28"/>
  <c r="AU56" i="28"/>
  <c r="AQ56" i="28"/>
  <c r="AS56" i="28"/>
  <c r="AP56" i="28"/>
  <c r="AT56" i="28"/>
  <c r="AR56" i="28"/>
  <c r="AQ397" i="28"/>
  <c r="AR397" i="28"/>
  <c r="AS397" i="28"/>
  <c r="AP397" i="28"/>
  <c r="AO397" i="28"/>
  <c r="AT397" i="28"/>
  <c r="AM397" i="28"/>
  <c r="AU397" i="28"/>
  <c r="AU362" i="28"/>
  <c r="AM362" i="28"/>
  <c r="AP362" i="28"/>
  <c r="AT362" i="28"/>
  <c r="AQ362" i="28"/>
  <c r="AR362" i="28"/>
  <c r="AS362" i="28"/>
  <c r="AO362" i="28"/>
  <c r="AU169" i="28"/>
  <c r="AO169" i="28"/>
  <c r="AM169" i="28"/>
  <c r="AR169" i="28"/>
  <c r="AT169" i="28"/>
  <c r="AS169" i="28"/>
  <c r="AP169" i="28"/>
  <c r="AQ169" i="28"/>
  <c r="AQ218" i="28"/>
  <c r="AU218" i="28"/>
  <c r="AR218" i="28"/>
  <c r="AM218" i="28"/>
  <c r="AT218" i="28"/>
  <c r="AO218" i="28"/>
  <c r="AS218" i="28"/>
  <c r="AP218" i="28"/>
  <c r="AS338" i="28"/>
  <c r="AO338" i="28"/>
  <c r="AP338" i="28"/>
  <c r="AM338" i="28"/>
  <c r="AQ338" i="28"/>
  <c r="AU338" i="28"/>
  <c r="AR338" i="28"/>
  <c r="AT338" i="28"/>
  <c r="AO35" i="28"/>
  <c r="AM35" i="28"/>
  <c r="AR35" i="28"/>
  <c r="AP35" i="28"/>
  <c r="AT35" i="28"/>
  <c r="AU35" i="28"/>
  <c r="AS35" i="28"/>
  <c r="AQ35" i="28"/>
  <c r="AU126" i="28"/>
  <c r="AQ126" i="28"/>
  <c r="AR126" i="28"/>
  <c r="AM126" i="28"/>
  <c r="AO126" i="28"/>
  <c r="AT126" i="28"/>
  <c r="AP126" i="28"/>
  <c r="AS126" i="28"/>
  <c r="AM69" i="28"/>
  <c r="AQ69" i="28"/>
  <c r="AU69" i="28"/>
  <c r="AO69" i="28"/>
  <c r="AS69" i="28"/>
  <c r="AT69" i="28"/>
  <c r="AR69" i="28"/>
  <c r="AP69" i="28"/>
  <c r="AP230" i="28"/>
  <c r="AS230" i="28"/>
  <c r="AQ230" i="28"/>
  <c r="AO230" i="28"/>
  <c r="AT230" i="28"/>
  <c r="AU230" i="28"/>
  <c r="AM230" i="28"/>
  <c r="AR230" i="28"/>
  <c r="AM23" i="28"/>
  <c r="AO23" i="28"/>
  <c r="AP23" i="28"/>
  <c r="AU23" i="28"/>
  <c r="AQ23" i="28"/>
  <c r="AT23" i="28"/>
  <c r="AS23" i="28"/>
  <c r="AR23" i="28"/>
  <c r="AS223" i="28"/>
  <c r="AR223" i="28"/>
  <c r="AM223" i="28"/>
  <c r="AQ223" i="28"/>
  <c r="AT223" i="28"/>
  <c r="AU223" i="28"/>
  <c r="AO223" i="28"/>
  <c r="AP223" i="28"/>
  <c r="AQ186" i="28"/>
  <c r="AO186" i="28"/>
  <c r="AT186" i="28"/>
  <c r="AP186" i="28"/>
  <c r="AR186" i="28"/>
  <c r="AM186" i="28"/>
  <c r="AU186" i="28"/>
  <c r="AS186" i="28"/>
  <c r="AS80" i="28"/>
  <c r="AQ80" i="28"/>
  <c r="AM80" i="28"/>
  <c r="AP80" i="28"/>
  <c r="AO80" i="28"/>
  <c r="AR80" i="28"/>
  <c r="AT80" i="28"/>
  <c r="AU80" i="28"/>
  <c r="AO202" i="28"/>
  <c r="AP202" i="28"/>
  <c r="AU202" i="28"/>
  <c r="AM202" i="28"/>
  <c r="AT202" i="28"/>
  <c r="AQ202" i="28"/>
  <c r="AR202" i="28"/>
  <c r="AS202" i="28"/>
  <c r="AT131" i="28"/>
  <c r="AM131" i="28"/>
  <c r="AP131" i="28"/>
  <c r="AU131" i="28"/>
  <c r="AO131" i="28"/>
  <c r="AQ131" i="28"/>
  <c r="AR131" i="28"/>
  <c r="AS131" i="28"/>
  <c r="AQ361" i="28"/>
  <c r="AM361" i="28"/>
  <c r="AR361" i="28"/>
  <c r="AO361" i="28"/>
  <c r="AT361" i="28"/>
  <c r="AS361" i="28"/>
  <c r="AU361" i="28"/>
  <c r="AP361" i="28"/>
  <c r="AM214" i="28"/>
  <c r="AT214" i="28"/>
  <c r="AU214" i="28"/>
  <c r="AS214" i="28"/>
  <c r="AP214" i="28"/>
  <c r="AQ214" i="28"/>
  <c r="AR214" i="28"/>
  <c r="AO214" i="28"/>
  <c r="AS355" i="28"/>
  <c r="AO355" i="28"/>
  <c r="AT355" i="28"/>
  <c r="AR355" i="28"/>
  <c r="AM355" i="28"/>
  <c r="AQ355" i="28"/>
  <c r="AP355" i="28"/>
  <c r="AU355" i="28"/>
  <c r="AP151" i="28"/>
  <c r="AQ151" i="28"/>
  <c r="AM151" i="28"/>
  <c r="AU151" i="28"/>
  <c r="AO151" i="28"/>
  <c r="AS151" i="28"/>
  <c r="AT151" i="28"/>
  <c r="AR151" i="28"/>
  <c r="AU379" i="28"/>
  <c r="AR379" i="28"/>
  <c r="AT379" i="28"/>
  <c r="AO379" i="28"/>
  <c r="AS379" i="28"/>
  <c r="AP379" i="28"/>
  <c r="AQ379" i="28"/>
  <c r="AM379" i="28"/>
  <c r="AO260" i="28"/>
  <c r="AM260" i="28"/>
  <c r="AU260" i="28"/>
  <c r="AT260" i="28"/>
  <c r="AQ260" i="28"/>
  <c r="AS260" i="28"/>
  <c r="AR260" i="28"/>
  <c r="AP260" i="28"/>
  <c r="AQ73" i="28"/>
  <c r="AR73" i="28"/>
  <c r="AT73" i="28"/>
  <c r="AS73" i="28"/>
  <c r="AU73" i="28"/>
  <c r="AM73" i="28"/>
  <c r="AO73" i="28"/>
  <c r="AP73" i="28"/>
  <c r="AM258" i="28"/>
  <c r="AS258" i="28"/>
  <c r="AO258" i="28"/>
  <c r="AQ258" i="28"/>
  <c r="AU258" i="28"/>
  <c r="AT258" i="28"/>
  <c r="AR258" i="28"/>
  <c r="AP258" i="28"/>
  <c r="AT358" i="28"/>
  <c r="AR358" i="28"/>
  <c r="AP358" i="28"/>
  <c r="AU358" i="28"/>
  <c r="AS358" i="28"/>
  <c r="AQ358" i="28"/>
  <c r="AM358" i="28"/>
  <c r="AO358" i="28"/>
  <c r="AQ215" i="28"/>
  <c r="AP215" i="28"/>
  <c r="AT215" i="28"/>
  <c r="AM215" i="28"/>
  <c r="AS215" i="28"/>
  <c r="AO215" i="28"/>
  <c r="AU215" i="28"/>
  <c r="AR215" i="28"/>
  <c r="AQ274" i="28"/>
  <c r="AU274" i="28"/>
  <c r="AS274" i="28"/>
  <c r="AO274" i="28"/>
  <c r="AM274" i="28"/>
  <c r="AR274" i="28"/>
  <c r="AP274" i="28"/>
  <c r="AT274" i="28"/>
  <c r="AO367" i="28"/>
  <c r="AS367" i="28"/>
  <c r="AM367" i="28"/>
  <c r="AP367" i="28"/>
  <c r="AT367" i="28"/>
  <c r="AR367" i="28"/>
  <c r="AQ367" i="28"/>
  <c r="AU367" i="28"/>
  <c r="AT318" i="28"/>
  <c r="AO318" i="28"/>
  <c r="AM318" i="28"/>
  <c r="AU318" i="28"/>
  <c r="AP318" i="28"/>
  <c r="AR318" i="28"/>
  <c r="AQ318" i="28"/>
  <c r="AS318" i="28"/>
  <c r="AM147" i="28"/>
  <c r="AR147" i="28"/>
  <c r="AO147" i="28"/>
  <c r="AT147" i="28"/>
  <c r="AP147" i="28"/>
  <c r="AS147" i="28"/>
  <c r="AU147" i="28"/>
  <c r="AQ147" i="28"/>
  <c r="AR370" i="28"/>
  <c r="AP370" i="28"/>
  <c r="AU370" i="28"/>
  <c r="AS370" i="28"/>
  <c r="AM370" i="28"/>
  <c r="AO370" i="28"/>
  <c r="AT370" i="28"/>
  <c r="AQ370" i="28"/>
  <c r="AS170" i="28"/>
  <c r="AO170" i="28"/>
  <c r="AQ170" i="28"/>
  <c r="AM170" i="28"/>
  <c r="AR170" i="28"/>
  <c r="AP170" i="28"/>
  <c r="AT170" i="28"/>
  <c r="AU170" i="28"/>
  <c r="AS353" i="28"/>
  <c r="AM353" i="28"/>
  <c r="AO353" i="28"/>
  <c r="AR353" i="28"/>
  <c r="AP353" i="28"/>
  <c r="AT353" i="28"/>
  <c r="AU353" i="28"/>
  <c r="AQ353" i="28"/>
  <c r="AU183" i="28"/>
  <c r="AO183" i="28"/>
  <c r="AM183" i="28"/>
  <c r="AR183" i="28"/>
  <c r="AS183" i="28"/>
  <c r="AT183" i="28"/>
  <c r="AP183" i="28"/>
  <c r="AQ183" i="28"/>
  <c r="AS329" i="28"/>
  <c r="AQ329" i="28"/>
  <c r="AO329" i="28"/>
  <c r="AT329" i="28"/>
  <c r="AP329" i="28"/>
  <c r="AU329" i="28"/>
  <c r="AR329" i="28"/>
  <c r="AM329" i="28"/>
  <c r="AP39" i="28"/>
  <c r="AU39" i="28"/>
  <c r="AO39" i="28"/>
  <c r="AT39" i="28"/>
  <c r="AR39" i="28"/>
  <c r="AQ39" i="28"/>
  <c r="AM39" i="28"/>
  <c r="AS39" i="28"/>
  <c r="AU203" i="28"/>
  <c r="AO203" i="28"/>
  <c r="AT203" i="28"/>
  <c r="AR203" i="28"/>
  <c r="AM203" i="28"/>
  <c r="AP203" i="28"/>
  <c r="AQ203" i="28"/>
  <c r="AS203" i="28"/>
  <c r="AR292" i="28"/>
  <c r="AQ292" i="28"/>
  <c r="AU292" i="28"/>
  <c r="AT292" i="28"/>
  <c r="AP292" i="28"/>
  <c r="AO292" i="28"/>
  <c r="AM292" i="28"/>
  <c r="AS292" i="28"/>
  <c r="AU335" i="28"/>
  <c r="AP335" i="28"/>
  <c r="AQ335" i="28"/>
  <c r="AM335" i="28"/>
  <c r="AS335" i="28"/>
  <c r="AO335" i="28"/>
  <c r="AR335" i="28"/>
  <c r="AT335" i="28"/>
  <c r="AQ190" i="28"/>
  <c r="AM190" i="28"/>
  <c r="AT190" i="28"/>
  <c r="AU190" i="28"/>
  <c r="AP190" i="28"/>
  <c r="AO190" i="28"/>
  <c r="AR190" i="28"/>
  <c r="AS190" i="28"/>
  <c r="AR21" i="28"/>
  <c r="AU21" i="28"/>
  <c r="AO21" i="28"/>
  <c r="AP21" i="28"/>
  <c r="AM21" i="28"/>
  <c r="AT21" i="28"/>
  <c r="AS21" i="28"/>
  <c r="AQ21" i="28"/>
  <c r="J84" i="31"/>
  <c r="Q84" i="31"/>
  <c r="K84" i="31"/>
  <c r="I84" i="31"/>
  <c r="P68" i="31"/>
  <c r="L68" i="31"/>
  <c r="S67" i="31"/>
  <c r="M36" i="31"/>
  <c r="H36" i="10"/>
  <c r="J44" i="31"/>
  <c r="F44" i="31"/>
  <c r="D44" i="31"/>
  <c r="S40" i="31"/>
  <c r="E25" i="34" s="1"/>
  <c r="S75" i="31"/>
  <c r="E52" i="31"/>
  <c r="S90" i="31"/>
  <c r="F28" i="31"/>
  <c r="S24" i="31"/>
  <c r="AR135" i="28"/>
  <c r="AT135" i="28"/>
  <c r="AP135" i="28"/>
  <c r="AM135" i="28"/>
  <c r="AU135" i="28"/>
  <c r="AO135" i="28"/>
  <c r="AQ135" i="28"/>
  <c r="AS135" i="28"/>
  <c r="AU62" i="28"/>
  <c r="AT62" i="28"/>
  <c r="AQ62" i="28"/>
  <c r="AR62" i="28"/>
  <c r="AM62" i="28"/>
  <c r="AP62" i="28"/>
  <c r="AO62" i="28"/>
  <c r="AS62" i="28"/>
  <c r="AP18" i="28"/>
  <c r="AO18" i="28"/>
  <c r="AU18" i="28"/>
  <c r="AT18" i="28"/>
  <c r="AM18" i="28"/>
  <c r="AS18" i="28"/>
  <c r="AR18" i="28"/>
  <c r="AQ18" i="28"/>
  <c r="AP98" i="28"/>
  <c r="AM98" i="28"/>
  <c r="AQ98" i="28"/>
  <c r="AU98" i="28"/>
  <c r="AT98" i="28"/>
  <c r="AO98" i="28"/>
  <c r="AR98" i="28"/>
  <c r="AS98" i="28"/>
  <c r="AQ368" i="28"/>
  <c r="AP368" i="28"/>
  <c r="AU368" i="28"/>
  <c r="AM368" i="28"/>
  <c r="AT368" i="28"/>
  <c r="AR368" i="28"/>
  <c r="AS368" i="28"/>
  <c r="AO368" i="28"/>
  <c r="AM326" i="28"/>
  <c r="AU326" i="28"/>
  <c r="AQ326" i="28"/>
  <c r="AP326" i="28"/>
  <c r="AT326" i="28"/>
  <c r="AS326" i="28"/>
  <c r="AO326" i="28"/>
  <c r="AR326" i="28"/>
  <c r="AT377" i="28"/>
  <c r="AP377" i="28"/>
  <c r="AU377" i="28"/>
  <c r="AR377" i="28"/>
  <c r="AO377" i="28"/>
  <c r="AM377" i="28"/>
  <c r="AS377" i="28"/>
  <c r="AQ377" i="28"/>
  <c r="AM345" i="28"/>
  <c r="AQ345" i="28"/>
  <c r="AU345" i="28"/>
  <c r="AO345" i="28"/>
  <c r="AT345" i="28"/>
  <c r="AP345" i="28"/>
  <c r="AR345" i="28"/>
  <c r="AS345" i="28"/>
  <c r="AU174" i="28"/>
  <c r="AS174" i="28"/>
  <c r="AM174" i="28"/>
  <c r="AR174" i="28"/>
  <c r="AQ174" i="28"/>
  <c r="AO174" i="28"/>
  <c r="AT174" i="28"/>
  <c r="AP174" i="28"/>
  <c r="AP26" i="28"/>
  <c r="AU26" i="28"/>
  <c r="AM26" i="28"/>
  <c r="AO26" i="28"/>
  <c r="AR26" i="28"/>
  <c r="AQ26" i="28"/>
  <c r="AS26" i="28"/>
  <c r="AT26" i="28"/>
  <c r="AR41" i="28"/>
  <c r="AT41" i="28"/>
  <c r="AQ41" i="28"/>
  <c r="AS41" i="28"/>
  <c r="AM41" i="28"/>
  <c r="AO41" i="28"/>
  <c r="AU41" i="28"/>
  <c r="AP41" i="28"/>
  <c r="AO332" i="28"/>
  <c r="AS332" i="28"/>
  <c r="AQ332" i="28"/>
  <c r="AP332" i="28"/>
  <c r="AT332" i="28"/>
  <c r="AU332" i="28"/>
  <c r="AR332" i="28"/>
  <c r="AM332" i="28"/>
  <c r="AT175" i="28"/>
  <c r="AQ175" i="28"/>
  <c r="AO175" i="28"/>
  <c r="AM175" i="28"/>
  <c r="AP175" i="28"/>
  <c r="AR175" i="28"/>
  <c r="AU175" i="28"/>
  <c r="AS175" i="28"/>
  <c r="AS303" i="28"/>
  <c r="AO303" i="28"/>
  <c r="AU303" i="28"/>
  <c r="AR303" i="28"/>
  <c r="AQ303" i="28"/>
  <c r="AM303" i="28"/>
  <c r="AP303" i="28"/>
  <c r="AT303" i="28"/>
  <c r="AQ89" i="28"/>
  <c r="AU89" i="28"/>
  <c r="AO89" i="28"/>
  <c r="AM89" i="28"/>
  <c r="AS89" i="28"/>
  <c r="AP89" i="28"/>
  <c r="AR89" i="28"/>
  <c r="AT89" i="28"/>
  <c r="AS252" i="28"/>
  <c r="AU252" i="28"/>
  <c r="AR252" i="28"/>
  <c r="AQ252" i="28"/>
  <c r="AO252" i="28"/>
  <c r="AP252" i="28"/>
  <c r="AT252" i="28"/>
  <c r="AM252" i="28"/>
  <c r="AP197" i="28"/>
  <c r="AR197" i="28"/>
  <c r="AT197" i="28"/>
  <c r="AS197" i="28"/>
  <c r="AO197" i="28"/>
  <c r="AQ197" i="28"/>
  <c r="AU197" i="28"/>
  <c r="AM197" i="28"/>
  <c r="AS166" i="28"/>
  <c r="AP166" i="28"/>
  <c r="AO166" i="28"/>
  <c r="AR166" i="28"/>
  <c r="AU166" i="28"/>
  <c r="AQ166" i="28"/>
  <c r="AT166" i="28"/>
  <c r="AM166" i="28"/>
  <c r="AO105" i="28"/>
  <c r="AS105" i="28"/>
  <c r="AT105" i="28"/>
  <c r="AU105" i="28"/>
  <c r="AM105" i="28"/>
  <c r="AR105" i="28"/>
  <c r="AP105" i="28"/>
  <c r="AQ105" i="28"/>
  <c r="AM341" i="28"/>
  <c r="AQ341" i="28"/>
  <c r="AP341" i="28"/>
  <c r="AT341" i="28"/>
  <c r="AO341" i="28"/>
  <c r="AU341" i="28"/>
  <c r="AR341" i="28"/>
  <c r="AS341" i="28"/>
  <c r="AR103" i="28"/>
  <c r="AM103" i="28"/>
  <c r="AU103" i="28"/>
  <c r="AS103" i="28"/>
  <c r="AQ103" i="28"/>
  <c r="AP103" i="28"/>
  <c r="AT103" i="28"/>
  <c r="AO103" i="28"/>
  <c r="AS155" i="28"/>
  <c r="AP155" i="28"/>
  <c r="AM155" i="28"/>
  <c r="AO155" i="28"/>
  <c r="AU155" i="28"/>
  <c r="AR155" i="28"/>
  <c r="AT155" i="28"/>
  <c r="AQ155" i="28"/>
  <c r="AP45" i="28"/>
  <c r="AQ45" i="28"/>
  <c r="AT45" i="28"/>
  <c r="AR45" i="28"/>
  <c r="AU45" i="28"/>
  <c r="AO45" i="28"/>
  <c r="AM45" i="28"/>
  <c r="AS45" i="28"/>
  <c r="AP373" i="28"/>
  <c r="AR373" i="28"/>
  <c r="AM373" i="28"/>
  <c r="AU373" i="28"/>
  <c r="AO373" i="28"/>
  <c r="AT373" i="28"/>
  <c r="AQ373" i="28"/>
  <c r="AS373" i="28"/>
  <c r="AO294" i="28"/>
  <c r="AR294" i="28"/>
  <c r="AQ294" i="28"/>
  <c r="AT294" i="28"/>
  <c r="AP294" i="28"/>
  <c r="AM294" i="28"/>
  <c r="AU294" i="28"/>
  <c r="AS294" i="28"/>
  <c r="AP219" i="28"/>
  <c r="AU219" i="28"/>
  <c r="AM219" i="28"/>
  <c r="AS219" i="28"/>
  <c r="AO219" i="28"/>
  <c r="AR219" i="28"/>
  <c r="AQ219" i="28"/>
  <c r="AT219" i="28"/>
  <c r="AM276" i="28"/>
  <c r="AS276" i="28"/>
  <c r="AU276" i="28"/>
  <c r="AQ276" i="28"/>
  <c r="AT276" i="28"/>
  <c r="AO276" i="28"/>
  <c r="AR276" i="28"/>
  <c r="AP276" i="28"/>
  <c r="AO271" i="28"/>
  <c r="AR271" i="28"/>
  <c r="AP271" i="28"/>
  <c r="AT271" i="28"/>
  <c r="AS271" i="28"/>
  <c r="AU271" i="28"/>
  <c r="AM271" i="28"/>
  <c r="AQ271" i="28"/>
  <c r="AQ78" i="28"/>
  <c r="AP78" i="28"/>
  <c r="AO78" i="28"/>
  <c r="AR78" i="28"/>
  <c r="AU78" i="28"/>
  <c r="AS78" i="28"/>
  <c r="AM78" i="28"/>
  <c r="AT78" i="28"/>
  <c r="AQ150" i="28"/>
  <c r="AS150" i="28"/>
  <c r="AO150" i="28"/>
  <c r="AT150" i="28"/>
  <c r="AP150" i="28"/>
  <c r="AR150" i="28"/>
  <c r="AM150" i="28"/>
  <c r="AU150" i="28"/>
  <c r="AQ122" i="28"/>
  <c r="AS122" i="28"/>
  <c r="AO122" i="28"/>
  <c r="AT122" i="28"/>
  <c r="AM122" i="28"/>
  <c r="AP122" i="28"/>
  <c r="AR122" i="28"/>
  <c r="AU122" i="28"/>
  <c r="AQ54" i="28"/>
  <c r="AO54" i="28"/>
  <c r="AM54" i="28"/>
  <c r="AU54" i="28"/>
  <c r="AT54" i="28"/>
  <c r="AS54" i="28"/>
  <c r="AR54" i="28"/>
  <c r="AP54" i="28"/>
  <c r="AT24" i="28"/>
  <c r="AO24" i="28"/>
  <c r="AS24" i="28"/>
  <c r="AU24" i="28"/>
  <c r="AR24" i="28"/>
  <c r="AP24" i="28"/>
  <c r="AQ24" i="28"/>
  <c r="AM24" i="28"/>
  <c r="AS95" i="28"/>
  <c r="AO95" i="28"/>
  <c r="AT95" i="28"/>
  <c r="AP95" i="28"/>
  <c r="AR95" i="28"/>
  <c r="AU95" i="28"/>
  <c r="AM95" i="28"/>
  <c r="AQ95" i="28"/>
  <c r="AP247" i="28"/>
  <c r="AO247" i="28"/>
  <c r="AQ247" i="28"/>
  <c r="AM247" i="28"/>
  <c r="AS247" i="28"/>
  <c r="AT247" i="28"/>
  <c r="AR247" i="28"/>
  <c r="AU247" i="28"/>
  <c r="AU87" i="28"/>
  <c r="AM87" i="28"/>
  <c r="AT87" i="28"/>
  <c r="AO87" i="28"/>
  <c r="AQ87" i="28"/>
  <c r="AR87" i="28"/>
  <c r="AS87" i="28"/>
  <c r="AP87" i="28"/>
  <c r="AQ384" i="28"/>
  <c r="AU384" i="28"/>
  <c r="AM384" i="28"/>
  <c r="AT384" i="28"/>
  <c r="AO384" i="28"/>
  <c r="AR384" i="28"/>
  <c r="AS384" i="28"/>
  <c r="AP384" i="28"/>
  <c r="AO349" i="28"/>
  <c r="AT349" i="28"/>
  <c r="AM349" i="28"/>
  <c r="AR349" i="28"/>
  <c r="AS349" i="28"/>
  <c r="AU349" i="28"/>
  <c r="AQ349" i="28"/>
  <c r="AP349" i="28"/>
  <c r="AO282" i="28"/>
  <c r="AM282" i="28"/>
  <c r="AQ282" i="28"/>
  <c r="AR282" i="28"/>
  <c r="AU282" i="28"/>
  <c r="AP282" i="28"/>
  <c r="AT282" i="28"/>
  <c r="AS282" i="28"/>
  <c r="AQ168" i="28"/>
  <c r="AP168" i="28"/>
  <c r="AO168" i="28"/>
  <c r="AR168" i="28"/>
  <c r="AU168" i="28"/>
  <c r="AM168" i="28"/>
  <c r="AT168" i="28"/>
  <c r="AS168" i="28"/>
  <c r="AP347" i="28"/>
  <c r="AT347" i="28"/>
  <c r="AM347" i="28"/>
  <c r="AO347" i="28"/>
  <c r="AS347" i="28"/>
  <c r="AQ347" i="28"/>
  <c r="AR347" i="28"/>
  <c r="AU347" i="28"/>
  <c r="AM106" i="28"/>
  <c r="AP106" i="28"/>
  <c r="AT106" i="28"/>
  <c r="AO106" i="28"/>
  <c r="AR106" i="28"/>
  <c r="AU106" i="28"/>
  <c r="AS106" i="28"/>
  <c r="AQ106" i="28"/>
  <c r="AQ114" i="28"/>
  <c r="AR114" i="28"/>
  <c r="AP114" i="28"/>
  <c r="AO114" i="28"/>
  <c r="AT114" i="28"/>
  <c r="AS114" i="28"/>
  <c r="AU114" i="28"/>
  <c r="AM114" i="28"/>
  <c r="AM71" i="28"/>
  <c r="AT71" i="28"/>
  <c r="AU71" i="28"/>
  <c r="AP71" i="28"/>
  <c r="AS71" i="28"/>
  <c r="AO71" i="28"/>
  <c r="AQ71" i="28"/>
  <c r="AR71" i="28"/>
  <c r="AT217" i="28"/>
  <c r="AU217" i="28"/>
  <c r="AO217" i="28"/>
  <c r="AR217" i="28"/>
  <c r="AM217" i="28"/>
  <c r="AP217" i="28"/>
  <c r="AQ217" i="28"/>
  <c r="AS217" i="28"/>
  <c r="AQ22" i="28"/>
  <c r="AU22" i="28"/>
  <c r="AO22" i="28"/>
  <c r="AM22" i="28"/>
  <c r="AS22" i="28"/>
  <c r="AP22" i="28"/>
  <c r="AR22" i="28"/>
  <c r="AT22" i="28"/>
  <c r="AM277" i="28"/>
  <c r="AR277" i="28"/>
  <c r="AS277" i="28"/>
  <c r="AQ277" i="28"/>
  <c r="AP277" i="28"/>
  <c r="AO277" i="28"/>
  <c r="AU277" i="28"/>
  <c r="AT277" i="28"/>
  <c r="AP302" i="28"/>
  <c r="AS302" i="28"/>
  <c r="AQ302" i="28"/>
  <c r="AR302" i="28"/>
  <c r="AU302" i="28"/>
  <c r="AT302" i="28"/>
  <c r="AO302" i="28"/>
  <c r="AM302" i="28"/>
  <c r="AT401" i="28"/>
  <c r="AM401" i="28"/>
  <c r="AU401" i="28"/>
  <c r="AO401" i="28"/>
  <c r="AP401" i="28"/>
  <c r="AS401" i="28"/>
  <c r="AR401" i="28"/>
  <c r="AQ401" i="28"/>
  <c r="E37" i="34" l="1"/>
  <c r="E37" i="5"/>
  <c r="E38" i="34"/>
  <c r="E38" i="5"/>
  <c r="E42" i="5"/>
  <c r="E42" i="34"/>
  <c r="E39" i="34"/>
  <c r="E39" i="5"/>
  <c r="E40" i="34"/>
  <c r="E40" i="5"/>
  <c r="E44" i="34"/>
  <c r="E44" i="5"/>
  <c r="E41" i="34"/>
  <c r="E41" i="5"/>
  <c r="E43" i="5"/>
  <c r="E43" i="34"/>
  <c r="E36" i="34"/>
  <c r="E36" i="5"/>
  <c r="E34" i="34"/>
  <c r="E34" i="5"/>
  <c r="E33" i="5"/>
  <c r="E33" i="34"/>
  <c r="E35" i="5"/>
  <c r="E35" i="34"/>
  <c r="AE406" i="28"/>
  <c r="E32" i="5"/>
  <c r="E32" i="34"/>
  <c r="N19" i="31"/>
  <c r="E20" i="5"/>
  <c r="E20" i="34"/>
  <c r="E27" i="5"/>
  <c r="E27" i="34"/>
  <c r="E30" i="5"/>
  <c r="E30" i="34"/>
  <c r="E23" i="5"/>
  <c r="E23" i="34"/>
  <c r="E31" i="5"/>
  <c r="E31" i="34"/>
  <c r="E22" i="5"/>
  <c r="E22" i="34"/>
  <c r="E26" i="5"/>
  <c r="E26" i="34"/>
  <c r="E28" i="5"/>
  <c r="E28" i="34"/>
  <c r="E24" i="5"/>
  <c r="E24" i="34"/>
  <c r="F19" i="31"/>
  <c r="M10" i="31"/>
  <c r="K10" i="31"/>
  <c r="R19" i="31"/>
  <c r="P19" i="31"/>
  <c r="D19" i="31"/>
  <c r="S14" i="31"/>
  <c r="E14" i="34" s="1"/>
  <c r="Q10" i="31"/>
  <c r="N10" i="31"/>
  <c r="I10" i="31"/>
  <c r="G10" i="31"/>
  <c r="S9" i="31"/>
  <c r="D10" i="31"/>
  <c r="S5" i="31"/>
  <c r="E9" i="34" s="1"/>
  <c r="O19" i="31"/>
  <c r="E19" i="31"/>
  <c r="O10" i="31"/>
  <c r="S7" i="31"/>
  <c r="E29" i="5"/>
  <c r="S52" i="31"/>
  <c r="M19" i="31"/>
  <c r="I19" i="31"/>
  <c r="G19" i="31"/>
  <c r="P10" i="31"/>
  <c r="L10" i="31"/>
  <c r="J10" i="31"/>
  <c r="H10" i="31"/>
  <c r="S6" i="31"/>
  <c r="S84" i="31"/>
  <c r="S44" i="31"/>
  <c r="E25" i="5"/>
  <c r="K19" i="31"/>
  <c r="S16" i="31"/>
  <c r="R10" i="31"/>
  <c r="S60" i="31"/>
  <c r="S76" i="31"/>
  <c r="S28" i="31"/>
  <c r="E19" i="5"/>
  <c r="L19" i="31"/>
  <c r="J19" i="31"/>
  <c r="H19" i="31"/>
  <c r="S17" i="31"/>
  <c r="E10" i="31"/>
  <c r="S18" i="31"/>
  <c r="S36" i="31"/>
  <c r="E21" i="5"/>
  <c r="Q19" i="31"/>
  <c r="S15" i="31"/>
  <c r="F10" i="31"/>
  <c r="S8" i="31"/>
  <c r="S92" i="31"/>
  <c r="S68" i="31"/>
  <c r="E11" i="34" l="1"/>
  <c r="E11" i="5"/>
  <c r="E12" i="34"/>
  <c r="E12" i="5"/>
  <c r="E15" i="5"/>
  <c r="E15" i="34"/>
  <c r="E16" i="5"/>
  <c r="E16" i="34"/>
  <c r="E17" i="5"/>
  <c r="E17" i="34"/>
  <c r="E18" i="5"/>
  <c r="E18" i="34"/>
  <c r="E10" i="5"/>
  <c r="E10" i="34"/>
  <c r="E13" i="5"/>
  <c r="E13" i="34"/>
  <c r="T52" i="31"/>
  <c r="T50" i="31"/>
  <c r="T53" i="31"/>
  <c r="T46" i="31"/>
  <c r="T48" i="31"/>
  <c r="T49" i="31"/>
  <c r="T51" i="31"/>
  <c r="T47" i="31"/>
  <c r="T62" i="31"/>
  <c r="T63" i="31"/>
  <c r="T64" i="31"/>
  <c r="T67" i="31"/>
  <c r="T65" i="31"/>
  <c r="T66" i="31"/>
  <c r="T68" i="31"/>
  <c r="T69" i="31"/>
  <c r="T33" i="31"/>
  <c r="T30" i="31"/>
  <c r="T37" i="31"/>
  <c r="T34" i="31"/>
  <c r="T35" i="31"/>
  <c r="T36" i="31"/>
  <c r="T31" i="31"/>
  <c r="T32" i="31"/>
  <c r="T23" i="31"/>
  <c r="T22" i="31"/>
  <c r="T29" i="31"/>
  <c r="T26" i="31"/>
  <c r="T27" i="31"/>
  <c r="T25" i="31"/>
  <c r="T21" i="31"/>
  <c r="T24" i="31"/>
  <c r="T28" i="31"/>
  <c r="T75" i="31"/>
  <c r="T76" i="31"/>
  <c r="T70" i="31"/>
  <c r="T72" i="31"/>
  <c r="T71" i="31"/>
  <c r="T73" i="31"/>
  <c r="T74" i="31"/>
  <c r="T39" i="31"/>
  <c r="T38" i="31"/>
  <c r="T40" i="31"/>
  <c r="T41" i="31"/>
  <c r="T43" i="31"/>
  <c r="T42" i="31"/>
  <c r="T44" i="31"/>
  <c r="T45" i="31"/>
  <c r="E14" i="5"/>
  <c r="S19" i="31"/>
  <c r="E9" i="5"/>
  <c r="S10" i="31"/>
  <c r="T57" i="31"/>
  <c r="T58" i="31"/>
  <c r="T54" i="31"/>
  <c r="T61" i="31"/>
  <c r="T60" i="31"/>
  <c r="T59" i="31"/>
  <c r="T55" i="31"/>
  <c r="T56" i="31"/>
  <c r="T9" i="31" l="1"/>
  <c r="T4" i="31"/>
  <c r="T6" i="31"/>
  <c r="T7" i="31"/>
  <c r="T8" i="31"/>
  <c r="T10" i="31"/>
  <c r="T11" i="31"/>
  <c r="T5" i="31"/>
  <c r="T19" i="31"/>
  <c r="T20" i="31"/>
  <c r="T15" i="31"/>
  <c r="T13" i="31"/>
  <c r="T16" i="31"/>
  <c r="T18" i="31"/>
  <c r="T14" i="31"/>
  <c r="T17" i="31"/>
  <c r="T12" i="31"/>
  <c r="F14" i="35" l="1"/>
  <c r="M14" i="35" s="1"/>
  <c r="E15" i="35" l="1"/>
  <c r="G15" i="35" l="1"/>
  <c r="G14" i="35" s="1"/>
  <c r="G13" i="35" s="1"/>
  <c r="F15" i="35"/>
  <c r="M15" i="35" s="1"/>
  <c r="N12" i="35" l="1"/>
  <c r="R6" i="35"/>
  <c r="R7" i="35"/>
  <c r="H15" i="35"/>
  <c r="H14" i="35" l="1"/>
  <c r="G12" i="35" l="1"/>
  <c r="H13" i="35"/>
  <c r="G11" i="35" l="1"/>
  <c r="H12" i="35"/>
  <c r="H11" i="35" l="1"/>
  <c r="G10" i="35"/>
  <c r="I10" i="35" l="1"/>
  <c r="H10" i="35"/>
  <c r="S7" i="35" l="1"/>
  <c r="S6" i="35"/>
  <c r="J10" i="35"/>
  <c r="I11" i="35"/>
  <c r="J11" i="35" l="1"/>
  <c r="I12" i="35"/>
  <c r="I13" i="35" s="1"/>
  <c r="I14" i="35" s="1"/>
  <c r="J12" i="35" l="1"/>
  <c r="J13" i="35" l="1"/>
  <c r="I15" i="35" l="1"/>
  <c r="J14" i="35"/>
  <c r="K15" i="35" l="1"/>
  <c r="K14" i="35" s="1"/>
  <c r="K13" i="35" s="1"/>
  <c r="J15" i="35"/>
  <c r="T7" i="35" l="1"/>
  <c r="T6" i="35"/>
  <c r="L15" i="35"/>
  <c r="M16" i="35" s="1"/>
  <c r="L14" i="35" l="1"/>
  <c r="K12" i="35" l="1"/>
  <c r="L13" i="35"/>
  <c r="K11" i="35" l="1"/>
  <c r="L12" i="35"/>
  <c r="L11" i="35" l="1"/>
  <c r="K10" i="35"/>
  <c r="L10" i="35" s="1"/>
  <c r="U7" i="35" l="1"/>
  <c r="V7" i="35" s="1"/>
  <c r="J7" i="35" s="1"/>
  <c r="U6" i="35"/>
  <c r="V6" i="35" s="1"/>
  <c r="H7" i="35" s="1"/>
  <c r="L7" i="35" l="1"/>
  <c r="D18" i="3" l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B34" i="3" l="1"/>
  <c r="B35" i="3" s="1"/>
  <c r="F18" i="3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B36" i="3" l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B50" i="3" s="1"/>
  <c r="B51" i="3" s="1"/>
  <c r="F34" i="3" l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B66" i="3" s="1"/>
  <c r="B67" i="3" s="1"/>
  <c r="F50" i="3" l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B82" i="3" l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B98" i="3" s="1"/>
  <c r="B99" i="3" s="1"/>
  <c r="F82" i="3" l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B114" i="3" l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D114" i="3" s="1"/>
  <c r="F98" i="3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J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TeacherNews:</t>
        </r>
        <r>
          <rPr>
            <sz val="9"/>
            <color indexed="81"/>
            <rFont val="Tahoma"/>
            <family val="2"/>
          </rPr>
          <t xml:space="preserve">
Select Invigolator or Addt. 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Ramanjaneyulu C</author>
  </authors>
  <commentList>
    <comment ref="Q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Ramanjaneyulu C:</t>
        </r>
        <r>
          <rPr>
            <sz val="9"/>
            <color indexed="81"/>
            <rFont val="Tahoma"/>
            <family val="2"/>
          </rPr>
          <t xml:space="preserve">
Select 0, Emty row hide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Ramanjaneyulu C</author>
  </authors>
  <commentList>
    <comment ref="I10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Ramanjaneyulu C:</t>
        </r>
        <r>
          <rPr>
            <sz val="9"/>
            <color indexed="81"/>
            <rFont val="Tahoma"/>
            <family val="2"/>
          </rPr>
          <t xml:space="preserve">
Select 0, Emty row hide</t>
        </r>
      </text>
    </comment>
  </commentList>
</comments>
</file>

<file path=xl/sharedStrings.xml><?xml version="1.0" encoding="utf-8"?>
<sst xmlns="http://schemas.openxmlformats.org/spreadsheetml/2006/main" count="1698" uniqueCount="429">
  <si>
    <t>* * * *</t>
  </si>
  <si>
    <t>:</t>
  </si>
  <si>
    <t>Date</t>
  </si>
  <si>
    <t>Centre No. &amp; Name</t>
  </si>
  <si>
    <t>Name of the Chief Superintedent/ Officer and Address</t>
  </si>
  <si>
    <t>Name of the Departmental Officer with Designation</t>
  </si>
  <si>
    <t>No. of Candidates present</t>
  </si>
  <si>
    <t>No. of Candidates Absent</t>
  </si>
  <si>
    <t>Time of arrival along with Chief Superintendent of Police Station or Sub-Treasury for withdrawal of question paper packets.</t>
  </si>
  <si>
    <t>Name of the Subject / Paper and Number of question paper packets withdrawn</t>
  </si>
  <si>
    <t>Whether Station House Officer / DTO countersigned in the withdrawal Register</t>
  </si>
  <si>
    <t>Number and Names of Police Escort accompanied you from STO/ SHO to Examination Centre.</t>
  </si>
  <si>
    <t>Mode of Transportation used from STO/SHO to the Centre.</t>
  </si>
  <si>
    <t>Time of Departure from STO/SHO</t>
  </si>
  <si>
    <t>Time of Arrival at the Examination Centre</t>
  </si>
  <si>
    <t>Name of person on whose presence the questionpaper packets were opened at the centre with time</t>
  </si>
  <si>
    <t>Are there any shortage or excess of Question paper packets against the denomination of the question papers packets. If so record the number etc.,</t>
  </si>
  <si>
    <t>Time of distribution of Part-B Objective type paper.</t>
  </si>
  <si>
    <t>Did the Flying Squad visited your Centre, If so time of Visit.</t>
  </si>
  <si>
    <t>No of Malpractice cases booked with Roll Nos.</t>
  </si>
  <si>
    <t>Is there any sickness during invigilation by the Invigilators.</t>
  </si>
  <si>
    <t>Did you invigilation, collected all the answer scripts from them</t>
  </si>
  <si>
    <t>Total No. of Answer scripts collected from all the invigilators of the centre.</t>
  </si>
  <si>
    <t>Have you maintained accounts from the balance answer scripts and additional answer scripts.</t>
  </si>
  <si>
    <t>Whether answer scripts packed as per packing instructions given, keeping marks scripts of packets and how many small bundles were kept inside the sealed packet.</t>
  </si>
  <si>
    <t>Please note down the time of packing of the answer scripts whether you and your Chief Supdt. Accompanied the sealed packets to the Post Office.</t>
  </si>
  <si>
    <t>Time and taking the sealed packets containing answer scripts to the Post Office.</t>
  </si>
  <si>
    <t>Find out whether, Post Master is sending the parcels or by RTC on the same day to find our procedure of sending registered post parcel.</t>
  </si>
  <si>
    <t>Signature of the Departmental Officer.</t>
  </si>
  <si>
    <t>SEATING ARRANGEMENT</t>
  </si>
  <si>
    <t>QUESTION PAPER ACCOUNT</t>
  </si>
  <si>
    <t>Day</t>
  </si>
  <si>
    <t>Paper Code</t>
  </si>
  <si>
    <t>Q.P. Received</t>
  </si>
  <si>
    <t>Q.P. Issued</t>
  </si>
  <si>
    <t>Q.P. in balance</t>
  </si>
  <si>
    <t>Part A</t>
  </si>
  <si>
    <t>Part B</t>
  </si>
  <si>
    <t>01T</t>
  </si>
  <si>
    <t>03T</t>
  </si>
  <si>
    <t>01H</t>
  </si>
  <si>
    <t>01U</t>
  </si>
  <si>
    <t>02T</t>
  </si>
  <si>
    <t>04S</t>
  </si>
  <si>
    <t>02H</t>
  </si>
  <si>
    <t>02U</t>
  </si>
  <si>
    <t>09H</t>
  </si>
  <si>
    <t>09T</t>
  </si>
  <si>
    <t>15T</t>
  </si>
  <si>
    <t>15E</t>
  </si>
  <si>
    <t>19T</t>
  </si>
  <si>
    <t>19E</t>
  </si>
  <si>
    <t>Signature of the Departmental Officer</t>
  </si>
  <si>
    <t>Advanced</t>
  </si>
  <si>
    <t>Regular</t>
  </si>
  <si>
    <t>PROFORMA - II</t>
  </si>
  <si>
    <t>ISSUE OF MAIN / ADDITIONAL ANSWER BOOKS TO THE INVIGILATOR</t>
  </si>
  <si>
    <t>(To be given by the invigilator to the Chief Superintendent after comletion of the examination)</t>
  </si>
  <si>
    <t>Centre No:</t>
  </si>
  <si>
    <t>Date:</t>
  </si>
  <si>
    <t>Centre Name:</t>
  </si>
  <si>
    <t>Room No:</t>
  </si>
  <si>
    <t>No of Candidates allotted to the Room</t>
  </si>
  <si>
    <t>Name of the Invigilator</t>
  </si>
  <si>
    <t>Main Answer Books Received</t>
  </si>
  <si>
    <t>Additional Answer Books Received</t>
  </si>
  <si>
    <t xml:space="preserve">Main Answer Books Unused &amp; Returned </t>
  </si>
  <si>
    <t xml:space="preserve">Additional Answer Books Unused &amp; Returned </t>
  </si>
  <si>
    <t>Roll Nos of Absentees</t>
  </si>
  <si>
    <t>Signature of the Invigilator</t>
  </si>
  <si>
    <t>From</t>
  </si>
  <si>
    <t>To</t>
  </si>
  <si>
    <t>Total</t>
  </si>
  <si>
    <t>PROFORMA - III</t>
  </si>
  <si>
    <t>ISSUE OF CODED MAIN &amp; ADDITIONAL ANSWER BOOKS IN THE ROOMS BY THE INVIGILATOR</t>
  </si>
  <si>
    <t>(To be filled and furnished by the Invigilator to the Chief Superintendent)</t>
  </si>
  <si>
    <t>Centre No and Name:</t>
  </si>
  <si>
    <t>Paper Code and Name:</t>
  </si>
  <si>
    <t>Roll Number</t>
  </si>
  <si>
    <t>Sl.No. of Main Answer Books issued</t>
  </si>
  <si>
    <t>Sl.No. of Additional Answer Books issued</t>
  </si>
  <si>
    <t>Signature of the Candidate</t>
  </si>
  <si>
    <t>Item</t>
  </si>
  <si>
    <t>Received</t>
  </si>
  <si>
    <t>Used</t>
  </si>
  <si>
    <t>Balance</t>
  </si>
  <si>
    <t>No of Main Answer Books</t>
  </si>
  <si>
    <t>No of Additional Answer Books</t>
  </si>
  <si>
    <t>PROFORMA - IV</t>
  </si>
  <si>
    <t>CONSOLIDATED STATEMENT OF ISSUE &amp; RECEIPT OF CODED MAIN, ADDITIONAL ANSWER BOOKS &amp; PAPER STICKERS</t>
  </si>
  <si>
    <t>(To be maintained and furnished by the Chief Superintendent &amp; Departmental Officer to the DEO &amp; DGE)</t>
  </si>
  <si>
    <t>District Code:</t>
  </si>
  <si>
    <t>District Name:</t>
  </si>
  <si>
    <t>S. No</t>
  </si>
  <si>
    <t>Number of Candidates allotted</t>
  </si>
  <si>
    <t>Main Answer Books</t>
  </si>
  <si>
    <t>Additional Answer Sheets</t>
  </si>
  <si>
    <t>Paper Stickers</t>
  </si>
  <si>
    <t>Remarks</t>
  </si>
  <si>
    <t>Opening Balance</t>
  </si>
  <si>
    <t>Closing Balance</t>
  </si>
  <si>
    <t>Signature of the Dept. Officer</t>
  </si>
  <si>
    <t>Signature of the Chief Superintendent</t>
  </si>
  <si>
    <t>PROFORMA - V</t>
  </si>
  <si>
    <t>CONSOLIDATED STATEMENT SHOWING THE BLANK BAR CODED OMR SHEETS USED</t>
  </si>
  <si>
    <t>(To be maintained and furnished by the Chief Superintendent &amp; Departmental Officer to send to the DEO &amp; DGE)</t>
  </si>
  <si>
    <t>District Code &amp; Name:</t>
  </si>
  <si>
    <t>S.No</t>
  </si>
  <si>
    <t>Date of Examination</t>
  </si>
  <si>
    <t>Paper Code &amp; Name</t>
  </si>
  <si>
    <t>Blank Bar Coded OMR sheet No used</t>
  </si>
  <si>
    <t>*</t>
  </si>
  <si>
    <t>Day wise reports shall be prepared and sent to the O/o the Director of Govt. Examinaions along with other Center Material</t>
  </si>
  <si>
    <t>If no blank OMR sheets are used 'Nil' report must be submitted day wise separately for paper I and  paper II.</t>
  </si>
  <si>
    <t>PROFORMA - VI</t>
  </si>
  <si>
    <t>Room Number:</t>
  </si>
  <si>
    <t>Sl. No of non-standard OMR sheet used</t>
  </si>
  <si>
    <t>This statement shall be obtained from the invigilator daily from English Paper I to Social Studies Paper II.</t>
  </si>
  <si>
    <t>If no blank OMR sheets are used 'Nil' report must be obtained from the Invigilator, day wise separately for every paper I and  paper II.</t>
  </si>
  <si>
    <t>Centre No.</t>
  </si>
  <si>
    <t>Centre Name</t>
  </si>
  <si>
    <t>Actual Designation of DO</t>
  </si>
  <si>
    <t>Working School of DO</t>
  </si>
  <si>
    <t>Actual Designation of C S</t>
  </si>
  <si>
    <t>Working School of C S</t>
  </si>
  <si>
    <t xml:space="preserve">Name of the C S </t>
  </si>
  <si>
    <t xml:space="preserve">Name of the D O </t>
  </si>
  <si>
    <t>Name of the Exams</t>
  </si>
  <si>
    <t>15U</t>
  </si>
  <si>
    <t>19U</t>
  </si>
  <si>
    <t>Room No</t>
  </si>
  <si>
    <t>Signatures of CS and DO</t>
  </si>
  <si>
    <r>
      <t>1</t>
    </r>
    <r>
      <rPr>
        <vertAlign val="superscript"/>
        <sz val="11"/>
        <color indexed="8"/>
        <rFont val="Times New Roman"/>
        <family val="1"/>
      </rPr>
      <t xml:space="preserve">st </t>
    </r>
    <r>
      <rPr>
        <sz val="11"/>
        <color indexed="8"/>
        <rFont val="Times New Roman"/>
        <family val="1"/>
      </rPr>
      <t>Addl</t>
    </r>
  </si>
  <si>
    <r>
      <t>2</t>
    </r>
    <r>
      <rPr>
        <vertAlign val="superscript"/>
        <sz val="11"/>
        <color indexed="8"/>
        <rFont val="Times New Roman"/>
        <family val="1"/>
      </rPr>
      <t>nd</t>
    </r>
    <r>
      <rPr>
        <sz val="11"/>
        <color indexed="8"/>
        <rFont val="Times New Roman"/>
        <family val="1"/>
      </rPr>
      <t xml:space="preserve"> Addl</t>
    </r>
  </si>
  <si>
    <r>
      <t>3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indexed="8"/>
        <rFont val="Times New Roman"/>
        <family val="1"/>
      </rPr>
      <t xml:space="preserve"> Addl</t>
    </r>
  </si>
  <si>
    <r>
      <t>4</t>
    </r>
    <r>
      <rPr>
        <vertAlign val="superscript"/>
        <sz val="11"/>
        <color indexed="8"/>
        <rFont val="Times New Roman"/>
        <family val="1"/>
      </rPr>
      <t xml:space="preserve">th </t>
    </r>
    <r>
      <rPr>
        <sz val="11"/>
        <color indexed="8"/>
        <rFont val="Times New Roman"/>
        <family val="1"/>
      </rPr>
      <t>Addl</t>
    </r>
  </si>
  <si>
    <r>
      <t>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Addl</t>
    </r>
  </si>
  <si>
    <r>
      <t>6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Addl</t>
    </r>
  </si>
  <si>
    <t>Day 1</t>
  </si>
  <si>
    <t>Day2</t>
  </si>
  <si>
    <t>Day 3</t>
  </si>
  <si>
    <t>Day 4</t>
  </si>
  <si>
    <t>Day 5</t>
  </si>
  <si>
    <t>Day 6</t>
  </si>
  <si>
    <t>Auto Seating Arrangement</t>
  </si>
  <si>
    <t>Allotted</t>
  </si>
  <si>
    <t>Roll No.s Allotted</t>
  </si>
  <si>
    <t>Grand Total</t>
  </si>
  <si>
    <t>Second Language</t>
  </si>
  <si>
    <t>Kurnool</t>
  </si>
  <si>
    <t>Head Master</t>
  </si>
  <si>
    <t>Sri. S.Ranganna</t>
  </si>
  <si>
    <t>Sri. H.Subba Rao</t>
  </si>
  <si>
    <t>Centre No &amp; Name :</t>
  </si>
  <si>
    <t>DAY :</t>
  </si>
  <si>
    <t xml:space="preserve">ROOM WISE DAILY ATTENDANCE </t>
  </si>
  <si>
    <t xml:space="preserve">Allotted </t>
  </si>
  <si>
    <t>Absent Roll Nos</t>
  </si>
  <si>
    <t>No of Absenties</t>
  </si>
  <si>
    <t>No of Present</t>
  </si>
  <si>
    <t>Paper:</t>
  </si>
  <si>
    <t>Room No.</t>
  </si>
  <si>
    <t xml:space="preserve">                  Signature of the Chief Superintendent</t>
  </si>
  <si>
    <t>Centre  code &amp; Name:</t>
  </si>
  <si>
    <t>District  code &amp; Name</t>
  </si>
  <si>
    <t>REPORTING OF THE EXAMINATION PERSONNEL</t>
  </si>
  <si>
    <t>Designation in Exams</t>
  </si>
  <si>
    <t>Date &amp; Time of Reporting</t>
  </si>
  <si>
    <t>Signature</t>
  </si>
  <si>
    <t>Name &amp; Address of the Examination duty staff</t>
  </si>
  <si>
    <t>Place:</t>
  </si>
  <si>
    <t>DO</t>
  </si>
  <si>
    <t>Invigilator</t>
  </si>
  <si>
    <t>Jr. Asst.</t>
  </si>
  <si>
    <t>Attender</t>
  </si>
  <si>
    <t>Sweeper</t>
  </si>
  <si>
    <t>Waterman</t>
  </si>
  <si>
    <t>C S</t>
  </si>
  <si>
    <t>Addt.  DO</t>
  </si>
  <si>
    <t>S.No.</t>
  </si>
  <si>
    <t>Initial</t>
  </si>
  <si>
    <t>.</t>
  </si>
  <si>
    <t>Day wise Absentees Statement</t>
  </si>
  <si>
    <t>Register Numbers of Absentees</t>
  </si>
  <si>
    <t>Number of Absentees</t>
  </si>
  <si>
    <t>CONSOLIDATED ABSENTEES STATEMENT</t>
  </si>
  <si>
    <t>Mathematics</t>
  </si>
  <si>
    <t>Social Studies</t>
  </si>
  <si>
    <t>Acad. Course</t>
  </si>
  <si>
    <t>Comp. Course</t>
  </si>
  <si>
    <t>ACQUITTANCE FOR REMUNERATION</t>
  </si>
  <si>
    <t>Name &amp; Address of the Examination Personnel</t>
  </si>
  <si>
    <t>Designation</t>
  </si>
  <si>
    <t>No of Days</t>
  </si>
  <si>
    <t>Rate of Remuneration</t>
  </si>
  <si>
    <t>Paid</t>
  </si>
  <si>
    <t>Signature of the Incumbent</t>
  </si>
  <si>
    <t>Totals</t>
  </si>
  <si>
    <t>only)</t>
  </si>
  <si>
    <t>is drawn and disbursed to the incumbents by me.</t>
  </si>
  <si>
    <t>Station:</t>
  </si>
  <si>
    <t>SPEED POST ACCOUNT</t>
  </si>
  <si>
    <t>Subject Code</t>
  </si>
  <si>
    <t>Address of the Camp Office, to where the parcel is dispatched</t>
  </si>
  <si>
    <t>District</t>
  </si>
  <si>
    <t>Weight of the Parcel</t>
  </si>
  <si>
    <t>Speed Post Receipt No</t>
  </si>
  <si>
    <t>S. No.</t>
  </si>
  <si>
    <t>ACQUITTANCE FOR TA &amp; DA</t>
  </si>
  <si>
    <t>TA</t>
  </si>
  <si>
    <t>DA/Convayence</t>
  </si>
  <si>
    <t xml:space="preserve">(Rupees ____________________________________________________only) </t>
  </si>
  <si>
    <t>Relieving Certificate</t>
  </si>
  <si>
    <t>Dt:</t>
  </si>
  <si>
    <t>Balance Acquittance for TA &amp; DA, Remuneration &amp; Contingencies</t>
  </si>
  <si>
    <t>Actual expenditure INCURRED under</t>
  </si>
  <si>
    <t>Amount now sanctioned</t>
  </si>
  <si>
    <t>Amount yet to be sanctioned</t>
  </si>
  <si>
    <t>TA &amp; DA</t>
  </si>
  <si>
    <t>Remu.+Conti.</t>
  </si>
  <si>
    <t>Signature of the Chief superintendent</t>
  </si>
  <si>
    <t>RECEIPT</t>
  </si>
  <si>
    <t>Signature of the Receiver.</t>
  </si>
  <si>
    <t>Admitted, Paid and cancelled.</t>
  </si>
  <si>
    <t>Chief superintendent</t>
  </si>
  <si>
    <t>Signature of the Receiver</t>
  </si>
  <si>
    <t xml:space="preserve">From </t>
  </si>
  <si>
    <t xml:space="preserve">Additional Joint Secretary, </t>
  </si>
  <si>
    <t>The Chief superintendent,</t>
  </si>
  <si>
    <t>Sir,</t>
  </si>
  <si>
    <t xml:space="preserve">Sub:  </t>
  </si>
  <si>
    <t>Corrected copy of Nominal Roll duly marking the corrections and absentees, (……Pages)</t>
  </si>
  <si>
    <t>Corrected copies of Nominal Rolls, submitted by the Headmasters of respective schools (……..Pages),</t>
  </si>
  <si>
    <t>Attendance sheets of the Centre.</t>
  </si>
  <si>
    <t>Stationary Account (Proforma IV)</t>
  </si>
  <si>
    <t>Seating arrangement Statement</t>
  </si>
  <si>
    <t>Room wise, Roll number wise, Date wise, Paper code wise ‘Main answer books and Additional book’ issue statement ( bunch of Proformae III)</t>
  </si>
  <si>
    <t>Statement of Blank OMR sheets used (bunch of Proformae V and VI)</t>
  </si>
  <si>
    <t>Question paper account,</t>
  </si>
  <si>
    <t>Day wise speed post account particulars,</t>
  </si>
  <si>
    <t xml:space="preserve">Report of declaration cases. </t>
  </si>
  <si>
    <t>D – forms</t>
  </si>
  <si>
    <t>Spoiled OMR sheets / absentee OMR sheets</t>
  </si>
  <si>
    <t>Thanking you sir.</t>
  </si>
  <si>
    <t>Yours faithfully,</t>
  </si>
  <si>
    <t xml:space="preserve">Dt: </t>
  </si>
  <si>
    <t>Sri./Medam.    …………………………………….</t>
  </si>
  <si>
    <t>Consolidated absentees statement ( ..…Pages) with absentees OMR sheets(no:      )</t>
  </si>
  <si>
    <t>Visitors Dairy</t>
  </si>
  <si>
    <t>Date &amp;Time</t>
  </si>
  <si>
    <t>Name Of The Visitor</t>
  </si>
  <si>
    <t>Disignation</t>
  </si>
  <si>
    <t>Remarks/ Suggestions</t>
  </si>
  <si>
    <t>www.teacherNews.in</t>
  </si>
  <si>
    <t xml:space="preserve">AP </t>
  </si>
  <si>
    <t>Telangana</t>
  </si>
  <si>
    <t>Select Your State</t>
  </si>
  <si>
    <t>Center No. and Name</t>
  </si>
  <si>
    <t>District Code. &amp; Name</t>
  </si>
  <si>
    <t>No. of Working Days</t>
  </si>
  <si>
    <t>06H</t>
  </si>
  <si>
    <r>
      <t>Please visit Update Softwares</t>
    </r>
    <r>
      <rPr>
        <b/>
        <sz val="14"/>
        <color indexed="13"/>
        <rFont val="Cambria"/>
        <family val="1"/>
      </rPr>
      <t xml:space="preserve"> </t>
    </r>
    <r>
      <rPr>
        <b/>
        <sz val="14"/>
        <color indexed="9"/>
        <rFont val="Cambria"/>
        <family val="1"/>
      </rPr>
      <t>www.teacherNews.in</t>
    </r>
  </si>
  <si>
    <t>ANNEXURE - II</t>
  </si>
  <si>
    <t xml:space="preserve">SUBJECT    &amp;  PAPER </t>
  </si>
  <si>
    <t>TIME</t>
  </si>
  <si>
    <t>DATE</t>
  </si>
  <si>
    <t xml:space="preserve">Details of Series:  </t>
  </si>
  <si>
    <t>Centre No &amp; Name</t>
  </si>
  <si>
    <t>Roll Numbers Range From</t>
  </si>
  <si>
    <t>No of Candidates Allotted</t>
  </si>
  <si>
    <t>Date of Exam</t>
  </si>
  <si>
    <t>No of Candidates Present</t>
  </si>
  <si>
    <t>Subject</t>
  </si>
  <si>
    <t>No of Answer Scripts in the  Bundle</t>
  </si>
  <si>
    <t xml:space="preserve">No of Malpractice Cases </t>
  </si>
  <si>
    <t>No.of Sub-bundles :</t>
  </si>
  <si>
    <t>No of Candidates Absent</t>
  </si>
  <si>
    <t>Absent Candidates Roll Nos</t>
  </si>
  <si>
    <t>First Language</t>
  </si>
  <si>
    <t>Paper</t>
  </si>
  <si>
    <t>Roll No. From</t>
  </si>
  <si>
    <t>Sub Code</t>
  </si>
  <si>
    <t>Timings</t>
  </si>
  <si>
    <t>9.30 AM to 12.15 PM</t>
  </si>
  <si>
    <t>Enter Details for Bundle Slips</t>
  </si>
  <si>
    <t xml:space="preserve"> Roll Numbers </t>
  </si>
  <si>
    <t xml:space="preserve">Details of Series      </t>
  </si>
  <si>
    <t>13E</t>
  </si>
  <si>
    <t xml:space="preserve">If you want to blank Bondle Slips </t>
  </si>
  <si>
    <t>Yes</t>
  </si>
  <si>
    <t>No</t>
  </si>
  <si>
    <t>C.Ramanjnaeyulu  www.teacherNews.in</t>
  </si>
  <si>
    <t>C.Ramanjnaeyulu SA (PS)    www.teacherNews.in</t>
  </si>
  <si>
    <t>E</t>
  </si>
  <si>
    <t>T</t>
  </si>
  <si>
    <t xml:space="preserve"> Medium of instructions</t>
  </si>
  <si>
    <t>U</t>
  </si>
  <si>
    <t>H</t>
  </si>
  <si>
    <t>K</t>
  </si>
  <si>
    <t>EM</t>
  </si>
  <si>
    <t>Medium</t>
  </si>
  <si>
    <t>Change any Cell</t>
  </si>
  <si>
    <t>Name of the invigilator</t>
  </si>
  <si>
    <t>Design at School</t>
  </si>
  <si>
    <t>Subject/Paper</t>
  </si>
  <si>
    <t>Phone No.</t>
  </si>
  <si>
    <t>C.S &amp; D.O Sign</t>
  </si>
  <si>
    <t>OPTIONAL SUBJECT ROLL NUMBERS</t>
  </si>
  <si>
    <t>1 ST LANGUAGE ROLL NUMBERS</t>
  </si>
  <si>
    <t>Day -01</t>
  </si>
  <si>
    <t>Day -02</t>
  </si>
  <si>
    <t>Day -03</t>
  </si>
  <si>
    <t>Day -04</t>
  </si>
  <si>
    <t>Day -05</t>
  </si>
  <si>
    <t>Day -06</t>
  </si>
  <si>
    <t>Day -07</t>
  </si>
  <si>
    <t>Day -08</t>
  </si>
  <si>
    <t>Day -09</t>
  </si>
  <si>
    <t>Day -10</t>
  </si>
  <si>
    <t>Day -11</t>
  </si>
  <si>
    <t>roll number</t>
  </si>
  <si>
    <t>Regular exam</t>
  </si>
  <si>
    <t>ASE EXAM</t>
  </si>
  <si>
    <t>M.P</t>
  </si>
  <si>
    <t>AB</t>
  </si>
  <si>
    <t>01K</t>
  </si>
  <si>
    <t>15K</t>
  </si>
  <si>
    <t>19K</t>
  </si>
  <si>
    <t>if Absent/ Malpractice</t>
  </si>
  <si>
    <t>1 st Lang code</t>
  </si>
  <si>
    <t xml:space="preserve">Medium of The Student </t>
  </si>
  <si>
    <t>2nd Lang</t>
  </si>
  <si>
    <t>3rd lang</t>
  </si>
  <si>
    <t>Maths</t>
  </si>
  <si>
    <t>Science</t>
  </si>
  <si>
    <t>Social</t>
  </si>
  <si>
    <t>room numbers</t>
  </si>
  <si>
    <t>room allotted as per data</t>
  </si>
  <si>
    <t>ROOM NO</t>
  </si>
  <si>
    <t>for proforma -2&amp;3</t>
  </si>
  <si>
    <t>TOTAL</t>
  </si>
  <si>
    <t>Room Numbers</t>
  </si>
  <si>
    <t>Signature of the DO</t>
  </si>
  <si>
    <t>Third Language</t>
  </si>
  <si>
    <t xml:space="preserve">Mathematics </t>
  </si>
  <si>
    <t xml:space="preserve">First Language </t>
  </si>
  <si>
    <t>01T &amp; 02T</t>
  </si>
  <si>
    <t>How to Use SSC Public Exam Software Video</t>
  </si>
  <si>
    <t>Click Here</t>
  </si>
  <si>
    <t>Date    :</t>
  </si>
  <si>
    <t>21T</t>
  </si>
  <si>
    <t>21E</t>
  </si>
  <si>
    <t>21U</t>
  </si>
  <si>
    <t>21K</t>
  </si>
  <si>
    <t>Software developed by C Ramanjaneyu - www.teacherNews.in</t>
  </si>
  <si>
    <t>Smt. Surekha</t>
  </si>
  <si>
    <t>Software developed by C Ramanjaneyulu - www.teacherNews.in</t>
  </si>
  <si>
    <t>Sign at School</t>
  </si>
  <si>
    <t>Room Number</t>
  </si>
  <si>
    <t>Change Date</t>
  </si>
  <si>
    <t>Date Change</t>
  </si>
  <si>
    <t>Date :</t>
  </si>
  <si>
    <t>Room wise Numbers Allotment Sheet on Board</t>
  </si>
  <si>
    <t>Day 8</t>
  </si>
  <si>
    <t>EM/TM</t>
  </si>
  <si>
    <t>EM/  TM</t>
  </si>
  <si>
    <t>Exam Date</t>
  </si>
  <si>
    <t>Code</t>
  </si>
  <si>
    <t>Absentees Nos.</t>
  </si>
  <si>
    <t xml:space="preserve">Invigilator Signature </t>
  </si>
  <si>
    <t>Telugu</t>
  </si>
  <si>
    <t>Hindi</t>
  </si>
  <si>
    <t>English</t>
  </si>
  <si>
    <t xml:space="preserve">Room Plan </t>
  </si>
  <si>
    <t>Room Number.</t>
  </si>
  <si>
    <t>No. of Candidates</t>
  </si>
  <si>
    <t>to</t>
  </si>
  <si>
    <t>EM/ TM</t>
  </si>
  <si>
    <t xml:space="preserve">Centre No. &amp; Name </t>
  </si>
  <si>
    <t>TM</t>
  </si>
  <si>
    <t>01T &amp;  02T</t>
  </si>
  <si>
    <t>13E &amp;  14E</t>
  </si>
  <si>
    <t>if Select 1, Hide Emty Cells</t>
  </si>
  <si>
    <t>Roll No.</t>
  </si>
  <si>
    <t xml:space="preserve">Roll  Number </t>
  </si>
  <si>
    <t xml:space="preserve">Roll Number </t>
  </si>
  <si>
    <t>SSC PUBLIC EXAMINATIONS APRIL, 2023</t>
  </si>
  <si>
    <t>S.No. of Main Answer Books issued</t>
  </si>
  <si>
    <t>15 E/T
16 E/T</t>
  </si>
  <si>
    <t>Name &amp; Address of the Examination Duty Staff</t>
  </si>
  <si>
    <t>Please, Do not give more than 24 students in One Room. If more,  not work this Page Only</t>
  </si>
  <si>
    <t>Physical Science</t>
  </si>
  <si>
    <t>Biological Science</t>
  </si>
  <si>
    <t>Day 7</t>
  </si>
  <si>
    <t>Day 9</t>
  </si>
  <si>
    <t>OSSC Main Language Paper I</t>
  </si>
  <si>
    <t>OSSC Main Language Paper II</t>
  </si>
  <si>
    <t>20T</t>
  </si>
  <si>
    <t>20E</t>
  </si>
  <si>
    <t>20U</t>
  </si>
  <si>
    <t>20K</t>
  </si>
  <si>
    <t>SSC Public Exams March 2024</t>
  </si>
  <si>
    <t xml:space="preserve">19 E
19 T </t>
  </si>
  <si>
    <t>20E
20T</t>
  </si>
  <si>
    <t>C Ramanjaneyulu SA (PS)</t>
  </si>
  <si>
    <t xml:space="preserve">District </t>
  </si>
  <si>
    <t>Allotted Roll Nos Range</t>
  </si>
  <si>
    <r>
      <t>SSC Public Examinations Useful Proformas (</t>
    </r>
    <r>
      <rPr>
        <sz val="22"/>
        <color rgb="FFFFFF00"/>
        <rFont val="Cambria"/>
        <family val="1"/>
        <scheme val="major"/>
      </rPr>
      <t>C Ramanjaneyulu</t>
    </r>
    <r>
      <rPr>
        <sz val="22"/>
        <color theme="0"/>
        <rFont val="Cambria"/>
        <family val="1"/>
        <scheme val="major"/>
      </rPr>
      <t>)</t>
    </r>
  </si>
  <si>
    <t>Please Don't Call School Hours</t>
  </si>
  <si>
    <t>Respected CS/ DO, All Pages Unlocked, Once Check and Call me</t>
  </si>
  <si>
    <t>Every time work (Edit) with Copy Software Only from Orginal Software</t>
  </si>
  <si>
    <r>
      <rPr>
        <b/>
        <sz val="11"/>
        <color indexed="11"/>
        <rFont val="Tahoma"/>
        <family val="2"/>
      </rPr>
      <t xml:space="preserve">Download Update Income Tax Software at  </t>
    </r>
    <r>
      <rPr>
        <b/>
        <sz val="11"/>
        <color theme="0"/>
        <rFont val="Tahoma"/>
        <family val="2"/>
      </rPr>
      <t xml:space="preserve">www.teachernews.in  </t>
    </r>
  </si>
  <si>
    <t>18.03.2024</t>
  </si>
  <si>
    <t>ZPH School,  xxxx</t>
  </si>
  <si>
    <t>Z  P H School, xxxx</t>
  </si>
  <si>
    <t>Z P H School, xxxx</t>
  </si>
  <si>
    <t>Headmaster</t>
  </si>
  <si>
    <t>Update Software Available website</t>
  </si>
  <si>
    <t>Select 0, Hide Empty Colums</t>
  </si>
  <si>
    <t xml:space="preserve">   Subject &amp; Code :</t>
  </si>
  <si>
    <t>Total No. of Papers Absent</t>
  </si>
  <si>
    <t>Regd.No. with Check Digit</t>
  </si>
  <si>
    <r>
      <t>1</t>
    </r>
    <r>
      <rPr>
        <vertAlign val="superscript"/>
        <sz val="12"/>
        <color indexed="8"/>
        <rFont val="Cambria"/>
        <family val="1"/>
        <scheme val="major"/>
      </rPr>
      <t>st</t>
    </r>
    <r>
      <rPr>
        <sz val="12"/>
        <color indexed="8"/>
        <rFont val="Cambria"/>
        <family val="1"/>
        <scheme val="major"/>
      </rPr>
      <t xml:space="preserve">  Language</t>
    </r>
  </si>
  <si>
    <r>
      <t>2</t>
    </r>
    <r>
      <rPr>
        <vertAlign val="superscript"/>
        <sz val="12"/>
        <color indexed="8"/>
        <rFont val="Cambria"/>
        <family val="1"/>
        <scheme val="major"/>
      </rPr>
      <t>nd</t>
    </r>
    <r>
      <rPr>
        <sz val="12"/>
        <color indexed="8"/>
        <rFont val="Cambria"/>
        <family val="1"/>
        <scheme val="major"/>
      </rPr>
      <t xml:space="preserve"> Language</t>
    </r>
  </si>
  <si>
    <r>
      <t>3</t>
    </r>
    <r>
      <rPr>
        <vertAlign val="superscript"/>
        <sz val="12"/>
        <color indexed="8"/>
        <rFont val="Cambria"/>
        <family val="1"/>
        <scheme val="major"/>
      </rPr>
      <t>rd</t>
    </r>
    <r>
      <rPr>
        <sz val="12"/>
        <color indexed="8"/>
        <rFont val="Cambria"/>
        <family val="1"/>
        <scheme val="major"/>
      </rPr>
      <t xml:space="preserve">  Language</t>
    </r>
  </si>
  <si>
    <t>Passed for Rs:. …................ (Rupees…................ …................ …................ …................ …................  only)</t>
  </si>
  <si>
    <t>K Ramanna</t>
  </si>
  <si>
    <r>
      <rPr>
        <b/>
        <sz val="11"/>
        <color indexed="11"/>
        <rFont val="Tahoma"/>
        <family val="2"/>
      </rPr>
      <t>If You want to Update Softwares, Please Add My WhatsApp Number</t>
    </r>
    <r>
      <rPr>
        <b/>
        <sz val="11"/>
        <color indexed="9"/>
        <rFont val="Tahoma"/>
        <family val="2"/>
      </rPr>
      <t xml:space="preserve"> 9515586494</t>
    </r>
    <r>
      <rPr>
        <b/>
        <sz val="11"/>
        <color indexed="11"/>
        <rFont val="Tahoma"/>
        <family val="2"/>
      </rPr>
      <t xml:space="preserve"> in Your WhatsApp Groups</t>
    </r>
  </si>
  <si>
    <r>
      <rPr>
        <b/>
        <sz val="20"/>
        <color theme="0"/>
        <rFont val="Cambria"/>
        <family val="1"/>
        <scheme val="major"/>
      </rPr>
      <t xml:space="preserve">Developed by C.Ramanjaneyulu  S.A (PS )       </t>
    </r>
    <r>
      <rPr>
        <b/>
        <sz val="20"/>
        <color rgb="FFFF0000"/>
        <rFont val="Cambria"/>
        <family val="1"/>
        <scheme val="major"/>
      </rPr>
      <t xml:space="preserve">
</t>
    </r>
    <r>
      <rPr>
        <b/>
        <sz val="20"/>
        <color rgb="FF66FF33"/>
        <rFont val="Cambria"/>
        <family val="1"/>
        <scheme val="major"/>
      </rPr>
      <t xml:space="preserve">  </t>
    </r>
    <r>
      <rPr>
        <b/>
        <sz val="20"/>
        <color rgb="FFFF0000"/>
        <rFont val="Cambria"/>
        <family val="1"/>
        <scheme val="major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</si>
</sst>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dd\.mm\.yy;@"/>
    <numFmt numFmtId="165" formatCode="dd\.mm\.yyyy;@"/>
    <numFmt numFmtId="166" formatCode="[$-409]d\-mmm\-yy;@"/>
    <numFmt numFmtId="167" formatCode="[$-409]dd\-mmm\-yy;@"/>
  </numFmts>
  <fonts count="20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13"/>
      <name val="Cambria"/>
      <family val="1"/>
    </font>
    <font>
      <b/>
      <sz val="14"/>
      <color indexed="9"/>
      <name val="Cambria"/>
      <family val="1"/>
    </font>
    <font>
      <sz val="14"/>
      <color indexed="8"/>
      <name val="Comic Sans MS"/>
      <family val="4"/>
    </font>
    <font>
      <sz val="12"/>
      <color indexed="8"/>
      <name val="Comic Sans MS"/>
      <family val="4"/>
    </font>
    <font>
      <b/>
      <sz val="1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sz val="13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11"/>
      <color indexed="8"/>
      <name val="Comic Sans MS"/>
      <family val="4"/>
    </font>
    <font>
      <b/>
      <sz val="210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b/>
      <sz val="14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Comic Sans MS"/>
      <family val="4"/>
    </font>
    <font>
      <sz val="11"/>
      <color indexed="8"/>
      <name val="Comic Sans MS"/>
      <family val="4"/>
    </font>
    <font>
      <sz val="8"/>
      <name val="Calibri"/>
      <family val="2"/>
    </font>
    <font>
      <sz val="12"/>
      <name val="Times New Roman"/>
      <family val="1"/>
    </font>
    <font>
      <b/>
      <sz val="10"/>
      <name val="Cambria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4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00"/>
      <name val="Cambria"/>
      <family val="1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mbria"/>
      <family val="1"/>
      <scheme val="major"/>
    </font>
    <font>
      <b/>
      <u/>
      <sz val="14"/>
      <color rgb="FFFF0000"/>
      <name val="Cambria"/>
      <family val="1"/>
      <scheme val="major"/>
    </font>
    <font>
      <b/>
      <sz val="28"/>
      <color rgb="FFFF0000"/>
      <name val="Arial Narrow"/>
      <family val="2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b/>
      <sz val="26"/>
      <color theme="1"/>
      <name val="Comic Sans MS"/>
      <family val="4"/>
    </font>
    <font>
      <b/>
      <sz val="11"/>
      <color rgb="FF0000FF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8"/>
      <color theme="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theme="1"/>
      <name val="Comic Sans MS"/>
      <family val="4"/>
    </font>
    <font>
      <sz val="11"/>
      <color theme="1"/>
      <name val="Calibri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sz val="16"/>
      <color theme="1"/>
      <name val="Cambria"/>
      <family val="1"/>
      <scheme val="major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omic Sans MS"/>
      <family val="4"/>
    </font>
    <font>
      <b/>
      <sz val="14"/>
      <color theme="0"/>
      <name val="Cambria"/>
      <family val="1"/>
      <scheme val="major"/>
    </font>
    <font>
      <b/>
      <sz val="18"/>
      <name val="Cambria"/>
      <family val="1"/>
      <scheme val="major"/>
    </font>
    <font>
      <sz val="18"/>
      <color rgb="FFFF0000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2"/>
      <color rgb="FF000000"/>
      <name val="Cambria"/>
      <family val="1"/>
    </font>
    <font>
      <b/>
      <sz val="12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4"/>
      <color rgb="FFFFFF00"/>
      <name val="Cambria"/>
      <family val="1"/>
      <scheme val="major"/>
    </font>
    <font>
      <sz val="24"/>
      <color theme="0"/>
      <name val="Cambria"/>
      <family val="1"/>
      <scheme val="major"/>
    </font>
    <font>
      <sz val="16"/>
      <color rgb="FFFFFF00"/>
      <name val="Cambria"/>
      <family val="1"/>
      <scheme val="major"/>
    </font>
    <font>
      <b/>
      <sz val="18"/>
      <color rgb="FFFF0000"/>
      <name val="Cambria"/>
      <family val="1"/>
      <scheme val="major"/>
    </font>
    <font>
      <b/>
      <sz val="14"/>
      <color theme="0"/>
      <name val="Arial Narrow"/>
      <family val="2"/>
    </font>
    <font>
      <sz val="12"/>
      <color theme="0"/>
      <name val="Cambria"/>
      <family val="1"/>
      <scheme val="major"/>
    </font>
    <font>
      <sz val="22"/>
      <color theme="0"/>
      <name val="Cambria"/>
      <family val="1"/>
      <scheme val="major"/>
    </font>
    <font>
      <sz val="16"/>
      <name val="Cambria"/>
      <family val="1"/>
      <scheme val="major"/>
    </font>
    <font>
      <b/>
      <sz val="23"/>
      <color theme="1"/>
      <name val="Comic Sans MS"/>
      <family val="4"/>
    </font>
    <font>
      <b/>
      <sz val="22"/>
      <color theme="1"/>
      <name val="Comic Sans MS"/>
      <family val="4"/>
    </font>
    <font>
      <sz val="26"/>
      <color theme="1"/>
      <name val="Calibri"/>
      <family val="2"/>
      <scheme val="minor"/>
    </font>
    <font>
      <sz val="23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0"/>
      <color rgb="FF000000"/>
      <name val="Cambria"/>
      <family val="1"/>
      <scheme val="major"/>
    </font>
    <font>
      <sz val="12"/>
      <color rgb="FFFFFFFF"/>
      <name val="Cambria"/>
      <family val="1"/>
    </font>
    <font>
      <b/>
      <sz val="14"/>
      <color rgb="FF000000"/>
      <name val="Cambria"/>
      <family val="1"/>
    </font>
    <font>
      <sz val="11"/>
      <color rgb="FF000000"/>
      <name val="Cambria"/>
      <family val="1"/>
    </font>
    <font>
      <sz val="11"/>
      <color rgb="FFFFFFFF"/>
      <name val="Cambria"/>
      <family val="1"/>
    </font>
    <font>
      <sz val="8"/>
      <name val="Cambria"/>
      <family val="1"/>
      <scheme val="major"/>
    </font>
    <font>
      <sz val="300"/>
      <color theme="1"/>
      <name val="Comic Sans MS"/>
      <family val="4"/>
    </font>
    <font>
      <sz val="12"/>
      <color theme="1"/>
      <name val="Times New Roman"/>
      <family val="1"/>
    </font>
    <font>
      <sz val="14"/>
      <color theme="1"/>
      <name val="Monotype Corsiva"/>
      <family val="4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Cambria"/>
      <family val="1"/>
      <scheme val="major"/>
    </font>
    <font>
      <b/>
      <sz val="11"/>
      <color rgb="FF000000"/>
      <name val="Cambria"/>
      <family val="1"/>
    </font>
    <font>
      <b/>
      <sz val="12"/>
      <color rgb="FF000000"/>
      <name val="Cambria"/>
      <family val="1"/>
      <scheme val="major"/>
    </font>
    <font>
      <sz val="8"/>
      <color theme="0"/>
      <name val="Calibri"/>
      <family val="2"/>
      <scheme val="minor"/>
    </font>
    <font>
      <sz val="8"/>
      <color theme="0"/>
      <name val="Cambria"/>
      <family val="1"/>
    </font>
    <font>
      <sz val="9"/>
      <color indexed="8"/>
      <name val="Cambria"/>
      <family val="1"/>
      <scheme val="major"/>
    </font>
    <font>
      <sz val="11"/>
      <color theme="1"/>
      <name val="Cambria"/>
      <family val="1"/>
    </font>
    <font>
      <b/>
      <sz val="16"/>
      <color theme="0" tint="-4.9989318521683403E-2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4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color rgb="FF000000"/>
      <name val="Calibri"/>
      <family val="2"/>
    </font>
    <font>
      <sz val="18"/>
      <color rgb="FFFFFF0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color theme="1"/>
      <name val="Comic Sans MS"/>
      <family val="4"/>
    </font>
    <font>
      <b/>
      <sz val="10"/>
      <color rgb="FF000000"/>
      <name val="Cambria"/>
      <family val="1"/>
    </font>
    <font>
      <b/>
      <sz val="9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u/>
      <sz val="12"/>
      <name val="Cambria"/>
      <family val="1"/>
      <scheme val="major"/>
    </font>
    <font>
      <b/>
      <sz val="12"/>
      <color rgb="FFFFFF00"/>
      <name val="Comic Sans MS"/>
      <family val="4"/>
    </font>
    <font>
      <b/>
      <sz val="60"/>
      <color theme="1"/>
      <name val="Comic Sans MS"/>
      <family val="4"/>
    </font>
    <font>
      <b/>
      <sz val="60"/>
      <color theme="1"/>
      <name val="Cambria"/>
      <family val="1"/>
      <scheme val="major"/>
    </font>
    <font>
      <b/>
      <sz val="80"/>
      <color theme="1"/>
      <name val="Arial Narrow"/>
      <family val="2"/>
    </font>
    <font>
      <b/>
      <sz val="300"/>
      <color theme="1"/>
      <name val="Comic Sans MS"/>
      <family val="4"/>
    </font>
    <font>
      <b/>
      <sz val="210"/>
      <color theme="1"/>
      <name val="Comic Sans MS"/>
      <family val="4"/>
    </font>
    <font>
      <b/>
      <sz val="14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indexed="8"/>
      <name val="Cambria"/>
      <family val="1"/>
      <scheme val="maj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1"/>
      <color indexed="8"/>
      <name val="Cambria"/>
      <family val="1"/>
      <scheme val="major"/>
    </font>
    <font>
      <sz val="9"/>
      <color theme="1"/>
      <name val="Comic Sans MS"/>
      <family val="4"/>
    </font>
    <font>
      <sz val="9"/>
      <name val="Comic Sans MS"/>
      <family val="4"/>
    </font>
    <font>
      <sz val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38"/>
      <color theme="1"/>
      <name val="Cambria"/>
      <family val="1"/>
      <scheme val="major"/>
    </font>
    <font>
      <sz val="14"/>
      <color theme="0"/>
      <name val="Calibri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FF0000"/>
      <name val="Cambria"/>
      <family val="1"/>
      <scheme val="major"/>
    </font>
    <font>
      <sz val="16"/>
      <color rgb="FFFFFF00"/>
      <name val="Calibri"/>
      <family val="2"/>
      <scheme val="minor"/>
    </font>
    <font>
      <b/>
      <sz val="36"/>
      <color theme="1"/>
      <name val="Comic Sans MS"/>
      <family val="4"/>
    </font>
    <font>
      <b/>
      <sz val="13"/>
      <color rgb="FF3333CC"/>
      <name val="Cambria"/>
      <family val="1"/>
      <scheme val="major"/>
    </font>
    <font>
      <b/>
      <sz val="18"/>
      <color rgb="FF66FF3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8"/>
      <color theme="1"/>
      <name val="Cambria"/>
      <family val="1"/>
      <scheme val="major"/>
    </font>
    <font>
      <b/>
      <sz val="12"/>
      <color rgb="FF3333CC"/>
      <name val="Cambria"/>
      <family val="1"/>
      <scheme val="major"/>
    </font>
    <font>
      <b/>
      <sz val="11"/>
      <color rgb="FF3333CC"/>
      <name val="Cambria"/>
      <family val="1"/>
      <scheme val="major"/>
    </font>
    <font>
      <b/>
      <sz val="10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2"/>
      <color theme="0"/>
      <name val="Arial"/>
      <family val="2"/>
    </font>
    <font>
      <sz val="22"/>
      <color rgb="FFFFFF00"/>
      <name val="Cambria"/>
      <family val="1"/>
      <scheme val="major"/>
    </font>
    <font>
      <b/>
      <sz val="9"/>
      <color theme="0"/>
      <name val="Arial"/>
      <family val="2"/>
    </font>
    <font>
      <b/>
      <sz val="20"/>
      <color rgb="FFFF0000"/>
      <name val="Cambria"/>
      <family val="1"/>
      <scheme val="major"/>
    </font>
    <font>
      <sz val="11"/>
      <color indexed="8"/>
      <name val="Calibri"/>
      <family val="2"/>
      <charset val="1"/>
    </font>
    <font>
      <b/>
      <sz val="11"/>
      <color rgb="FFFFFF00"/>
      <name val="Tahoma"/>
      <family val="2"/>
    </font>
    <font>
      <b/>
      <sz val="11"/>
      <color rgb="FFFF0000"/>
      <name val="Tahoma"/>
      <family val="2"/>
    </font>
    <font>
      <b/>
      <sz val="11"/>
      <color indexed="11"/>
      <name val="Tahoma"/>
      <family val="2"/>
    </font>
    <font>
      <b/>
      <sz val="11"/>
      <color theme="0"/>
      <name val="Tahoma"/>
      <family val="2"/>
    </font>
    <font>
      <b/>
      <sz val="11"/>
      <color rgb="FFFFFF00"/>
      <name val="Verdana"/>
      <family val="2"/>
    </font>
    <font>
      <b/>
      <sz val="11"/>
      <color rgb="FFFF0000"/>
      <name val="Verdana"/>
      <family val="2"/>
    </font>
    <font>
      <sz val="14"/>
      <color rgb="FFFFFF00"/>
      <name val="Calibri"/>
      <family val="2"/>
      <scheme val="minor"/>
    </font>
    <font>
      <b/>
      <sz val="14"/>
      <color rgb="FF66FF33"/>
      <name val="Calibri"/>
      <family val="2"/>
      <scheme val="minor"/>
    </font>
    <font>
      <b/>
      <sz val="12"/>
      <color theme="0"/>
      <name val="Tahoma"/>
      <family val="2"/>
    </font>
    <font>
      <sz val="16"/>
      <color theme="0"/>
      <name val="Comic Sans MS"/>
      <family val="4"/>
    </font>
    <font>
      <sz val="14"/>
      <color theme="0"/>
      <name val="Comic Sans MS"/>
      <family val="4"/>
    </font>
    <font>
      <b/>
      <sz val="14"/>
      <color theme="0"/>
      <name val="Comic Sans MS"/>
      <family val="4"/>
    </font>
    <font>
      <b/>
      <sz val="12"/>
      <color theme="0"/>
      <name val="Comic Sans MS"/>
      <family val="4"/>
    </font>
    <font>
      <vertAlign val="superscript"/>
      <sz val="12"/>
      <color indexed="8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20"/>
      <color rgb="FF66FF33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1"/>
      <color indexed="9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E2C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0C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26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slantDashDot">
        <color indexed="64"/>
      </top>
      <bottom style="dashed">
        <color indexed="64"/>
      </bottom>
      <diagonal/>
    </border>
    <border>
      <left style="dashed">
        <color indexed="64"/>
      </left>
      <right/>
      <top style="slantDashDot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thick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dashed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1499679555650502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thick">
        <color rgb="FFFF0000"/>
      </right>
      <top/>
      <bottom style="double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 style="thin">
        <color rgb="FFFF0000"/>
      </right>
      <top style="hair">
        <color rgb="FFFF0000"/>
      </top>
      <bottom style="hair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hair">
        <color rgb="FFFF0000"/>
      </top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/>
      <diagonal/>
    </border>
    <border>
      <left style="thin">
        <color indexed="64"/>
      </left>
      <right style="dashed">
        <color indexed="64"/>
      </right>
      <top style="slantDashDot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thin">
        <color indexed="64"/>
      </bottom>
      <diagonal/>
    </border>
    <border>
      <left/>
      <right/>
      <top style="hair">
        <color rgb="FFFF0000"/>
      </top>
      <bottom style="thin">
        <color indexed="64"/>
      </bottom>
      <diagonal/>
    </border>
    <border>
      <left/>
      <right style="thin">
        <color rgb="FFFF0000"/>
      </right>
      <top style="hair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/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thin">
        <color rgb="FFFF0000"/>
      </left>
      <right/>
      <top/>
      <bottom style="hair">
        <color rgb="FFFF0000"/>
      </bottom>
      <diagonal/>
    </border>
    <border>
      <left style="thin">
        <color rgb="FFFF0000"/>
      </left>
      <right style="thin">
        <color rgb="FFFF0000"/>
      </right>
      <top/>
      <bottom style="hair">
        <color rgb="FFFF0000"/>
      </bottom>
      <diagonal/>
    </border>
    <border>
      <left/>
      <right style="thin">
        <color rgb="FFFF0000"/>
      </right>
      <top/>
      <bottom style="hair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rgb="FFFF0000"/>
      </bottom>
      <diagonal/>
    </border>
    <border>
      <left/>
      <right/>
      <top style="thin">
        <color indexed="64"/>
      </top>
      <bottom style="hair">
        <color rgb="FFFF0000"/>
      </bottom>
      <diagonal/>
    </border>
    <border>
      <left style="thin">
        <color indexed="64"/>
      </left>
      <right/>
      <top style="hair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/>
      <top style="hair">
        <color rgb="FFFF0000"/>
      </top>
      <bottom/>
      <diagonal/>
    </border>
    <border>
      <left/>
      <right style="thin">
        <color indexed="64"/>
      </right>
      <top style="hair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FF0000"/>
      </bottom>
      <diagonal/>
    </border>
    <border>
      <left style="thin">
        <color indexed="64"/>
      </left>
      <right/>
      <top style="hair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</borders>
  <cellStyleXfs count="6">
    <xf numFmtId="0" fontId="0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46" fillId="2" borderId="0" applyFont="0" applyFill="0" applyAlignment="0">
      <alignment horizontal="right" vertical="center"/>
      <protection locked="0"/>
    </xf>
    <xf numFmtId="0" fontId="186" fillId="0" borderId="0"/>
  </cellStyleXfs>
  <cellXfs count="1224">
    <xf numFmtId="0" fontId="0" fillId="0" borderId="0" xfId="0"/>
    <xf numFmtId="0" fontId="48" fillId="0" borderId="0" xfId="0" applyFont="1"/>
    <xf numFmtId="0" fontId="0" fillId="0" borderId="0" xfId="0" applyAlignment="1">
      <alignment vertical="center"/>
    </xf>
    <xf numFmtId="0" fontId="50" fillId="0" borderId="0" xfId="0" applyFont="1"/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/>
    </xf>
    <xf numFmtId="0" fontId="53" fillId="0" borderId="0" xfId="0" applyFont="1"/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/>
    <xf numFmtId="0" fontId="54" fillId="0" borderId="0" xfId="0" applyFont="1"/>
    <xf numFmtId="0" fontId="50" fillId="0" borderId="0" xfId="0" applyFont="1" applyAlignment="1">
      <alignment horizontal="left" vertical="center"/>
    </xf>
    <xf numFmtId="0" fontId="5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165" xfId="0" applyFont="1" applyBorder="1" applyAlignment="1">
      <alignment horizontal="center" vertical="center" wrapText="1"/>
    </xf>
    <xf numFmtId="0" fontId="50" fillId="0" borderId="166" xfId="0" applyFont="1" applyBorder="1" applyAlignment="1">
      <alignment horizontal="center" vertical="center" wrapText="1"/>
    </xf>
    <xf numFmtId="0" fontId="50" fillId="0" borderId="167" xfId="0" applyFont="1" applyBorder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8" fillId="0" borderId="0" xfId="0" applyFont="1"/>
    <xf numFmtId="0" fontId="59" fillId="0" borderId="0" xfId="0" applyFont="1" applyAlignment="1">
      <alignment horizontal="center"/>
    </xf>
    <xf numFmtId="0" fontId="47" fillId="0" borderId="0" xfId="0" applyFont="1"/>
    <xf numFmtId="0" fontId="60" fillId="3" borderId="0" xfId="0" applyFont="1" applyFill="1" applyAlignment="1" applyProtection="1">
      <alignment horizontal="center" vertical="center"/>
      <protection locked="0" hidden="1"/>
    </xf>
    <xf numFmtId="0" fontId="11" fillId="0" borderId="0" xfId="2" applyFont="1" applyAlignment="1" applyProtection="1">
      <alignment horizontal="left" vertical="center"/>
      <protection locked="0" hidden="1"/>
    </xf>
    <xf numFmtId="0" fontId="48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4" fillId="0" borderId="0" xfId="0" applyFont="1" applyAlignment="1" applyProtection="1">
      <alignment vertical="center"/>
      <protection locked="0" hidden="1"/>
    </xf>
    <xf numFmtId="0" fontId="50" fillId="0" borderId="0" xfId="0" applyFont="1" applyProtection="1">
      <protection locked="0" hidden="1"/>
    </xf>
    <xf numFmtId="0" fontId="50" fillId="0" borderId="11" xfId="0" applyFont="1" applyBorder="1" applyAlignment="1" applyProtection="1">
      <alignment horizontal="center" wrapText="1"/>
      <protection locked="0" hidden="1"/>
    </xf>
    <xf numFmtId="0" fontId="50" fillId="0" borderId="11" xfId="0" applyFont="1" applyBorder="1" applyProtection="1">
      <protection locked="0" hidden="1"/>
    </xf>
    <xf numFmtId="0" fontId="50" fillId="0" borderId="5" xfId="0" applyFont="1" applyBorder="1" applyProtection="1">
      <protection locked="0" hidden="1"/>
    </xf>
    <xf numFmtId="0" fontId="50" fillId="0" borderId="5" xfId="0" applyFont="1" applyBorder="1" applyAlignment="1" applyProtection="1">
      <alignment horizontal="center" vertical="center" wrapText="1"/>
      <protection locked="0" hidden="1"/>
    </xf>
    <xf numFmtId="0" fontId="54" fillId="0" borderId="0" xfId="0" applyFont="1" applyProtection="1">
      <protection locked="0" hidden="1"/>
    </xf>
    <xf numFmtId="0" fontId="63" fillId="0" borderId="0" xfId="0" applyFont="1" applyAlignment="1" applyProtection="1">
      <alignment horizontal="right" vertical="center"/>
      <protection locked="0" hidden="1"/>
    </xf>
    <xf numFmtId="0" fontId="64" fillId="0" borderId="0" xfId="0" applyFont="1" applyAlignment="1" applyProtection="1">
      <alignment vertical="center"/>
      <protection locked="0" hidden="1"/>
    </xf>
    <xf numFmtId="0" fontId="63" fillId="0" borderId="0" xfId="0" applyFont="1" applyAlignment="1" applyProtection="1">
      <alignment horizontal="left" vertical="top"/>
      <protection locked="0" hidden="1"/>
    </xf>
    <xf numFmtId="0" fontId="62" fillId="0" borderId="0" xfId="0" applyFont="1" applyAlignment="1" applyProtection="1">
      <alignment horizontal="left" vertical="center"/>
      <protection locked="0" hidden="1"/>
    </xf>
    <xf numFmtId="0" fontId="63" fillId="0" borderId="0" xfId="0" applyFont="1" applyAlignment="1" applyProtection="1">
      <alignment horizontal="left" vertical="center"/>
      <protection locked="0" hidden="1"/>
    </xf>
    <xf numFmtId="0" fontId="53" fillId="0" borderId="0" xfId="0" applyFont="1" applyProtection="1">
      <protection locked="0" hidden="1"/>
    </xf>
    <xf numFmtId="0" fontId="48" fillId="0" borderId="12" xfId="0" applyFont="1" applyBorder="1" applyAlignment="1" applyProtection="1">
      <alignment horizontal="center" vertical="center"/>
      <protection locked="0" hidden="1"/>
    </xf>
    <xf numFmtId="0" fontId="58" fillId="0" borderId="12" xfId="0" applyFont="1" applyBorder="1" applyAlignment="1" applyProtection="1">
      <alignment horizontal="left" vertical="center"/>
      <protection locked="0" hidden="1"/>
    </xf>
    <xf numFmtId="0" fontId="58" fillId="0" borderId="12" xfId="0" applyFont="1" applyBorder="1" applyAlignment="1" applyProtection="1">
      <alignment vertical="center"/>
      <protection locked="0" hidden="1"/>
    </xf>
    <xf numFmtId="0" fontId="58" fillId="0" borderId="7" xfId="0" applyFont="1" applyBorder="1" applyAlignment="1" applyProtection="1">
      <alignment horizontal="left" vertical="center"/>
      <protection locked="0" hidden="1"/>
    </xf>
    <xf numFmtId="0" fontId="58" fillId="0" borderId="7" xfId="0" applyFont="1" applyBorder="1" applyAlignment="1" applyProtection="1">
      <alignment vertical="center"/>
      <protection locked="0" hidden="1"/>
    </xf>
    <xf numFmtId="0" fontId="65" fillId="0" borderId="0" xfId="0" applyFont="1" applyAlignment="1" applyProtection="1">
      <alignment vertical="center"/>
      <protection locked="0" hidden="1"/>
    </xf>
    <xf numFmtId="0" fontId="66" fillId="0" borderId="12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vertical="center"/>
      <protection locked="0" hidden="1"/>
    </xf>
    <xf numFmtId="0" fontId="58" fillId="0" borderId="0" xfId="0" applyFont="1" applyAlignment="1" applyProtection="1">
      <alignment vertical="center"/>
      <protection locked="0" hidden="1"/>
    </xf>
    <xf numFmtId="0" fontId="66" fillId="0" borderId="3" xfId="0" applyFont="1" applyBorder="1" applyAlignment="1" applyProtection="1">
      <alignment vertical="center"/>
      <protection locked="0" hidden="1"/>
    </xf>
    <xf numFmtId="0" fontId="66" fillId="0" borderId="3" xfId="0" applyFont="1" applyBorder="1" applyAlignment="1" applyProtection="1">
      <alignment vertical="center" wrapText="1"/>
      <protection locked="0" hidden="1"/>
    </xf>
    <xf numFmtId="0" fontId="66" fillId="0" borderId="13" xfId="0" applyFont="1" applyBorder="1" applyAlignment="1" applyProtection="1">
      <alignment vertical="center"/>
      <protection locked="0" hidden="1"/>
    </xf>
    <xf numFmtId="0" fontId="66" fillId="0" borderId="14" xfId="0" applyFont="1" applyBorder="1" applyAlignment="1" applyProtection="1">
      <alignment vertical="center"/>
      <protection locked="0" hidden="1"/>
    </xf>
    <xf numFmtId="0" fontId="66" fillId="0" borderId="0" xfId="0" applyFont="1" applyAlignment="1" applyProtection="1">
      <alignment vertical="center"/>
      <protection locked="0" hidden="1"/>
    </xf>
    <xf numFmtId="0" fontId="66" fillId="0" borderId="15" xfId="0" applyFont="1" applyBorder="1" applyAlignment="1" applyProtection="1">
      <alignment horizontal="center" vertical="center"/>
      <protection locked="0" hidden="1"/>
    </xf>
    <xf numFmtId="0" fontId="50" fillId="0" borderId="0" xfId="0" applyFont="1" applyAlignment="1" applyProtection="1">
      <alignment vertical="center"/>
      <protection locked="0" hidden="1"/>
    </xf>
    <xf numFmtId="165" fontId="66" fillId="0" borderId="12" xfId="0" applyNumberFormat="1" applyFont="1" applyBorder="1" applyAlignment="1" applyProtection="1">
      <alignment horizontal="center" vertical="center"/>
      <protection locked="0" hidden="1"/>
    </xf>
    <xf numFmtId="0" fontId="66" fillId="0" borderId="12" xfId="0" applyFont="1" applyBorder="1" applyAlignment="1" applyProtection="1">
      <alignment horizontal="center" vertical="center" wrapText="1"/>
      <protection locked="0" hidden="1"/>
    </xf>
    <xf numFmtId="0" fontId="66" fillId="0" borderId="16" xfId="0" applyFont="1" applyBorder="1" applyAlignment="1" applyProtection="1">
      <alignment horizontal="center" vertical="center" wrapText="1"/>
      <protection locked="0" hidden="1"/>
    </xf>
    <xf numFmtId="165" fontId="66" fillId="0" borderId="7" xfId="0" applyNumberFormat="1" applyFont="1" applyBorder="1" applyAlignment="1" applyProtection="1">
      <alignment horizontal="center" vertical="center"/>
      <protection locked="0" hidden="1"/>
    </xf>
    <xf numFmtId="0" fontId="66" fillId="0" borderId="7" xfId="0" applyFont="1" applyBorder="1" applyAlignment="1" applyProtection="1">
      <alignment horizontal="center" vertical="center" wrapText="1"/>
      <protection locked="0" hidden="1"/>
    </xf>
    <xf numFmtId="0" fontId="66" fillId="0" borderId="8" xfId="0" applyFont="1" applyBorder="1" applyAlignment="1" applyProtection="1">
      <alignment horizontal="center" vertical="center" wrapText="1"/>
      <protection locked="0" hidden="1"/>
    </xf>
    <xf numFmtId="0" fontId="66" fillId="0" borderId="7" xfId="0" applyFont="1" applyBorder="1" applyAlignment="1" applyProtection="1">
      <alignment horizontal="center" vertical="center"/>
      <protection locked="0" hidden="1"/>
    </xf>
    <xf numFmtId="0" fontId="66" fillId="0" borderId="8" xfId="0" applyFont="1" applyBorder="1" applyAlignment="1" applyProtection="1">
      <alignment horizontal="center" vertical="center"/>
      <protection locked="0" hidden="1"/>
    </xf>
    <xf numFmtId="0" fontId="50" fillId="0" borderId="7" xfId="0" applyFont="1" applyBorder="1" applyProtection="1">
      <protection locked="0" hidden="1"/>
    </xf>
    <xf numFmtId="0" fontId="50" fillId="0" borderId="17" xfId="0" applyFont="1" applyBorder="1" applyProtection="1">
      <protection locked="0" hidden="1"/>
    </xf>
    <xf numFmtId="0" fontId="50" fillId="0" borderId="9" xfId="0" applyFont="1" applyBorder="1" applyProtection="1">
      <protection locked="0" hidden="1"/>
    </xf>
    <xf numFmtId="0" fontId="50" fillId="0" borderId="18" xfId="0" applyFont="1" applyBorder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 vertical="center"/>
      <protection locked="0" hidden="1"/>
    </xf>
    <xf numFmtId="0" fontId="12" fillId="0" borderId="7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50" fillId="0" borderId="0" xfId="0" applyFont="1" applyAlignment="1" applyProtection="1">
      <alignment horizontal="right"/>
      <protection locked="0" hidden="1"/>
    </xf>
    <xf numFmtId="0" fontId="49" fillId="0" borderId="0" xfId="0" applyFont="1" applyAlignment="1" applyProtection="1">
      <alignment horizontal="left"/>
      <protection locked="0" hidden="1"/>
    </xf>
    <xf numFmtId="0" fontId="0" fillId="0" borderId="12" xfId="0" applyBorder="1" applyAlignment="1" applyProtection="1">
      <alignment horizontal="center" vertical="center" wrapText="1"/>
      <protection locked="0" hidden="1"/>
    </xf>
    <xf numFmtId="0" fontId="0" fillId="0" borderId="7" xfId="0" applyBorder="1" applyAlignment="1" applyProtection="1">
      <alignment horizontal="center" vertical="center" wrapText="1"/>
      <protection locked="0" hidden="1"/>
    </xf>
    <xf numFmtId="0" fontId="50" fillId="0" borderId="0" xfId="0" applyFont="1" applyAlignment="1" applyProtection="1">
      <alignment horizontal="center" vertical="center"/>
      <protection locked="0" hidden="1"/>
    </xf>
    <xf numFmtId="0" fontId="50" fillId="0" borderId="169" xfId="0" applyFont="1" applyBorder="1" applyAlignment="1" applyProtection="1">
      <alignment horizontal="center" vertical="center"/>
      <protection locked="0" hidden="1"/>
    </xf>
    <xf numFmtId="0" fontId="50" fillId="0" borderId="169" xfId="0" applyFont="1" applyBorder="1" applyProtection="1">
      <protection locked="0" hidden="1"/>
    </xf>
    <xf numFmtId="0" fontId="50" fillId="0" borderId="170" xfId="0" applyFont="1" applyBorder="1" applyProtection="1">
      <protection locked="0" hidden="1"/>
    </xf>
    <xf numFmtId="0" fontId="50" fillId="0" borderId="168" xfId="0" applyFont="1" applyBorder="1" applyAlignment="1" applyProtection="1">
      <alignment horizontal="center" vertical="center"/>
      <protection locked="0" hidden="1"/>
    </xf>
    <xf numFmtId="0" fontId="50" fillId="0" borderId="168" xfId="0" applyFont="1" applyBorder="1" applyProtection="1">
      <protection locked="0" hidden="1"/>
    </xf>
    <xf numFmtId="0" fontId="50" fillId="0" borderId="171" xfId="0" applyFont="1" applyBorder="1" applyProtection="1">
      <protection locked="0" hidden="1"/>
    </xf>
    <xf numFmtId="0" fontId="50" fillId="0" borderId="172" xfId="0" applyFont="1" applyBorder="1" applyProtection="1">
      <protection locked="0" hidden="1"/>
    </xf>
    <xf numFmtId="0" fontId="50" fillId="0" borderId="173" xfId="0" applyFont="1" applyBorder="1" applyProtection="1">
      <protection locked="0" hidden="1"/>
    </xf>
    <xf numFmtId="0" fontId="58" fillId="0" borderId="0" xfId="0" applyFont="1" applyAlignment="1" applyProtection="1">
      <alignment horizontal="left"/>
      <protection locked="0" hidden="1"/>
    </xf>
    <xf numFmtId="0" fontId="58" fillId="0" borderId="0" xfId="0" applyFont="1" applyAlignment="1" applyProtection="1">
      <alignment horizontal="left" vertical="center"/>
      <protection locked="0" hidden="1"/>
    </xf>
    <xf numFmtId="0" fontId="58" fillId="0" borderId="0" xfId="0" applyFont="1" applyAlignment="1" applyProtection="1">
      <alignment horizontal="justify" vertical="center"/>
      <protection locked="0" hidden="1"/>
    </xf>
    <xf numFmtId="0" fontId="58" fillId="0" borderId="0" xfId="0" applyFont="1" applyAlignment="1" applyProtection="1">
      <alignment horizontal="left" vertical="center" wrapText="1"/>
      <protection locked="0" hidden="1"/>
    </xf>
    <xf numFmtId="0" fontId="58" fillId="0" borderId="0" xfId="0" applyFont="1" applyAlignment="1" applyProtection="1">
      <alignment horizontal="center" vertical="center"/>
      <protection locked="0" hidden="1"/>
    </xf>
    <xf numFmtId="0" fontId="55" fillId="0" borderId="0" xfId="0" applyFont="1" applyProtection="1">
      <protection locked="0" hidden="1"/>
    </xf>
    <xf numFmtId="0" fontId="50" fillId="0" borderId="3" xfId="0" applyFont="1" applyBorder="1" applyProtection="1">
      <protection locked="0" hidden="1"/>
    </xf>
    <xf numFmtId="0" fontId="0" fillId="6" borderId="0" xfId="0" applyFill="1" applyProtection="1">
      <protection locked="0" hidden="1"/>
    </xf>
    <xf numFmtId="0" fontId="11" fillId="0" borderId="0" xfId="2" applyFont="1" applyAlignment="1" applyProtection="1">
      <alignment horizontal="center" vertical="center"/>
      <protection locked="0" hidden="1"/>
    </xf>
    <xf numFmtId="0" fontId="50" fillId="0" borderId="0" xfId="0" applyFont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locked="0"/>
    </xf>
    <xf numFmtId="0" fontId="50" fillId="0" borderId="175" xfId="0" applyFont="1" applyBorder="1" applyAlignment="1" applyProtection="1">
      <alignment horizontal="center" vertical="center"/>
      <protection locked="0" hidden="1"/>
    </xf>
    <xf numFmtId="0" fontId="71" fillId="0" borderId="0" xfId="0" applyFont="1" applyAlignment="1" applyProtection="1">
      <alignment horizontal="left" vertical="center"/>
      <protection locked="0" hidden="1"/>
    </xf>
    <xf numFmtId="0" fontId="71" fillId="0" borderId="0" xfId="0" applyFont="1" applyAlignment="1" applyProtection="1">
      <alignment vertical="center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30" fillId="0" borderId="0" xfId="0" applyFont="1" applyAlignment="1" applyProtection="1">
      <alignment horizontal="right" vertical="center"/>
      <protection locked="0" hidden="1"/>
    </xf>
    <xf numFmtId="0" fontId="30" fillId="0" borderId="0" xfId="0" applyFont="1" applyAlignment="1" applyProtection="1">
      <alignment vertical="center"/>
      <protection locked="0" hidden="1"/>
    </xf>
    <xf numFmtId="0" fontId="71" fillId="0" borderId="0" xfId="0" applyFont="1" applyProtection="1">
      <protection locked="0" hidden="1"/>
    </xf>
    <xf numFmtId="0" fontId="30" fillId="0" borderId="0" xfId="0" applyFont="1" applyAlignment="1" applyProtection="1">
      <alignment horizontal="left" vertical="top"/>
      <protection locked="0" hidden="1"/>
    </xf>
    <xf numFmtId="0" fontId="0" fillId="0" borderId="0" xfId="0" applyAlignment="1">
      <alignment horizontal="left" vertical="center"/>
    </xf>
    <xf numFmtId="0" fontId="68" fillId="0" borderId="0" xfId="0" applyFont="1"/>
    <xf numFmtId="0" fontId="68" fillId="0" borderId="23" xfId="0" applyFont="1" applyBorder="1"/>
    <xf numFmtId="0" fontId="68" fillId="0" borderId="24" xfId="0" applyFont="1" applyBorder="1"/>
    <xf numFmtId="0" fontId="68" fillId="0" borderId="25" xfId="0" applyFont="1" applyBorder="1"/>
    <xf numFmtId="0" fontId="60" fillId="3" borderId="26" xfId="0" applyFont="1" applyFill="1" applyBorder="1" applyAlignment="1">
      <alignment horizontal="left" vertical="center"/>
    </xf>
    <xf numFmtId="0" fontId="60" fillId="3" borderId="27" xfId="0" applyFont="1" applyFill="1" applyBorder="1" applyAlignment="1">
      <alignment horizontal="left" vertical="center"/>
    </xf>
    <xf numFmtId="0" fontId="60" fillId="3" borderId="28" xfId="0" applyFont="1" applyFill="1" applyBorder="1" applyAlignment="1">
      <alignment horizontal="left" vertical="center"/>
    </xf>
    <xf numFmtId="0" fontId="74" fillId="0" borderId="26" xfId="0" applyFont="1" applyBorder="1" applyAlignment="1" applyProtection="1">
      <alignment horizontal="left" vertical="center"/>
      <protection locked="0" hidden="1"/>
    </xf>
    <xf numFmtId="0" fontId="74" fillId="0" borderId="27" xfId="0" applyFont="1" applyBorder="1" applyAlignment="1" applyProtection="1">
      <alignment horizontal="left" vertical="center"/>
      <protection locked="0" hidden="1"/>
    </xf>
    <xf numFmtId="167" fontId="74" fillId="0" borderId="27" xfId="0" applyNumberFormat="1" applyFont="1" applyBorder="1" applyAlignment="1" applyProtection="1">
      <alignment horizontal="left" vertical="center"/>
      <protection locked="0" hidden="1"/>
    </xf>
    <xf numFmtId="0" fontId="74" fillId="0" borderId="28" xfId="0" applyFont="1" applyBorder="1" applyAlignment="1" applyProtection="1">
      <alignment horizontal="left" vertical="center"/>
      <protection locked="0" hidden="1"/>
    </xf>
    <xf numFmtId="0" fontId="35" fillId="0" borderId="0" xfId="0" applyFont="1" applyProtection="1">
      <protection hidden="1"/>
    </xf>
    <xf numFmtId="0" fontId="75" fillId="0" borderId="0" xfId="0" applyFont="1" applyProtection="1">
      <protection hidden="1"/>
    </xf>
    <xf numFmtId="0" fontId="76" fillId="0" borderId="0" xfId="0" applyFont="1"/>
    <xf numFmtId="0" fontId="64" fillId="0" borderId="0" xfId="0" applyFont="1" applyProtection="1">
      <protection hidden="1"/>
    </xf>
    <xf numFmtId="0" fontId="77" fillId="0" borderId="0" xfId="0" applyFont="1"/>
    <xf numFmtId="0" fontId="75" fillId="0" borderId="0" xfId="0" applyFont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76" fillId="0" borderId="0" xfId="0" applyFont="1" applyProtection="1">
      <protection locked="0" hidden="1"/>
    </xf>
    <xf numFmtId="0" fontId="68" fillId="0" borderId="0" xfId="0" applyFont="1" applyAlignment="1">
      <alignment vertical="center"/>
    </xf>
    <xf numFmtId="0" fontId="78" fillId="0" borderId="0" xfId="0" applyFont="1"/>
    <xf numFmtId="0" fontId="71" fillId="0" borderId="0" xfId="0" applyFont="1" applyAlignment="1" applyProtection="1">
      <alignment horizontal="right" vertical="center"/>
      <protection locked="0" hidden="1"/>
    </xf>
    <xf numFmtId="0" fontId="19" fillId="0" borderId="0" xfId="0" applyFont="1" applyAlignment="1" applyProtection="1">
      <alignment horizontal="left" vertical="center"/>
      <protection locked="0" hidden="1"/>
    </xf>
    <xf numFmtId="0" fontId="68" fillId="0" borderId="29" xfId="0" applyFont="1" applyBorder="1" applyAlignment="1">
      <alignment vertical="center"/>
    </xf>
    <xf numFmtId="0" fontId="79" fillId="8" borderId="0" xfId="0" applyFont="1" applyFill="1" applyAlignment="1" applyProtection="1">
      <alignment horizontal="center" vertical="center"/>
      <protection locked="0" hidden="1"/>
    </xf>
    <xf numFmtId="0" fontId="80" fillId="0" borderId="0" xfId="0" applyFont="1"/>
    <xf numFmtId="0" fontId="81" fillId="0" borderId="0" xfId="0" applyFont="1" applyAlignment="1">
      <alignment horizontal="left" vertical="center"/>
    </xf>
    <xf numFmtId="0" fontId="53" fillId="0" borderId="0" xfId="0" applyFont="1" applyAlignment="1" applyProtection="1">
      <alignment vertical="center"/>
      <protection locked="0" hidden="1"/>
    </xf>
    <xf numFmtId="0" fontId="71" fillId="0" borderId="0" xfId="0" applyFont="1" applyAlignment="1" applyProtection="1">
      <alignment horizontal="right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82" fillId="0" borderId="0" xfId="0" applyFont="1" applyAlignment="1" applyProtection="1">
      <alignment vertical="center"/>
      <protection locked="0" hidden="1"/>
    </xf>
    <xf numFmtId="1" fontId="55" fillId="9" borderId="29" xfId="0" applyNumberFormat="1" applyFont="1" applyFill="1" applyBorder="1" applyAlignment="1" applyProtection="1">
      <alignment horizontal="center" vertical="center" shrinkToFit="1"/>
      <protection hidden="1"/>
    </xf>
    <xf numFmtId="0" fontId="83" fillId="0" borderId="0" xfId="0" applyFont="1"/>
    <xf numFmtId="0" fontId="84" fillId="0" borderId="0" xfId="0" applyFont="1"/>
    <xf numFmtId="0" fontId="85" fillId="0" borderId="30" xfId="0" applyFont="1" applyBorder="1" applyAlignment="1" applyProtection="1">
      <alignment horizontal="center" vertical="center" wrapText="1"/>
      <protection locked="0" hidden="1"/>
    </xf>
    <xf numFmtId="0" fontId="85" fillId="0" borderId="31" xfId="0" applyFont="1" applyBorder="1" applyAlignment="1" applyProtection="1">
      <alignment horizontal="center" vertical="center" wrapText="1"/>
      <protection locked="0" hidden="1"/>
    </xf>
    <xf numFmtId="0" fontId="85" fillId="0" borderId="32" xfId="0" applyFont="1" applyBorder="1" applyAlignment="1" applyProtection="1">
      <alignment horizontal="left" vertical="center" wrapText="1"/>
      <protection locked="0" hidden="1"/>
    </xf>
    <xf numFmtId="0" fontId="86" fillId="0" borderId="33" xfId="0" applyFont="1" applyBorder="1" applyAlignment="1" applyProtection="1">
      <alignment horizontal="center" vertical="center" wrapText="1"/>
      <protection locked="0" hidden="1"/>
    </xf>
    <xf numFmtId="0" fontId="58" fillId="0" borderId="34" xfId="0" applyFont="1" applyBorder="1" applyAlignment="1" applyProtection="1">
      <alignment horizontal="center" vertical="center"/>
      <protection locked="0" hidden="1"/>
    </xf>
    <xf numFmtId="0" fontId="58" fillId="0" borderId="35" xfId="0" applyFont="1" applyBorder="1" applyAlignment="1" applyProtection="1">
      <alignment horizontal="center" vertical="center"/>
      <protection locked="0" hidden="1"/>
    </xf>
    <xf numFmtId="0" fontId="58" fillId="0" borderId="36" xfId="0" applyFont="1" applyBorder="1" applyAlignment="1" applyProtection="1">
      <alignment horizontal="center" vertical="center"/>
      <protection locked="0" hidden="1"/>
    </xf>
    <xf numFmtId="0" fontId="58" fillId="0" borderId="37" xfId="0" applyFont="1" applyBorder="1" applyAlignment="1" applyProtection="1">
      <alignment horizontal="center" vertical="center"/>
      <protection locked="0" hidden="1"/>
    </xf>
    <xf numFmtId="0" fontId="58" fillId="0" borderId="38" xfId="0" applyFont="1" applyBorder="1" applyAlignment="1" applyProtection="1">
      <alignment horizontal="center" vertical="center"/>
      <protection locked="0" hidden="1"/>
    </xf>
    <xf numFmtId="0" fontId="58" fillId="0" borderId="39" xfId="0" applyFont="1" applyBorder="1" applyAlignment="1" applyProtection="1">
      <alignment horizontal="center" vertical="center"/>
      <protection locked="0" hidden="1"/>
    </xf>
    <xf numFmtId="0" fontId="58" fillId="0" borderId="40" xfId="0" applyFont="1" applyBorder="1" applyAlignment="1" applyProtection="1">
      <alignment horizontal="center" vertical="center"/>
      <protection locked="0" hidden="1"/>
    </xf>
    <xf numFmtId="0" fontId="58" fillId="0" borderId="17" xfId="0" applyFont="1" applyBorder="1" applyAlignment="1" applyProtection="1">
      <alignment horizontal="center" vertical="center"/>
      <protection locked="0" hidden="1"/>
    </xf>
    <xf numFmtId="0" fontId="58" fillId="0" borderId="41" xfId="0" applyFont="1" applyBorder="1" applyAlignment="1" applyProtection="1">
      <alignment horizontal="center" vertical="center"/>
      <protection locked="0" hidden="1"/>
    </xf>
    <xf numFmtId="0" fontId="58" fillId="0" borderId="42" xfId="0" applyFont="1" applyBorder="1" applyAlignment="1" applyProtection="1">
      <alignment horizontal="center" vertical="center"/>
      <protection locked="0" hidden="1"/>
    </xf>
    <xf numFmtId="0" fontId="58" fillId="0" borderId="24" xfId="0" applyFont="1" applyBorder="1" applyAlignment="1" applyProtection="1">
      <alignment horizontal="center" vertical="center"/>
      <protection locked="0" hidden="1"/>
    </xf>
    <xf numFmtId="0" fontId="58" fillId="0" borderId="43" xfId="0" applyFont="1" applyBorder="1" applyAlignment="1" applyProtection="1">
      <alignment horizontal="center" vertical="center"/>
      <protection locked="0" hidden="1"/>
    </xf>
    <xf numFmtId="0" fontId="86" fillId="0" borderId="44" xfId="0" applyFont="1" applyBorder="1" applyAlignment="1" applyProtection="1">
      <alignment horizontal="center" vertical="center" wrapText="1"/>
      <protection locked="0" hidden="1"/>
    </xf>
    <xf numFmtId="0" fontId="58" fillId="0" borderId="45" xfId="0" applyFont="1" applyBorder="1" applyAlignment="1" applyProtection="1">
      <alignment horizontal="center" vertical="center"/>
      <protection locked="0" hidden="1"/>
    </xf>
    <xf numFmtId="0" fontId="58" fillId="0" borderId="46" xfId="0" applyFont="1" applyBorder="1" applyAlignment="1" applyProtection="1">
      <alignment horizontal="center" vertical="center"/>
      <protection locked="0" hidden="1"/>
    </xf>
    <xf numFmtId="0" fontId="58" fillId="0" borderId="47" xfId="0" applyFont="1" applyBorder="1" applyAlignment="1" applyProtection="1">
      <alignment horizontal="center" vertical="center"/>
      <protection locked="0" hidden="1"/>
    </xf>
    <xf numFmtId="0" fontId="58" fillId="0" borderId="48" xfId="0" applyFont="1" applyBorder="1" applyAlignment="1" applyProtection="1">
      <alignment horizontal="center" vertical="center"/>
      <protection locked="0" hidden="1"/>
    </xf>
    <xf numFmtId="0" fontId="58" fillId="0" borderId="49" xfId="0" applyFont="1" applyBorder="1" applyAlignment="1" applyProtection="1">
      <alignment horizontal="center" vertical="center"/>
      <protection locked="0" hidden="1"/>
    </xf>
    <xf numFmtId="0" fontId="58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Border="1" applyProtection="1">
      <protection locked="0" hidden="1"/>
    </xf>
    <xf numFmtId="0" fontId="0" fillId="0" borderId="41" xfId="0" applyBorder="1" applyProtection="1">
      <protection locked="0" hidden="1"/>
    </xf>
    <xf numFmtId="0" fontId="0" fillId="0" borderId="42" xfId="0" applyBorder="1" applyProtection="1">
      <protection locked="0" hidden="1"/>
    </xf>
    <xf numFmtId="0" fontId="0" fillId="0" borderId="40" xfId="0" applyBorder="1" applyProtection="1">
      <protection locked="0" hidden="1"/>
    </xf>
    <xf numFmtId="0" fontId="0" fillId="0" borderId="17" xfId="0" applyBorder="1" applyProtection="1">
      <protection locked="0" hidden="1"/>
    </xf>
    <xf numFmtId="0" fontId="0" fillId="0" borderId="43" xfId="0" applyBorder="1" applyProtection="1">
      <protection locked="0" hidden="1"/>
    </xf>
    <xf numFmtId="0" fontId="85" fillId="0" borderId="52" xfId="0" applyFont="1" applyBorder="1" applyAlignment="1" applyProtection="1">
      <alignment horizontal="left" vertical="center" wrapText="1"/>
      <protection locked="0" hidden="1"/>
    </xf>
    <xf numFmtId="0" fontId="0" fillId="0" borderId="53" xfId="0" applyBorder="1" applyProtection="1">
      <protection locked="0" hidden="1"/>
    </xf>
    <xf numFmtId="0" fontId="0" fillId="0" borderId="54" xfId="0" applyBorder="1" applyProtection="1">
      <protection locked="0" hidden="1"/>
    </xf>
    <xf numFmtId="0" fontId="0" fillId="0" borderId="55" xfId="0" applyBorder="1" applyProtection="1">
      <protection locked="0" hidden="1"/>
    </xf>
    <xf numFmtId="0" fontId="0" fillId="0" borderId="56" xfId="0" applyBorder="1" applyProtection="1">
      <protection locked="0" hidden="1"/>
    </xf>
    <xf numFmtId="0" fontId="0" fillId="0" borderId="57" xfId="0" applyBorder="1" applyProtection="1">
      <protection locked="0" hidden="1"/>
    </xf>
    <xf numFmtId="0" fontId="0" fillId="0" borderId="58" xfId="0" applyBorder="1" applyProtection="1">
      <protection locked="0" hidden="1"/>
    </xf>
    <xf numFmtId="0" fontId="58" fillId="0" borderId="59" xfId="0" applyFont="1" applyBorder="1" applyAlignment="1" applyProtection="1">
      <alignment horizontal="center" vertical="center" wrapText="1"/>
      <protection locked="0" hidden="1"/>
    </xf>
    <xf numFmtId="0" fontId="58" fillId="0" borderId="60" xfId="0" applyFont="1" applyBorder="1" applyAlignment="1" applyProtection="1">
      <alignment horizontal="center" vertical="center" wrapText="1"/>
      <protection locked="0" hidden="1"/>
    </xf>
    <xf numFmtId="0" fontId="58" fillId="0" borderId="61" xfId="0" applyFont="1" applyBorder="1" applyAlignment="1" applyProtection="1">
      <alignment horizontal="center" vertical="center" wrapText="1"/>
      <protection locked="0" hidden="1"/>
    </xf>
    <xf numFmtId="0" fontId="58" fillId="0" borderId="62" xfId="0" applyFont="1" applyBorder="1" applyAlignment="1" applyProtection="1">
      <alignment horizontal="center" vertical="center" wrapText="1"/>
      <protection locked="0" hidden="1"/>
    </xf>
    <xf numFmtId="1" fontId="68" fillId="0" borderId="3" xfId="0" applyNumberFormat="1" applyFont="1" applyBorder="1" applyAlignment="1" applyProtection="1">
      <alignment horizontal="center" vertical="center" shrinkToFit="1"/>
      <protection locked="0" hidden="1"/>
    </xf>
    <xf numFmtId="1" fontId="68" fillId="0" borderId="3" xfId="0" applyNumberFormat="1" applyFont="1" applyBorder="1" applyAlignment="1" applyProtection="1">
      <alignment horizontal="center" vertical="center" wrapText="1" shrinkToFit="1"/>
      <protection locked="0" hidden="1"/>
    </xf>
    <xf numFmtId="0" fontId="87" fillId="0" borderId="0" xfId="0" applyFont="1" applyAlignment="1" applyProtection="1">
      <alignment vertical="center"/>
      <protection locked="0" hidden="1"/>
    </xf>
    <xf numFmtId="0" fontId="50" fillId="0" borderId="63" xfId="0" applyFont="1" applyBorder="1" applyProtection="1">
      <protection locked="0" hidden="1"/>
    </xf>
    <xf numFmtId="14" fontId="61" fillId="0" borderId="64" xfId="0" applyNumberFormat="1" applyFont="1" applyBorder="1" applyAlignment="1" applyProtection="1">
      <alignment horizontal="center" vertical="center"/>
      <protection locked="0" hidden="1"/>
    </xf>
    <xf numFmtId="0" fontId="48" fillId="0" borderId="0" xfId="0" applyFont="1" applyAlignment="1" applyProtection="1">
      <alignment vertical="center"/>
      <protection locked="0" hidden="1"/>
    </xf>
    <xf numFmtId="0" fontId="48" fillId="0" borderId="0" xfId="0" applyFont="1" applyAlignment="1" applyProtection="1">
      <alignment horizontal="center" vertical="center"/>
      <protection locked="0" hidden="1"/>
    </xf>
    <xf numFmtId="0" fontId="48" fillId="0" borderId="63" xfId="0" applyFont="1" applyBorder="1" applyAlignment="1" applyProtection="1">
      <alignment vertical="center"/>
      <protection locked="0" hidden="1"/>
    </xf>
    <xf numFmtId="49" fontId="61" fillId="0" borderId="0" xfId="0" applyNumberFormat="1" applyFont="1" applyAlignment="1" applyProtection="1">
      <alignment horizontal="left" vertical="center"/>
      <protection locked="0" hidden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65" xfId="0" applyBorder="1" applyAlignment="1">
      <alignment horizontal="center" vertical="center"/>
    </xf>
    <xf numFmtId="1" fontId="0" fillId="0" borderId="0" xfId="0" applyNumberFormat="1"/>
    <xf numFmtId="0" fontId="88" fillId="10" borderId="3" xfId="0" applyFont="1" applyFill="1" applyBorder="1" applyAlignment="1" applyProtection="1">
      <alignment horizontal="center" vertical="center"/>
      <protection hidden="1"/>
    </xf>
    <xf numFmtId="0" fontId="83" fillId="10" borderId="3" xfId="0" applyFont="1" applyFill="1" applyBorder="1" applyAlignment="1">
      <alignment horizontal="center" vertical="center"/>
    </xf>
    <xf numFmtId="1" fontId="83" fillId="10" borderId="3" xfId="0" applyNumberFormat="1" applyFont="1" applyFill="1" applyBorder="1" applyAlignment="1">
      <alignment horizontal="center" vertical="center" shrinkToFit="1"/>
    </xf>
    <xf numFmtId="0" fontId="89" fillId="0" borderId="0" xfId="0" applyFont="1" applyAlignment="1" applyProtection="1">
      <alignment horizontal="center" vertical="center"/>
      <protection locked="0"/>
    </xf>
    <xf numFmtId="0" fontId="83" fillId="11" borderId="0" xfId="0" applyFont="1" applyFill="1"/>
    <xf numFmtId="0" fontId="0" fillId="12" borderId="3" xfId="0" applyFill="1" applyBorder="1" applyAlignment="1" applyProtection="1">
      <alignment horizontal="center" vertical="center"/>
      <protection locked="0"/>
    </xf>
    <xf numFmtId="0" fontId="90" fillId="0" borderId="3" xfId="0" applyFont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44" xfId="0" applyBorder="1"/>
    <xf numFmtId="0" fontId="0" fillId="0" borderId="67" xfId="0" applyBorder="1"/>
    <xf numFmtId="0" fontId="0" fillId="6" borderId="0" xfId="0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4" xfId="0" applyBorder="1" applyAlignment="1">
      <alignment horizontal="center"/>
    </xf>
    <xf numFmtId="0" fontId="53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right" wrapText="1"/>
    </xf>
    <xf numFmtId="0" fontId="76" fillId="0" borderId="3" xfId="0" applyFont="1" applyBorder="1"/>
    <xf numFmtId="0" fontId="76" fillId="0" borderId="67" xfId="0" applyFont="1" applyBorder="1"/>
    <xf numFmtId="0" fontId="76" fillId="0" borderId="44" xfId="0" applyFont="1" applyBorder="1"/>
    <xf numFmtId="0" fontId="91" fillId="9" borderId="3" xfId="0" applyFont="1" applyFill="1" applyBorder="1" applyAlignment="1">
      <alignment horizontal="center" vertical="center" wrapText="1"/>
    </xf>
    <xf numFmtId="0" fontId="48" fillId="13" borderId="3" xfId="0" applyFont="1" applyFill="1" applyBorder="1" applyAlignment="1">
      <alignment horizontal="center" vertical="center" wrapText="1"/>
    </xf>
    <xf numFmtId="0" fontId="92" fillId="0" borderId="0" xfId="0" applyFont="1"/>
    <xf numFmtId="0" fontId="93" fillId="14" borderId="165" xfId="0" applyFont="1" applyFill="1" applyBorder="1" applyAlignment="1">
      <alignment horizontal="center" vertical="center"/>
    </xf>
    <xf numFmtId="0" fontId="93" fillId="14" borderId="166" xfId="0" applyFont="1" applyFill="1" applyBorder="1" applyAlignment="1">
      <alignment horizontal="center" vertical="center"/>
    </xf>
    <xf numFmtId="0" fontId="93" fillId="14" borderId="166" xfId="0" applyFont="1" applyFill="1" applyBorder="1" applyAlignment="1" applyProtection="1">
      <alignment horizontal="center" vertical="center" wrapText="1"/>
      <protection locked="0" hidden="1"/>
    </xf>
    <xf numFmtId="0" fontId="93" fillId="14" borderId="167" xfId="0" applyFont="1" applyFill="1" applyBorder="1" applyAlignment="1">
      <alignment horizontal="center" vertical="center" wrapText="1"/>
    </xf>
    <xf numFmtId="1" fontId="64" fillId="15" borderId="3" xfId="0" applyNumberFormat="1" applyFont="1" applyFill="1" applyBorder="1" applyAlignment="1" applyProtection="1">
      <alignment horizontal="center" vertical="center" shrinkToFit="1"/>
      <protection hidden="1"/>
    </xf>
    <xf numFmtId="1" fontId="94" fillId="15" borderId="3" xfId="0" applyNumberFormat="1" applyFont="1" applyFill="1" applyBorder="1" applyAlignment="1" applyProtection="1">
      <alignment horizontal="center" vertical="center" shrinkToFit="1"/>
      <protection hidden="1"/>
    </xf>
    <xf numFmtId="1" fontId="95" fillId="16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68" fillId="0" borderId="3" xfId="0" applyFont="1" applyBorder="1" applyAlignment="1" applyProtection="1">
      <alignment horizontal="center" vertical="center" shrinkToFit="1"/>
      <protection locked="0" hidden="1"/>
    </xf>
    <xf numFmtId="0" fontId="68" fillId="0" borderId="3" xfId="0" applyFont="1" applyBorder="1" applyAlignment="1" applyProtection="1">
      <alignment horizontal="left" vertical="center" wrapText="1"/>
      <protection locked="0" hidden="1"/>
    </xf>
    <xf numFmtId="1" fontId="58" fillId="0" borderId="3" xfId="0" applyNumberFormat="1" applyFont="1" applyBorder="1" applyAlignment="1" applyProtection="1">
      <alignment horizontal="center" vertical="center" wrapText="1"/>
      <protection locked="0" hidden="1"/>
    </xf>
    <xf numFmtId="0" fontId="76" fillId="0" borderId="3" xfId="0" applyFont="1" applyBorder="1" applyAlignment="1" applyProtection="1">
      <alignment horizontal="center" vertical="center"/>
      <protection locked="0" hidden="1"/>
    </xf>
    <xf numFmtId="0" fontId="68" fillId="0" borderId="3" xfId="0" applyFont="1" applyBorder="1" applyAlignment="1" applyProtection="1">
      <alignment horizontal="center" vertical="center"/>
      <protection locked="0" hidden="1"/>
    </xf>
    <xf numFmtId="1" fontId="76" fillId="0" borderId="3" xfId="0" quotePrefix="1" applyNumberFormat="1" applyFont="1" applyBorder="1" applyAlignment="1" applyProtection="1">
      <alignment horizontal="center" vertical="center" wrapText="1"/>
      <protection locked="0" hidden="1"/>
    </xf>
    <xf numFmtId="1" fontId="76" fillId="0" borderId="3" xfId="0" applyNumberFormat="1" applyFont="1" applyBorder="1" applyAlignment="1" applyProtection="1">
      <alignment horizontal="center" vertical="center" wrapText="1"/>
      <protection locked="0" hidden="1"/>
    </xf>
    <xf numFmtId="0" fontId="50" fillId="0" borderId="4" xfId="0" applyFont="1" applyBorder="1" applyProtection="1">
      <protection locked="0" hidden="1"/>
    </xf>
    <xf numFmtId="0" fontId="75" fillId="0" borderId="3" xfId="0" applyFont="1" applyBorder="1" applyAlignment="1" applyProtection="1">
      <alignment horizontal="center" vertical="center" wrapText="1"/>
      <protection locked="0" hidden="1"/>
    </xf>
    <xf numFmtId="0" fontId="64" fillId="0" borderId="3" xfId="0" applyFont="1" applyBorder="1" applyAlignment="1" applyProtection="1">
      <alignment horizontal="center" vertical="center" wrapText="1"/>
      <protection locked="0" hidden="1"/>
    </xf>
    <xf numFmtId="0" fontId="64" fillId="0" borderId="3" xfId="0" applyFont="1" applyBorder="1" applyAlignment="1" applyProtection="1">
      <alignment horizontal="center" vertical="center"/>
      <protection locked="0" hidden="1"/>
    </xf>
    <xf numFmtId="0" fontId="64" fillId="0" borderId="13" xfId="0" applyFont="1" applyBorder="1" applyAlignment="1" applyProtection="1">
      <alignment horizontal="center" vertical="center" wrapText="1"/>
      <protection locked="0" hidden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66" fillId="0" borderId="68" xfId="0" applyFont="1" applyBorder="1" applyAlignment="1" applyProtection="1">
      <alignment horizontal="center" vertical="center" wrapText="1"/>
      <protection locked="0" hidden="1"/>
    </xf>
    <xf numFmtId="0" fontId="66" fillId="0" borderId="21" xfId="0" applyFont="1" applyBorder="1" applyAlignment="1" applyProtection="1">
      <alignment horizontal="center" vertical="center" wrapText="1"/>
      <protection locked="0" hidden="1"/>
    </xf>
    <xf numFmtId="0" fontId="66" fillId="0" borderId="69" xfId="0" applyFont="1" applyBorder="1" applyAlignment="1" applyProtection="1">
      <alignment vertical="center"/>
      <protection locked="0" hidden="1"/>
    </xf>
    <xf numFmtId="0" fontId="66" fillId="0" borderId="70" xfId="0" applyFont="1" applyBorder="1" applyAlignment="1" applyProtection="1">
      <alignment vertical="center"/>
      <protection locked="0" hidden="1"/>
    </xf>
    <xf numFmtId="0" fontId="66" fillId="0" borderId="22" xfId="0" applyFont="1" applyBorder="1" applyAlignment="1" applyProtection="1">
      <alignment horizontal="center" vertical="center" wrapText="1"/>
      <protection locked="0" hidden="1"/>
    </xf>
    <xf numFmtId="165" fontId="66" fillId="0" borderId="9" xfId="0" applyNumberFormat="1" applyFont="1" applyBorder="1" applyAlignment="1" applyProtection="1">
      <alignment horizontal="center" vertical="center"/>
      <protection locked="0" hidden="1"/>
    </xf>
    <xf numFmtId="0" fontId="66" fillId="0" borderId="9" xfId="0" applyFont="1" applyBorder="1" applyAlignment="1" applyProtection="1">
      <alignment horizontal="center" vertical="center" wrapText="1"/>
      <protection locked="0" hidden="1"/>
    </xf>
    <xf numFmtId="0" fontId="66" fillId="0" borderId="9" xfId="0" applyFont="1" applyBorder="1" applyAlignment="1" applyProtection="1">
      <alignment horizontal="center" vertical="center"/>
      <protection locked="0" hidden="1"/>
    </xf>
    <xf numFmtId="0" fontId="66" fillId="0" borderId="10" xfId="0" applyFont="1" applyBorder="1" applyAlignment="1" applyProtection="1">
      <alignment horizontal="center" vertical="center"/>
      <protection locked="0" hidden="1"/>
    </xf>
    <xf numFmtId="0" fontId="50" fillId="0" borderId="12" xfId="0" applyFont="1" applyBorder="1" applyProtection="1">
      <protection locked="0" hidden="1"/>
    </xf>
    <xf numFmtId="0" fontId="50" fillId="0" borderId="16" xfId="0" applyFont="1" applyBorder="1" applyProtection="1">
      <protection locked="0" hidden="1"/>
    </xf>
    <xf numFmtId="0" fontId="50" fillId="0" borderId="8" xfId="0" applyFont="1" applyBorder="1" applyProtection="1">
      <protection locked="0" hidden="1"/>
    </xf>
    <xf numFmtId="0" fontId="50" fillId="0" borderId="71" xfId="0" applyFont="1" applyBorder="1" applyProtection="1">
      <protection locked="0" hidden="1"/>
    </xf>
    <xf numFmtId="0" fontId="50" fillId="0" borderId="72" xfId="0" applyFont="1" applyBorder="1" applyProtection="1">
      <protection locked="0" hidden="1"/>
    </xf>
    <xf numFmtId="0" fontId="50" fillId="0" borderId="19" xfId="0" applyFont="1" applyBorder="1" applyProtection="1">
      <protection locked="0" hidden="1"/>
    </xf>
    <xf numFmtId="0" fontId="50" fillId="0" borderId="20" xfId="0" applyFont="1" applyBorder="1" applyProtection="1">
      <protection locked="0" hidden="1"/>
    </xf>
    <xf numFmtId="0" fontId="96" fillId="0" borderId="0" xfId="0" applyFont="1" applyAlignment="1" applyProtection="1">
      <alignment horizontal="center"/>
      <protection locked="0" hidden="1"/>
    </xf>
    <xf numFmtId="0" fontId="68" fillId="0" borderId="68" xfId="0" applyFont="1" applyBorder="1" applyProtection="1">
      <protection locked="0" hidden="1"/>
    </xf>
    <xf numFmtId="0" fontId="68" fillId="0" borderId="21" xfId="0" applyFont="1" applyBorder="1" applyProtection="1">
      <protection locked="0" hidden="1"/>
    </xf>
    <xf numFmtId="0" fontId="68" fillId="0" borderId="73" xfId="0" applyFont="1" applyBorder="1" applyProtection="1">
      <protection locked="0" hidden="1"/>
    </xf>
    <xf numFmtId="0" fontId="50" fillId="0" borderId="40" xfId="0" applyFont="1" applyBorder="1" applyAlignment="1" applyProtection="1">
      <alignment horizontal="center"/>
      <protection locked="0" hidden="1"/>
    </xf>
    <xf numFmtId="0" fontId="50" fillId="0" borderId="74" xfId="0" applyFont="1" applyBorder="1" applyAlignment="1" applyProtection="1">
      <alignment horizontal="center"/>
      <protection locked="0" hidden="1"/>
    </xf>
    <xf numFmtId="0" fontId="97" fillId="0" borderId="0" xfId="0" applyFont="1" applyProtection="1">
      <protection locked="0" hidden="1"/>
    </xf>
    <xf numFmtId="0" fontId="97" fillId="0" borderId="66" xfId="0" applyFont="1" applyBorder="1" applyAlignment="1" applyProtection="1">
      <alignment vertical="center" wrapText="1"/>
      <protection locked="0" hidden="1"/>
    </xf>
    <xf numFmtId="0" fontId="98" fillId="15" borderId="176" xfId="0" applyFont="1" applyFill="1" applyBorder="1" applyAlignment="1" applyProtection="1">
      <alignment horizontal="center" vertical="center" shrinkToFit="1"/>
      <protection locked="0" hidden="1"/>
    </xf>
    <xf numFmtId="0" fontId="76" fillId="0" borderId="176" xfId="0" applyFont="1" applyBorder="1" applyAlignment="1" applyProtection="1">
      <alignment horizontal="center" vertical="center" shrinkToFit="1"/>
      <protection locked="0" hidden="1"/>
    </xf>
    <xf numFmtId="41" fontId="76" fillId="0" borderId="176" xfId="0" applyNumberFormat="1" applyFont="1" applyBorder="1" applyAlignment="1" applyProtection="1">
      <alignment horizontal="center" vertical="center" shrinkToFit="1"/>
      <protection locked="0" hidden="1"/>
    </xf>
    <xf numFmtId="0" fontId="99" fillId="0" borderId="176" xfId="0" applyFont="1" applyBorder="1" applyAlignment="1" applyProtection="1">
      <alignment horizontal="center" vertical="center"/>
      <protection locked="0" hidden="1"/>
    </xf>
    <xf numFmtId="41" fontId="76" fillId="0" borderId="176" xfId="0" applyNumberFormat="1" applyFont="1" applyBorder="1" applyAlignment="1" applyProtection="1">
      <alignment vertical="center"/>
      <protection locked="0" hidden="1"/>
    </xf>
    <xf numFmtId="41" fontId="100" fillId="0" borderId="176" xfId="0" applyNumberFormat="1" applyFont="1" applyBorder="1" applyAlignment="1" applyProtection="1">
      <alignment vertical="center" shrinkToFit="1"/>
      <protection locked="0" hidden="1"/>
    </xf>
    <xf numFmtId="0" fontId="68" fillId="0" borderId="0" xfId="0" applyFont="1" applyProtection="1">
      <protection locked="0" hidden="1"/>
    </xf>
    <xf numFmtId="0" fontId="77" fillId="0" borderId="0" xfId="0" applyFont="1" applyAlignment="1" applyProtection="1">
      <alignment horizontal="center" vertical="center" shrinkToFit="1"/>
      <protection locked="0" hidden="1"/>
    </xf>
    <xf numFmtId="0" fontId="99" fillId="0" borderId="0" xfId="0" applyFont="1" applyAlignment="1" applyProtection="1">
      <alignment horizontal="center" vertical="center"/>
      <protection locked="0" hidden="1"/>
    </xf>
    <xf numFmtId="41" fontId="76" fillId="0" borderId="0" xfId="0" applyNumberFormat="1" applyFont="1" applyAlignment="1" applyProtection="1">
      <alignment vertical="center"/>
      <protection locked="0" hidden="1"/>
    </xf>
    <xf numFmtId="41" fontId="100" fillId="0" borderId="0" xfId="0" applyNumberFormat="1" applyFont="1" applyAlignment="1" applyProtection="1">
      <alignment vertical="center" shrinkToFit="1"/>
      <protection locked="0" hidden="1"/>
    </xf>
    <xf numFmtId="0" fontId="90" fillId="17" borderId="3" xfId="0" applyFont="1" applyFill="1" applyBorder="1" applyAlignment="1" applyProtection="1">
      <alignment horizontal="center" vertical="center" shrinkToFit="1"/>
      <protection locked="0" hidden="1"/>
    </xf>
    <xf numFmtId="0" fontId="101" fillId="3" borderId="3" xfId="0" applyFont="1" applyFill="1" applyBorder="1" applyAlignment="1" applyProtection="1">
      <alignment horizontal="center" vertical="center" shrinkToFit="1"/>
      <protection locked="0" hidden="1"/>
    </xf>
    <xf numFmtId="0" fontId="50" fillId="0" borderId="12" xfId="0" applyFont="1" applyBorder="1" applyAlignment="1" applyProtection="1">
      <alignment horizontal="center" vertical="center"/>
      <protection locked="0" hidden="1"/>
    </xf>
    <xf numFmtId="0" fontId="50" fillId="0" borderId="7" xfId="0" applyFont="1" applyBorder="1" applyAlignment="1" applyProtection="1">
      <alignment horizontal="center" vertical="center"/>
      <protection locked="0" hidden="1"/>
    </xf>
    <xf numFmtId="0" fontId="50" fillId="0" borderId="7" xfId="0" applyFont="1" applyBorder="1" applyAlignment="1" applyProtection="1">
      <alignment vertical="center"/>
      <protection locked="0" hidden="1"/>
    </xf>
    <xf numFmtId="0" fontId="58" fillId="0" borderId="0" xfId="0" applyFont="1" applyProtection="1">
      <protection locked="0" hidden="1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 applyProtection="1">
      <alignment horizontal="center" vertical="center"/>
      <protection locked="0"/>
    </xf>
    <xf numFmtId="0" fontId="103" fillId="0" borderId="0" xfId="0" applyFont="1" applyAlignment="1" applyProtection="1">
      <alignment vertical="center"/>
      <protection locked="0" hidden="1"/>
    </xf>
    <xf numFmtId="0" fontId="105" fillId="0" borderId="0" xfId="0" applyFont="1" applyAlignment="1">
      <alignment horizontal="center" vertical="center"/>
    </xf>
    <xf numFmtId="0" fontId="102" fillId="12" borderId="0" xfId="0" applyFont="1" applyFill="1" applyAlignment="1">
      <alignment horizontal="left" vertical="center"/>
    </xf>
    <xf numFmtId="0" fontId="103" fillId="12" borderId="0" xfId="0" applyFont="1" applyFill="1" applyAlignment="1">
      <alignment vertical="center"/>
    </xf>
    <xf numFmtId="0" fontId="104" fillId="12" borderId="0" xfId="0" applyFont="1" applyFill="1" applyAlignment="1">
      <alignment horizontal="center" vertical="center"/>
    </xf>
    <xf numFmtId="0" fontId="104" fillId="12" borderId="0" xfId="0" applyFont="1" applyFill="1" applyAlignment="1" applyProtection="1">
      <alignment horizontal="center" vertical="center"/>
      <protection locked="0"/>
    </xf>
    <xf numFmtId="0" fontId="103" fillId="12" borderId="0" xfId="0" applyFont="1" applyFill="1" applyAlignment="1" applyProtection="1">
      <alignment vertical="center"/>
      <protection locked="0" hidden="1"/>
    </xf>
    <xf numFmtId="0" fontId="105" fillId="12" borderId="0" xfId="0" applyFont="1" applyFill="1" applyAlignment="1">
      <alignment horizontal="center" vertical="center"/>
    </xf>
    <xf numFmtId="0" fontId="0" fillId="12" borderId="0" xfId="0" applyFill="1"/>
    <xf numFmtId="0" fontId="44" fillId="0" borderId="0" xfId="0" applyFont="1"/>
    <xf numFmtId="0" fontId="106" fillId="0" borderId="0" xfId="0" applyFont="1" applyAlignment="1">
      <alignment horizontal="center"/>
    </xf>
    <xf numFmtId="0" fontId="70" fillId="12" borderId="0" xfId="0" applyFont="1" applyFill="1" applyAlignment="1">
      <alignment vertical="center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52" fillId="0" borderId="4" xfId="0" applyFont="1" applyBorder="1" applyAlignment="1" applyProtection="1">
      <alignment horizontal="left" vertical="center" wrapText="1"/>
      <protection locked="0" hidden="1"/>
    </xf>
    <xf numFmtId="0" fontId="58" fillId="0" borderId="4" xfId="0" applyFont="1" applyBorder="1" applyAlignment="1" applyProtection="1">
      <alignment horizontal="center" vertical="center" wrapText="1"/>
      <protection locked="0" hidden="1"/>
    </xf>
    <xf numFmtId="0" fontId="58" fillId="0" borderId="76" xfId="0" applyFont="1" applyBorder="1" applyAlignment="1" applyProtection="1">
      <alignment horizontal="center" vertical="center" wrapText="1"/>
      <protection locked="0" hidden="1"/>
    </xf>
    <xf numFmtId="0" fontId="58" fillId="0" borderId="3" xfId="0" applyFont="1" applyBorder="1" applyAlignment="1" applyProtection="1">
      <alignment horizontal="center" vertical="center" wrapText="1"/>
      <protection locked="0" hidden="1"/>
    </xf>
    <xf numFmtId="0" fontId="58" fillId="0" borderId="13" xfId="0" applyFont="1" applyBorder="1" applyAlignment="1" applyProtection="1">
      <alignment horizontal="center" vertical="center" wrapText="1"/>
      <protection locked="0" hidden="1"/>
    </xf>
    <xf numFmtId="0" fontId="58" fillId="0" borderId="77" xfId="0" applyFont="1" applyBorder="1" applyAlignment="1" applyProtection="1">
      <alignment horizontal="center" vertical="center" wrapText="1"/>
      <protection locked="0" hidden="1"/>
    </xf>
    <xf numFmtId="0" fontId="58" fillId="0" borderId="78" xfId="0" applyFont="1" applyBorder="1" applyAlignment="1" applyProtection="1">
      <alignment horizontal="center" vertical="center" wrapText="1"/>
      <protection locked="0" hidden="1"/>
    </xf>
    <xf numFmtId="0" fontId="54" fillId="0" borderId="0" xfId="0" applyFont="1" applyAlignment="1" applyProtection="1">
      <alignment horizontal="left" indent="2"/>
      <protection locked="0" hidden="1"/>
    </xf>
    <xf numFmtId="0" fontId="54" fillId="0" borderId="0" xfId="0" applyFont="1" applyAlignment="1" applyProtection="1">
      <alignment horizontal="right"/>
      <protection locked="0" hidden="1"/>
    </xf>
    <xf numFmtId="0" fontId="50" fillId="0" borderId="3" xfId="0" applyFont="1" applyBorder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center" vertical="center"/>
      <protection locked="0" hidden="1"/>
    </xf>
    <xf numFmtId="0" fontId="82" fillId="0" borderId="0" xfId="0" applyFont="1" applyAlignment="1" applyProtection="1">
      <alignment horizontal="right" vertical="center"/>
      <protection locked="0" hidden="1"/>
    </xf>
    <xf numFmtId="0" fontId="117" fillId="0" borderId="0" xfId="0" applyFont="1" applyAlignment="1" applyProtection="1">
      <alignment horizontal="center"/>
      <protection locked="0" hidden="1"/>
    </xf>
    <xf numFmtId="0" fontId="50" fillId="0" borderId="0" xfId="0" applyFont="1" applyAlignment="1" applyProtection="1">
      <alignment horizontal="right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7" fillId="0" borderId="0" xfId="2" applyFont="1" applyAlignment="1" applyProtection="1">
      <alignment horizontal="left" vertical="center"/>
      <protection locked="0" hidden="1"/>
    </xf>
    <xf numFmtId="0" fontId="27" fillId="0" borderId="0" xfId="2" applyFont="1" applyProtection="1">
      <protection locked="0" hidden="1"/>
    </xf>
    <xf numFmtId="0" fontId="26" fillId="0" borderId="0" xfId="2" applyFont="1" applyAlignment="1" applyProtection="1">
      <alignment horizontal="center" vertical="center"/>
      <protection locked="0" hidden="1"/>
    </xf>
    <xf numFmtId="0" fontId="11" fillId="0" borderId="0" xfId="0" applyFont="1" applyProtection="1">
      <protection locked="0" hidden="1"/>
    </xf>
    <xf numFmtId="0" fontId="58" fillId="0" borderId="66" xfId="0" applyFont="1" applyBorder="1" applyAlignment="1" applyProtection="1">
      <alignment horizontal="right" vertical="center"/>
      <protection locked="0" hidden="1"/>
    </xf>
    <xf numFmtId="0" fontId="55" fillId="0" borderId="0" xfId="0" applyFont="1" applyAlignment="1" applyProtection="1">
      <alignment vertical="center"/>
      <protection locked="0" hidden="1"/>
    </xf>
    <xf numFmtId="0" fontId="57" fillId="0" borderId="0" xfId="0" applyFont="1" applyProtection="1">
      <protection locked="0" hidden="1"/>
    </xf>
    <xf numFmtId="0" fontId="78" fillId="0" borderId="29" xfId="0" applyFont="1" applyBorder="1" applyAlignment="1" applyProtection="1">
      <alignment vertical="center"/>
      <protection locked="0" hidden="1"/>
    </xf>
    <xf numFmtId="0" fontId="68" fillId="0" borderId="29" xfId="0" applyFont="1" applyBorder="1" applyAlignment="1" applyProtection="1">
      <alignment vertical="center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wrapText="1"/>
      <protection locked="0" hidden="1"/>
    </xf>
    <xf numFmtId="0" fontId="78" fillId="0" borderId="29" xfId="0" applyFont="1" applyBorder="1" applyProtection="1">
      <protection locked="0" hidden="1"/>
    </xf>
    <xf numFmtId="0" fontId="118" fillId="4" borderId="0" xfId="0" applyFont="1" applyFill="1" applyProtection="1">
      <protection locked="0" hidden="1"/>
    </xf>
    <xf numFmtId="0" fontId="97" fillId="0" borderId="60" xfId="0" applyFont="1" applyBorder="1" applyAlignment="1" applyProtection="1">
      <alignment vertical="center"/>
      <protection locked="0" hidden="1"/>
    </xf>
    <xf numFmtId="0" fontId="119" fillId="0" borderId="0" xfId="0" applyFont="1" applyAlignment="1" applyProtection="1">
      <alignment vertical="center"/>
      <protection locked="0" hidden="1"/>
    </xf>
    <xf numFmtId="0" fontId="97" fillId="0" borderId="0" xfId="0" applyFont="1" applyAlignment="1" applyProtection="1">
      <alignment vertical="center"/>
      <protection locked="0" hidden="1"/>
    </xf>
    <xf numFmtId="0" fontId="83" fillId="0" borderId="0" xfId="0" applyFont="1" applyProtection="1">
      <protection locked="0" hidden="1"/>
    </xf>
    <xf numFmtId="0" fontId="120" fillId="0" borderId="0" xfId="0" applyFont="1" applyProtection="1">
      <protection locked="0" hidden="1"/>
    </xf>
    <xf numFmtId="0" fontId="97" fillId="0" borderId="79" xfId="0" applyFont="1" applyBorder="1" applyAlignment="1" applyProtection="1">
      <alignment vertical="center"/>
      <protection locked="0" hidden="1"/>
    </xf>
    <xf numFmtId="0" fontId="84" fillId="0" borderId="66" xfId="0" applyFont="1" applyBorder="1" applyProtection="1">
      <protection locked="0" hidden="1"/>
    </xf>
    <xf numFmtId="0" fontId="83" fillId="0" borderId="66" xfId="0" applyFont="1" applyBorder="1" applyProtection="1">
      <protection locked="0" hidden="1"/>
    </xf>
    <xf numFmtId="0" fontId="97" fillId="0" borderId="80" xfId="0" applyFont="1" applyBorder="1" applyAlignment="1" applyProtection="1">
      <alignment vertical="center" wrapText="1"/>
      <protection locked="0" hidden="1"/>
    </xf>
    <xf numFmtId="0" fontId="85" fillId="0" borderId="81" xfId="0" applyFont="1" applyBorder="1" applyAlignment="1" applyProtection="1">
      <alignment horizontal="center" vertical="center" wrapText="1"/>
      <protection locked="0" hidden="1"/>
    </xf>
    <xf numFmtId="0" fontId="85" fillId="0" borderId="82" xfId="0" applyFont="1" applyBorder="1" applyAlignment="1" applyProtection="1">
      <alignment horizontal="center" vertical="center" wrapText="1"/>
      <protection locked="0" hidden="1"/>
    </xf>
    <xf numFmtId="0" fontId="85" fillId="0" borderId="83" xfId="0" applyFont="1" applyBorder="1" applyAlignment="1" applyProtection="1">
      <alignment horizontal="center" vertical="center" wrapText="1"/>
      <protection locked="0" hidden="1"/>
    </xf>
    <xf numFmtId="0" fontId="85" fillId="0" borderId="84" xfId="0" applyFont="1" applyBorder="1" applyAlignment="1" applyProtection="1">
      <alignment horizontal="center" vertical="center" wrapText="1"/>
      <protection locked="0" hidden="1"/>
    </xf>
    <xf numFmtId="0" fontId="85" fillId="0" borderId="0" xfId="0" applyFont="1" applyAlignment="1" applyProtection="1">
      <alignment horizontal="left" vertical="center" wrapText="1"/>
      <protection locked="0" hidden="1"/>
    </xf>
    <xf numFmtId="0" fontId="121" fillId="0" borderId="0" xfId="0" applyFont="1" applyAlignment="1" applyProtection="1">
      <alignment vertical="center" shrinkToFit="1"/>
      <protection locked="0" hidden="1"/>
    </xf>
    <xf numFmtId="0" fontId="97" fillId="0" borderId="63" xfId="0" applyFont="1" applyBorder="1" applyProtection="1">
      <protection locked="0" hidden="1"/>
    </xf>
    <xf numFmtId="0" fontId="59" fillId="0" borderId="66" xfId="0" applyFont="1" applyBorder="1" applyAlignment="1" applyProtection="1">
      <alignment vertical="center"/>
      <protection locked="0" hidden="1"/>
    </xf>
    <xf numFmtId="0" fontId="122" fillId="0" borderId="0" xfId="0" applyFont="1" applyAlignment="1" applyProtection="1">
      <alignment vertical="center"/>
      <protection locked="0" hidden="1"/>
    </xf>
    <xf numFmtId="0" fontId="123" fillId="0" borderId="0" xfId="0" applyFont="1" applyAlignment="1" applyProtection="1">
      <alignment vertical="center"/>
      <protection locked="0" hidden="1"/>
    </xf>
    <xf numFmtId="0" fontId="84" fillId="0" borderId="0" xfId="0" applyFont="1" applyProtection="1">
      <protection locked="0" hidden="1"/>
    </xf>
    <xf numFmtId="0" fontId="77" fillId="0" borderId="0" xfId="0" applyFont="1" applyAlignment="1" applyProtection="1">
      <alignment horizontal="center" vertical="center"/>
      <protection locked="0" hidden="1"/>
    </xf>
    <xf numFmtId="0" fontId="68" fillId="0" borderId="0" xfId="0" applyFont="1" applyAlignment="1" applyProtection="1">
      <alignment horizontal="center" vertical="center"/>
      <protection locked="0" hidden="1"/>
    </xf>
    <xf numFmtId="0" fontId="68" fillId="0" borderId="3" xfId="0" applyFont="1" applyBorder="1" applyAlignment="1" applyProtection="1">
      <alignment horizontal="center" vertical="center" wrapText="1"/>
      <protection locked="0" hidden="1"/>
    </xf>
    <xf numFmtId="0" fontId="65" fillId="0" borderId="0" xfId="0" applyFont="1" applyAlignment="1" applyProtection="1">
      <alignment horizontal="center" vertical="top" wrapText="1"/>
      <protection locked="0" hidden="1"/>
    </xf>
    <xf numFmtId="0" fontId="57" fillId="0" borderId="0" xfId="0" applyFont="1" applyAlignment="1" applyProtection="1">
      <alignment vertical="top" wrapText="1"/>
      <protection locked="0" hidden="1"/>
    </xf>
    <xf numFmtId="0" fontId="77" fillId="0" borderId="0" xfId="0" applyFont="1" applyProtection="1">
      <protection locked="0" hidden="1"/>
    </xf>
    <xf numFmtId="0" fontId="61" fillId="0" borderId="39" xfId="0" applyFont="1" applyBorder="1" applyAlignment="1" applyProtection="1">
      <alignment horizontal="center" vertical="center"/>
      <protection locked="0" hidden="1"/>
    </xf>
    <xf numFmtId="0" fontId="115" fillId="0" borderId="29" xfId="0" applyFont="1" applyBorder="1" applyAlignment="1" applyProtection="1">
      <alignment vertical="center" shrinkToFit="1"/>
      <protection locked="0" hidden="1"/>
    </xf>
    <xf numFmtId="0" fontId="48" fillId="0" borderId="60" xfId="0" applyFont="1" applyBorder="1" applyAlignment="1" applyProtection="1">
      <alignment vertical="center"/>
      <protection locked="0" hidden="1"/>
    </xf>
    <xf numFmtId="0" fontId="115" fillId="0" borderId="0" xfId="0" applyFont="1" applyAlignment="1" applyProtection="1">
      <alignment vertical="center"/>
      <protection locked="0" hidden="1"/>
    </xf>
    <xf numFmtId="0" fontId="61" fillId="0" borderId="0" xfId="0" applyFont="1" applyAlignment="1" applyProtection="1">
      <alignment vertical="center"/>
      <protection locked="0" hidden="1"/>
    </xf>
    <xf numFmtId="0" fontId="48" fillId="0" borderId="0" xfId="0" applyFont="1" applyAlignment="1" applyProtection="1">
      <alignment horizontal="right" vertical="center"/>
      <protection locked="0" hidden="1"/>
    </xf>
    <xf numFmtId="0" fontId="115" fillId="0" borderId="0" xfId="0" applyFont="1" applyAlignment="1" applyProtection="1">
      <alignment horizontal="center" vertical="center"/>
      <protection locked="0" hidden="1"/>
    </xf>
    <xf numFmtId="0" fontId="50" fillId="0" borderId="60" xfId="0" applyFont="1" applyBorder="1" applyProtection="1">
      <protection locked="0" hidden="1"/>
    </xf>
    <xf numFmtId="0" fontId="30" fillId="0" borderId="60" xfId="0" applyFont="1" applyBorder="1" applyAlignment="1" applyProtection="1">
      <alignment vertical="center"/>
      <protection locked="0" hidden="1"/>
    </xf>
    <xf numFmtId="0" fontId="124" fillId="0" borderId="85" xfId="0" applyFont="1" applyBorder="1" applyProtection="1">
      <protection locked="0" hidden="1"/>
    </xf>
    <xf numFmtId="0" fontId="48" fillId="0" borderId="86" xfId="0" applyFont="1" applyBorder="1" applyProtection="1">
      <protection locked="0" hidden="1"/>
    </xf>
    <xf numFmtId="0" fontId="48" fillId="0" borderId="87" xfId="0" applyFont="1" applyBorder="1" applyProtection="1">
      <protection locked="0" hidden="1"/>
    </xf>
    <xf numFmtId="0" fontId="124" fillId="0" borderId="88" xfId="0" applyFont="1" applyBorder="1" applyProtection="1">
      <protection locked="0" hidden="1"/>
    </xf>
    <xf numFmtId="0" fontId="48" fillId="0" borderId="88" xfId="0" applyFont="1" applyBorder="1" applyProtection="1">
      <protection locked="0" hidden="1"/>
    </xf>
    <xf numFmtId="0" fontId="48" fillId="0" borderId="89" xfId="0" applyFont="1" applyBorder="1" applyAlignment="1" applyProtection="1">
      <alignment vertical="center"/>
      <protection locked="0" hidden="1"/>
    </xf>
    <xf numFmtId="0" fontId="61" fillId="0" borderId="29" xfId="0" applyFont="1" applyBorder="1" applyProtection="1">
      <protection locked="0" hidden="1"/>
    </xf>
    <xf numFmtId="0" fontId="48" fillId="0" borderId="63" xfId="0" applyFont="1" applyBorder="1" applyProtection="1">
      <protection locked="0" hidden="1"/>
    </xf>
    <xf numFmtId="0" fontId="45" fillId="0" borderId="0" xfId="1" applyAlignment="1" applyProtection="1"/>
    <xf numFmtId="0" fontId="10" fillId="0" borderId="0" xfId="0" applyFont="1" applyAlignment="1" applyProtection="1">
      <alignment vertical="center" wrapText="1"/>
      <protection locked="0" hidden="1"/>
    </xf>
    <xf numFmtId="0" fontId="34" fillId="0" borderId="0" xfId="0" applyFont="1" applyAlignment="1" applyProtection="1">
      <alignment vertical="center"/>
      <protection locked="0" hidden="1"/>
    </xf>
    <xf numFmtId="0" fontId="63" fillId="0" borderId="0" xfId="0" applyFont="1" applyProtection="1">
      <protection locked="0" hidden="1"/>
    </xf>
    <xf numFmtId="0" fontId="75" fillId="0" borderId="90" xfId="0" applyFont="1" applyBorder="1" applyAlignment="1" applyProtection="1">
      <alignment horizontal="center" vertical="center" wrapText="1"/>
      <protection locked="0" hidden="1"/>
    </xf>
    <xf numFmtId="0" fontId="75" fillId="0" borderId="67" xfId="0" applyFont="1" applyBorder="1" applyAlignment="1" applyProtection="1">
      <alignment horizontal="center" vertical="center" wrapText="1"/>
      <protection locked="0" hidden="1"/>
    </xf>
    <xf numFmtId="0" fontId="75" fillId="0" borderId="13" xfId="0" applyFont="1" applyBorder="1" applyAlignment="1" applyProtection="1">
      <alignment horizontal="center" vertical="center" wrapText="1"/>
      <protection locked="0" hidden="1"/>
    </xf>
    <xf numFmtId="0" fontId="75" fillId="0" borderId="0" xfId="0" applyFont="1" applyProtection="1">
      <protection locked="0" hidden="1"/>
    </xf>
    <xf numFmtId="0" fontId="64" fillId="0" borderId="90" xfId="0" applyFont="1" applyBorder="1" applyAlignment="1" applyProtection="1">
      <alignment horizontal="center" vertical="center" wrapText="1"/>
      <protection locked="0" hidden="1"/>
    </xf>
    <xf numFmtId="0" fontId="75" fillId="0" borderId="0" xfId="0" applyFont="1" applyAlignment="1" applyProtection="1">
      <alignment horizontal="center" vertical="center"/>
      <protection locked="0" hidden="1"/>
    </xf>
    <xf numFmtId="0" fontId="34" fillId="0" borderId="0" xfId="0" applyFont="1" applyAlignment="1" applyProtection="1">
      <alignment horizontal="center" vertical="center" wrapText="1"/>
      <protection locked="0" hidden="1"/>
    </xf>
    <xf numFmtId="0" fontId="34" fillId="0" borderId="0" xfId="0" applyFont="1" applyAlignment="1" applyProtection="1">
      <alignment horizontal="center" vertical="center"/>
      <protection locked="0" hidden="1"/>
    </xf>
    <xf numFmtId="0" fontId="35" fillId="0" borderId="0" xfId="0" applyFont="1" applyProtection="1">
      <protection locked="0" hidden="1"/>
    </xf>
    <xf numFmtId="0" fontId="1" fillId="0" borderId="0" xfId="0" applyFont="1" applyProtection="1">
      <protection locked="0" hidden="1"/>
    </xf>
    <xf numFmtId="0" fontId="61" fillId="0" borderId="0" xfId="0" applyFont="1" applyProtection="1">
      <protection locked="0" hidden="1"/>
    </xf>
    <xf numFmtId="0" fontId="75" fillId="0" borderId="0" xfId="0" applyFont="1" applyAlignment="1" applyProtection="1">
      <alignment horizontal="center" vertical="center" wrapText="1"/>
      <protection locked="0" hidden="1"/>
    </xf>
    <xf numFmtId="0" fontId="125" fillId="18" borderId="179" xfId="0" applyFont="1" applyFill="1" applyBorder="1" applyAlignment="1" applyProtection="1">
      <alignment vertical="center"/>
      <protection locked="0" hidden="1"/>
    </xf>
    <xf numFmtId="0" fontId="125" fillId="18" borderId="180" xfId="0" applyFont="1" applyFill="1" applyBorder="1" applyAlignment="1" applyProtection="1">
      <alignment vertical="center"/>
      <protection locked="0" hidden="1"/>
    </xf>
    <xf numFmtId="0" fontId="125" fillId="18" borderId="181" xfId="0" applyFont="1" applyFill="1" applyBorder="1" applyAlignment="1" applyProtection="1">
      <alignment vertical="center"/>
      <protection locked="0" hidden="1"/>
    </xf>
    <xf numFmtId="0" fontId="0" fillId="18" borderId="180" xfId="0" applyFill="1" applyBorder="1" applyProtection="1">
      <protection locked="0" hidden="1"/>
    </xf>
    <xf numFmtId="0" fontId="0" fillId="18" borderId="182" xfId="0" applyFill="1" applyBorder="1" applyProtection="1">
      <protection locked="0" hidden="1"/>
    </xf>
    <xf numFmtId="0" fontId="0" fillId="19" borderId="0" xfId="0" applyFill="1" applyProtection="1">
      <protection locked="0" hidden="1"/>
    </xf>
    <xf numFmtId="0" fontId="0" fillId="19" borderId="183" xfId="0" applyFill="1" applyBorder="1" applyProtection="1">
      <protection locked="0" hidden="1"/>
    </xf>
    <xf numFmtId="0" fontId="66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vertical="center" wrapText="1"/>
      <protection locked="0" hidden="1"/>
    </xf>
    <xf numFmtId="0" fontId="0" fillId="0" borderId="29" xfId="0" applyBorder="1" applyProtection="1">
      <protection locked="0" hidden="1"/>
    </xf>
    <xf numFmtId="0" fontId="50" fillId="0" borderId="0" xfId="0" applyFont="1" applyAlignment="1" applyProtection="1">
      <alignment horizontal="center"/>
      <protection locked="0" hidden="1"/>
    </xf>
    <xf numFmtId="0" fontId="68" fillId="0" borderId="34" xfId="0" applyFont="1" applyBorder="1" applyAlignment="1" applyProtection="1">
      <alignment horizontal="center" vertical="center" wrapText="1"/>
      <protection locked="0" hidden="1"/>
    </xf>
    <xf numFmtId="0" fontId="68" fillId="0" borderId="6" xfId="0" applyFont="1" applyBorder="1" applyAlignment="1" applyProtection="1">
      <alignment horizontal="center" vertical="center" wrapText="1"/>
      <protection locked="0" hidden="1"/>
    </xf>
    <xf numFmtId="0" fontId="68" fillId="0" borderId="35" xfId="0" applyFont="1" applyBorder="1" applyAlignment="1" applyProtection="1">
      <alignment horizontal="center" vertical="center" wrapText="1"/>
      <protection locked="0" hidden="1"/>
    </xf>
    <xf numFmtId="0" fontId="50" fillId="0" borderId="0" xfId="0" applyFont="1" applyAlignment="1" applyProtection="1">
      <alignment horizontal="left"/>
      <protection locked="0" hidden="1"/>
    </xf>
    <xf numFmtId="0" fontId="57" fillId="0" borderId="0" xfId="0" applyFont="1" applyAlignment="1" applyProtection="1">
      <alignment wrapText="1"/>
      <protection locked="0" hidden="1"/>
    </xf>
    <xf numFmtId="0" fontId="50" fillId="0" borderId="0" xfId="0" applyFont="1" applyAlignment="1" applyProtection="1">
      <alignment horizontal="right" vertical="top"/>
      <protection locked="0" hidden="1"/>
    </xf>
    <xf numFmtId="0" fontId="80" fillId="0" borderId="0" xfId="0" applyFont="1" applyAlignment="1" applyProtection="1">
      <alignment horizontal="left"/>
      <protection locked="0" hidden="1"/>
    </xf>
    <xf numFmtId="0" fontId="50" fillId="0" borderId="0" xfId="0" applyFont="1" applyAlignment="1" applyProtection="1">
      <alignment vertical="center" wrapText="1"/>
      <protection locked="0" hidden="1"/>
    </xf>
    <xf numFmtId="0" fontId="68" fillId="0" borderId="91" xfId="0" applyFont="1" applyBorder="1" applyAlignment="1" applyProtection="1">
      <alignment horizontal="center" vertical="center" wrapText="1"/>
      <protection locked="0" hidden="1"/>
    </xf>
    <xf numFmtId="0" fontId="68" fillId="0" borderId="92" xfId="0" applyFont="1" applyBorder="1" applyAlignment="1" applyProtection="1">
      <alignment horizontal="center" vertical="center" wrapText="1"/>
      <protection locked="0" hidden="1"/>
    </xf>
    <xf numFmtId="0" fontId="68" fillId="0" borderId="93" xfId="0" applyFont="1" applyBorder="1" applyAlignment="1" applyProtection="1">
      <alignment horizontal="center" vertical="center"/>
      <protection locked="0" hidden="1"/>
    </xf>
    <xf numFmtId="0" fontId="82" fillId="0" borderId="0" xfId="0" applyFont="1" applyAlignment="1" applyProtection="1">
      <alignment horizontal="center" vertical="center"/>
      <protection locked="0" hidden="1"/>
    </xf>
    <xf numFmtId="0" fontId="68" fillId="0" borderId="0" xfId="0" applyFont="1" applyAlignment="1" applyProtection="1">
      <alignment horizontal="right" vertical="top"/>
      <protection locked="0" hidden="1"/>
    </xf>
    <xf numFmtId="0" fontId="66" fillId="0" borderId="0" xfId="0" applyFont="1" applyAlignment="1" applyProtection="1">
      <alignment vertical="center" wrapText="1"/>
      <protection locked="0" hidden="1"/>
    </xf>
    <xf numFmtId="0" fontId="78" fillId="0" borderId="0" xfId="0" applyFont="1" applyAlignment="1" applyProtection="1">
      <alignment vertical="center"/>
      <protection locked="0" hidden="1"/>
    </xf>
    <xf numFmtId="0" fontId="80" fillId="0" borderId="0" xfId="0" applyFont="1" applyProtection="1">
      <protection locked="0" hidden="1"/>
    </xf>
    <xf numFmtId="0" fontId="12" fillId="0" borderId="94" xfId="0" applyFont="1" applyBorder="1" applyProtection="1">
      <protection locked="0" hidden="1"/>
    </xf>
    <xf numFmtId="0" fontId="0" fillId="0" borderId="94" xfId="0" applyBorder="1" applyProtection="1">
      <protection locked="0" hidden="1"/>
    </xf>
    <xf numFmtId="0" fontId="0" fillId="0" borderId="94" xfId="0" applyBorder="1" applyAlignment="1" applyProtection="1">
      <alignment horizontal="right"/>
      <protection locked="0" hidden="1"/>
    </xf>
    <xf numFmtId="0" fontId="8" fillId="0" borderId="0" xfId="0" applyFont="1" applyProtection="1">
      <protection locked="0" hidden="1"/>
    </xf>
    <xf numFmtId="0" fontId="15" fillId="0" borderId="0" xfId="0" applyFont="1" applyAlignment="1" applyProtection="1">
      <alignment vertical="center"/>
      <protection locked="0" hidden="1"/>
    </xf>
    <xf numFmtId="0" fontId="0" fillId="0" borderId="0" xfId="0" applyAlignment="1" applyProtection="1">
      <alignment horizontal="right" vertical="center"/>
      <protection locked="0" hidden="1"/>
    </xf>
    <xf numFmtId="0" fontId="16" fillId="0" borderId="0" xfId="0" applyFont="1" applyAlignment="1" applyProtection="1">
      <alignment vertical="center" wrapText="1"/>
      <protection locked="0" hidden="1"/>
    </xf>
    <xf numFmtId="0" fontId="13" fillId="0" borderId="95" xfId="0" applyFont="1" applyBorder="1" applyAlignment="1" applyProtection="1">
      <alignment horizontal="center" vertical="center" wrapText="1"/>
      <protection locked="0" hidden="1"/>
    </xf>
    <xf numFmtId="0" fontId="13" fillId="0" borderId="96" xfId="0" applyFont="1" applyBorder="1" applyAlignment="1" applyProtection="1">
      <alignment horizontal="center" vertical="center" wrapText="1"/>
      <protection locked="0" hidden="1"/>
    </xf>
    <xf numFmtId="0" fontId="13" fillId="0" borderId="97" xfId="0" applyFont="1" applyBorder="1" applyAlignment="1" applyProtection="1">
      <alignment horizontal="center" vertical="center" wrapText="1"/>
      <protection locked="0" hidden="1"/>
    </xf>
    <xf numFmtId="0" fontId="58" fillId="0" borderId="98" xfId="0" applyFont="1" applyBorder="1" applyAlignment="1" applyProtection="1">
      <alignment horizontal="center" vertical="center" wrapText="1"/>
      <protection locked="0" hidden="1"/>
    </xf>
    <xf numFmtId="0" fontId="58" fillId="0" borderId="90" xfId="0" applyFont="1" applyBorder="1" applyAlignment="1" applyProtection="1">
      <alignment horizontal="center" vertical="center" wrapText="1"/>
      <protection locked="0" hidden="1"/>
    </xf>
    <xf numFmtId="0" fontId="58" fillId="0" borderId="99" xfId="0" applyFont="1" applyBorder="1" applyAlignment="1" applyProtection="1">
      <alignment horizontal="center" vertical="center" wrapText="1"/>
      <protection locked="0" hidden="1"/>
    </xf>
    <xf numFmtId="0" fontId="53" fillId="0" borderId="96" xfId="0" applyFont="1" applyBorder="1" applyAlignment="1" applyProtection="1">
      <alignment horizontal="center" vertical="center" wrapText="1"/>
      <protection locked="0" hidden="1"/>
    </xf>
    <xf numFmtId="0" fontId="53" fillId="0" borderId="97" xfId="0" applyFont="1" applyBorder="1" applyAlignment="1" applyProtection="1">
      <alignment horizontal="center" vertical="center" wrapText="1"/>
      <protection locked="0" hidden="1"/>
    </xf>
    <xf numFmtId="0" fontId="58" fillId="0" borderId="0" xfId="0" applyFont="1" applyAlignment="1" applyProtection="1">
      <alignment horizontal="right"/>
      <protection locked="0" hidden="1"/>
    </xf>
    <xf numFmtId="0" fontId="52" fillId="0" borderId="0" xfId="0" applyFont="1" applyProtection="1">
      <protection locked="0" hidden="1"/>
    </xf>
    <xf numFmtId="0" fontId="52" fillId="0" borderId="0" xfId="0" applyFont="1" applyAlignment="1" applyProtection="1">
      <alignment vertical="center"/>
      <protection locked="0" hidden="1"/>
    </xf>
    <xf numFmtId="0" fontId="52" fillId="0" borderId="0" xfId="0" applyFont="1" applyAlignment="1" applyProtection="1">
      <alignment vertical="center" wrapText="1"/>
      <protection locked="0" hidden="1"/>
    </xf>
    <xf numFmtId="0" fontId="16" fillId="0" borderId="0" xfId="0" applyFont="1" applyAlignment="1" applyProtection="1">
      <alignment horizontal="center" vertical="center" wrapText="1"/>
      <protection locked="0" hidden="1"/>
    </xf>
    <xf numFmtId="0" fontId="126" fillId="0" borderId="0" xfId="0" applyFont="1" applyAlignment="1" applyProtection="1">
      <alignment horizontal="justify"/>
      <protection locked="0" hidden="1"/>
    </xf>
    <xf numFmtId="0" fontId="127" fillId="0" borderId="0" xfId="0" applyFont="1" applyAlignment="1" applyProtection="1">
      <alignment horizontal="justify"/>
      <protection locked="0" hidden="1"/>
    </xf>
    <xf numFmtId="0" fontId="58" fillId="0" borderId="0" xfId="0" applyFont="1" applyAlignment="1" applyProtection="1">
      <alignment horizontal="justify"/>
      <protection locked="0" hidden="1"/>
    </xf>
    <xf numFmtId="0" fontId="128" fillId="0" borderId="0" xfId="0" applyFont="1" applyProtection="1">
      <protection locked="0" hidden="1"/>
    </xf>
    <xf numFmtId="0" fontId="126" fillId="0" borderId="3" xfId="0" applyFont="1" applyBorder="1" applyAlignment="1" applyProtection="1">
      <alignment horizontal="center" vertical="center" wrapText="1"/>
      <protection locked="0" hidden="1"/>
    </xf>
    <xf numFmtId="0" fontId="55" fillId="0" borderId="0" xfId="0" applyFont="1" applyAlignment="1" applyProtection="1">
      <alignment horizontal="left"/>
      <protection locked="0" hidden="1"/>
    </xf>
    <xf numFmtId="0" fontId="50" fillId="0" borderId="3" xfId="0" applyFont="1" applyBorder="1" applyAlignment="1" applyProtection="1">
      <alignment horizontal="center" vertical="center" wrapText="1"/>
      <protection locked="0" hidden="1"/>
    </xf>
    <xf numFmtId="0" fontId="53" fillId="0" borderId="0" xfId="0" applyFont="1" applyAlignment="1" applyProtection="1">
      <alignment horizontal="center" vertical="center"/>
      <protection locked="0" hidden="1"/>
    </xf>
    <xf numFmtId="0" fontId="126" fillId="0" borderId="0" xfId="0" applyFont="1" applyAlignment="1" applyProtection="1">
      <alignment horizontal="center" vertical="center"/>
      <protection locked="0" hidden="1"/>
    </xf>
    <xf numFmtId="0" fontId="53" fillId="0" borderId="0" xfId="0" applyFont="1" applyAlignment="1">
      <alignment horizontal="center" vertical="center"/>
    </xf>
    <xf numFmtId="0" fontId="126" fillId="0" borderId="0" xfId="0" applyFont="1" applyAlignment="1" applyProtection="1">
      <alignment vertical="center"/>
      <protection locked="0" hidden="1"/>
    </xf>
    <xf numFmtId="0" fontId="58" fillId="0" borderId="100" xfId="0" applyFont="1" applyBorder="1" applyAlignment="1" applyProtection="1">
      <alignment horizontal="center" vertical="center"/>
      <protection locked="0" hidden="1"/>
    </xf>
    <xf numFmtId="0" fontId="58" fillId="0" borderId="15" xfId="0" applyFont="1" applyBorder="1" applyAlignment="1" applyProtection="1">
      <alignment horizontal="center" vertical="center"/>
      <protection locked="0" hidden="1"/>
    </xf>
    <xf numFmtId="0" fontId="58" fillId="0" borderId="101" xfId="0" applyFont="1" applyBorder="1" applyAlignment="1" applyProtection="1">
      <alignment horizontal="center" vertical="center"/>
      <protection locked="0" hidden="1"/>
    </xf>
    <xf numFmtId="0" fontId="58" fillId="0" borderId="13" xfId="0" applyFont="1" applyBorder="1" applyAlignment="1" applyProtection="1">
      <alignment vertical="center"/>
      <protection locked="0" hidden="1"/>
    </xf>
    <xf numFmtId="0" fontId="58" fillId="0" borderId="90" xfId="0" applyFont="1" applyBorder="1" applyAlignment="1" applyProtection="1">
      <alignment horizontal="center" vertical="center"/>
      <protection locked="0" hidden="1"/>
    </xf>
    <xf numFmtId="0" fontId="116" fillId="0" borderId="0" xfId="0" applyFont="1"/>
    <xf numFmtId="0" fontId="92" fillId="18" borderId="0" xfId="0" applyFont="1" applyFill="1" applyAlignment="1" applyProtection="1">
      <alignment horizontal="center" vertical="center"/>
      <protection locked="0" hidden="1"/>
    </xf>
    <xf numFmtId="0" fontId="58" fillId="8" borderId="0" xfId="0" applyFont="1" applyFill="1" applyProtection="1">
      <protection locked="0" hidden="1"/>
    </xf>
    <xf numFmtId="0" fontId="116" fillId="0" borderId="0" xfId="0" applyFont="1" applyProtection="1">
      <protection locked="0" hidden="1"/>
    </xf>
    <xf numFmtId="0" fontId="42" fillId="0" borderId="0" xfId="2" applyFont="1" applyAlignment="1" applyProtection="1">
      <alignment horizontal="left" vertical="center" wrapText="1"/>
      <protection locked="0" hidden="1"/>
    </xf>
    <xf numFmtId="0" fontId="42" fillId="0" borderId="0" xfId="2" applyFont="1" applyAlignment="1" applyProtection="1">
      <alignment horizontal="center" vertical="center"/>
      <protection locked="0" hidden="1"/>
    </xf>
    <xf numFmtId="0" fontId="42" fillId="0" borderId="0" xfId="2" applyFont="1" applyAlignment="1" applyProtection="1">
      <alignment horizontal="left" vertical="center"/>
      <protection locked="0" hidden="1"/>
    </xf>
    <xf numFmtId="14" fontId="42" fillId="0" borderId="0" xfId="2" applyNumberFormat="1" applyFont="1" applyAlignment="1" applyProtection="1">
      <alignment horizontal="left" vertical="center"/>
      <protection locked="0" hidden="1"/>
    </xf>
    <xf numFmtId="0" fontId="42" fillId="0" borderId="0" xfId="2" applyFont="1" applyAlignment="1" applyProtection="1">
      <alignment horizontal="center" vertical="top"/>
      <protection locked="0" hidden="1"/>
    </xf>
    <xf numFmtId="0" fontId="129" fillId="0" borderId="0" xfId="0" applyFont="1"/>
    <xf numFmtId="0" fontId="99" fillId="0" borderId="184" xfId="0" applyFont="1" applyBorder="1" applyAlignment="1" applyProtection="1">
      <alignment horizontal="center" vertical="center"/>
      <protection locked="0" hidden="1"/>
    </xf>
    <xf numFmtId="41" fontId="76" fillId="0" borderId="184" xfId="0" applyNumberFormat="1" applyFont="1" applyBorder="1" applyAlignment="1" applyProtection="1">
      <alignment vertical="center"/>
      <protection locked="0" hidden="1"/>
    </xf>
    <xf numFmtId="41" fontId="100" fillId="0" borderId="184" xfId="0" applyNumberFormat="1" applyFont="1" applyBorder="1" applyAlignment="1" applyProtection="1">
      <alignment vertical="center" shrinkToFit="1"/>
      <protection locked="0" hidden="1"/>
    </xf>
    <xf numFmtId="0" fontId="68" fillId="0" borderId="29" xfId="0" applyFont="1" applyBorder="1" applyProtection="1">
      <protection locked="0" hidden="1"/>
    </xf>
    <xf numFmtId="0" fontId="130" fillId="0" borderId="0" xfId="0" applyFont="1"/>
    <xf numFmtId="0" fontId="0" fillId="0" borderId="0" xfId="0" applyAlignment="1" applyProtection="1">
      <alignment textRotation="90"/>
      <protection locked="0" hidden="1"/>
    </xf>
    <xf numFmtId="0" fontId="129" fillId="6" borderId="0" xfId="0" applyFont="1" applyFill="1" applyProtection="1">
      <protection locked="0" hidden="1"/>
    </xf>
    <xf numFmtId="0" fontId="132" fillId="0" borderId="0" xfId="0" applyFont="1" applyAlignment="1" applyProtection="1">
      <alignment vertical="center" shrinkToFit="1"/>
      <protection locked="0" hidden="1"/>
    </xf>
    <xf numFmtId="0" fontId="59" fillId="0" borderId="0" xfId="0" applyFont="1" applyAlignment="1" applyProtection="1">
      <alignment vertical="center" shrinkToFit="1"/>
      <protection locked="0" hidden="1"/>
    </xf>
    <xf numFmtId="0" fontId="133" fillId="0" borderId="32" xfId="0" applyFont="1" applyBorder="1" applyAlignment="1" applyProtection="1">
      <alignment horizontal="left" vertical="center" wrapText="1"/>
      <protection locked="0" hidden="1"/>
    </xf>
    <xf numFmtId="0" fontId="53" fillId="0" borderId="51" xfId="0" applyFont="1" applyBorder="1" applyProtection="1">
      <protection locked="0" hidden="1"/>
    </xf>
    <xf numFmtId="0" fontId="53" fillId="0" borderId="41" xfId="0" applyFont="1" applyBorder="1" applyProtection="1">
      <protection locked="0" hidden="1"/>
    </xf>
    <xf numFmtId="0" fontId="53" fillId="0" borderId="42" xfId="0" applyFont="1" applyBorder="1" applyProtection="1">
      <protection locked="0" hidden="1"/>
    </xf>
    <xf numFmtId="0" fontId="53" fillId="0" borderId="40" xfId="0" applyFont="1" applyBorder="1" applyProtection="1">
      <protection locked="0" hidden="1"/>
    </xf>
    <xf numFmtId="0" fontId="53" fillId="0" borderId="17" xfId="0" applyFont="1" applyBorder="1" applyProtection="1">
      <protection locked="0" hidden="1"/>
    </xf>
    <xf numFmtId="0" fontId="53" fillId="0" borderId="43" xfId="0" applyFont="1" applyBorder="1" applyProtection="1">
      <protection locked="0" hidden="1"/>
    </xf>
    <xf numFmtId="0" fontId="133" fillId="0" borderId="52" xfId="0" applyFont="1" applyBorder="1" applyAlignment="1" applyProtection="1">
      <alignment horizontal="left" vertical="center" wrapText="1"/>
      <protection locked="0" hidden="1"/>
    </xf>
    <xf numFmtId="0" fontId="53" fillId="0" borderId="53" xfId="0" applyFont="1" applyBorder="1" applyProtection="1">
      <protection locked="0" hidden="1"/>
    </xf>
    <xf numFmtId="0" fontId="53" fillId="0" borderId="54" xfId="0" applyFont="1" applyBorder="1" applyProtection="1">
      <protection locked="0" hidden="1"/>
    </xf>
    <xf numFmtId="0" fontId="53" fillId="0" borderId="55" xfId="0" applyFont="1" applyBorder="1" applyProtection="1">
      <protection locked="0" hidden="1"/>
    </xf>
    <xf numFmtId="0" fontId="53" fillId="0" borderId="56" xfId="0" applyFont="1" applyBorder="1" applyProtection="1">
      <protection locked="0" hidden="1"/>
    </xf>
    <xf numFmtId="0" fontId="53" fillId="0" borderId="57" xfId="0" applyFont="1" applyBorder="1" applyProtection="1">
      <protection locked="0" hidden="1"/>
    </xf>
    <xf numFmtId="0" fontId="53" fillId="0" borderId="58" xfId="0" applyFont="1" applyBorder="1" applyProtection="1">
      <protection locked="0" hidden="1"/>
    </xf>
    <xf numFmtId="0" fontId="134" fillId="0" borderId="0" xfId="0" applyFont="1"/>
    <xf numFmtId="0" fontId="135" fillId="0" borderId="60" xfId="0" applyFont="1" applyBorder="1" applyAlignment="1" applyProtection="1">
      <alignment vertical="center" shrinkToFit="1"/>
      <protection locked="0" hidden="1"/>
    </xf>
    <xf numFmtId="0" fontId="134" fillId="0" borderId="0" xfId="0" applyFont="1" applyProtection="1">
      <protection locked="0" hidden="1"/>
    </xf>
    <xf numFmtId="0" fontId="135" fillId="0" borderId="0" xfId="0" applyFont="1" applyAlignment="1" applyProtection="1">
      <alignment vertical="center" shrinkToFit="1"/>
      <protection locked="0" hidden="1"/>
    </xf>
    <xf numFmtId="0" fontId="135" fillId="0" borderId="0" xfId="0" applyFont="1" applyProtection="1">
      <protection locked="0" hidden="1"/>
    </xf>
    <xf numFmtId="0" fontId="135" fillId="0" borderId="0" xfId="0" applyFont="1" applyAlignment="1" applyProtection="1">
      <alignment vertical="center"/>
      <protection locked="0" hidden="1"/>
    </xf>
    <xf numFmtId="0" fontId="135" fillId="6" borderId="60" xfId="0" applyFont="1" applyFill="1" applyBorder="1" applyAlignment="1" applyProtection="1">
      <alignment vertical="center" shrinkToFit="1"/>
      <protection locked="0" hidden="1"/>
    </xf>
    <xf numFmtId="0" fontId="0" fillId="8" borderId="0" xfId="0" applyFill="1" applyProtection="1">
      <protection locked="0" hidden="1"/>
    </xf>
    <xf numFmtId="0" fontId="50" fillId="0" borderId="102" xfId="0" applyFont="1" applyBorder="1" applyAlignment="1" applyProtection="1">
      <alignment horizontal="center" vertical="center"/>
      <protection locked="0" hidden="1"/>
    </xf>
    <xf numFmtId="0" fontId="50" fillId="0" borderId="103" xfId="0" applyFont="1" applyBorder="1" applyAlignment="1" applyProtection="1">
      <alignment horizontal="center" vertical="center"/>
      <protection locked="0" hidden="1"/>
    </xf>
    <xf numFmtId="0" fontId="50" fillId="0" borderId="185" xfId="0" applyFont="1" applyBorder="1" applyAlignment="1">
      <alignment horizontal="center" vertical="center"/>
    </xf>
    <xf numFmtId="0" fontId="50" fillId="0" borderId="43" xfId="0" applyFont="1" applyBorder="1" applyAlignment="1" applyProtection="1">
      <alignment horizontal="center" vertical="center"/>
      <protection locked="0" hidden="1"/>
    </xf>
    <xf numFmtId="0" fontId="50" fillId="0" borderId="43" xfId="0" applyFont="1" applyBorder="1" applyAlignment="1" applyProtection="1">
      <alignment vertical="center"/>
      <protection locked="0" hidden="1"/>
    </xf>
    <xf numFmtId="0" fontId="50" fillId="0" borderId="104" xfId="0" applyFont="1" applyBorder="1" applyAlignment="1">
      <alignment horizontal="center" vertical="center"/>
    </xf>
    <xf numFmtId="0" fontId="50" fillId="0" borderId="54" xfId="0" applyFont="1" applyBorder="1" applyAlignment="1" applyProtection="1">
      <alignment vertical="center"/>
      <protection locked="0" hidden="1"/>
    </xf>
    <xf numFmtId="0" fontId="50" fillId="0" borderId="105" xfId="0" applyFont="1" applyBorder="1" applyAlignment="1" applyProtection="1">
      <alignment vertical="center"/>
      <protection locked="0" hidden="1"/>
    </xf>
    <xf numFmtId="0" fontId="50" fillId="0" borderId="58" xfId="0" applyFont="1" applyBorder="1" applyAlignment="1" applyProtection="1">
      <alignment vertical="center"/>
      <protection locked="0" hidden="1"/>
    </xf>
    <xf numFmtId="0" fontId="50" fillId="0" borderId="106" xfId="0" applyFont="1" applyBorder="1" applyAlignment="1">
      <alignment horizontal="center" vertical="center"/>
    </xf>
    <xf numFmtId="0" fontId="96" fillId="0" borderId="107" xfId="0" applyFont="1" applyBorder="1" applyAlignment="1" applyProtection="1">
      <alignment horizontal="center" vertical="center" wrapText="1"/>
      <protection locked="0" hidden="1"/>
    </xf>
    <xf numFmtId="0" fontId="66" fillId="0" borderId="103" xfId="0" applyFon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vertical="center"/>
      <protection locked="0" hidden="1"/>
    </xf>
    <xf numFmtId="0" fontId="0" fillId="0" borderId="105" xfId="0" applyBorder="1" applyAlignment="1" applyProtection="1">
      <alignment vertical="center"/>
      <protection locked="0" hidden="1"/>
    </xf>
    <xf numFmtId="0" fontId="0" fillId="0" borderId="58" xfId="0" applyBorder="1" applyAlignment="1" applyProtection="1">
      <alignment vertical="center"/>
      <protection locked="0" hidden="1"/>
    </xf>
    <xf numFmtId="0" fontId="66" fillId="0" borderId="186" xfId="0" applyFont="1" applyBorder="1" applyAlignment="1" applyProtection="1">
      <alignment horizontal="center" vertical="center"/>
      <protection locked="0" hidden="1"/>
    </xf>
    <xf numFmtId="0" fontId="66" fillId="0" borderId="187" xfId="0" applyFont="1" applyBorder="1" applyAlignment="1" applyProtection="1">
      <alignment horizontal="center" vertical="center"/>
      <protection locked="0" hidden="1"/>
    </xf>
    <xf numFmtId="0" fontId="0" fillId="0" borderId="188" xfId="0" applyBorder="1" applyAlignment="1" applyProtection="1">
      <alignment vertical="center"/>
      <protection locked="0" hidden="1"/>
    </xf>
    <xf numFmtId="0" fontId="136" fillId="0" borderId="3" xfId="0" applyFont="1" applyBorder="1" applyAlignment="1" applyProtection="1">
      <alignment horizontal="center" vertical="center" wrapText="1"/>
      <protection locked="0" hidden="1"/>
    </xf>
    <xf numFmtId="0" fontId="51" fillId="0" borderId="0" xfId="0" applyFont="1" applyAlignment="1" applyProtection="1">
      <alignment horizontal="right" vertical="center"/>
      <protection locked="0" hidden="1"/>
    </xf>
    <xf numFmtId="0" fontId="58" fillId="0" borderId="0" xfId="0" applyFont="1" applyAlignment="1" applyProtection="1">
      <alignment horizontal="right" vertical="center"/>
      <protection locked="0" hidden="1"/>
    </xf>
    <xf numFmtId="0" fontId="137" fillId="0" borderId="0" xfId="0" applyFont="1" applyAlignment="1" applyProtection="1">
      <alignment horizontal="left"/>
      <protection locked="0" hidden="1"/>
    </xf>
    <xf numFmtId="0" fontId="137" fillId="0" borderId="0" xfId="0" applyFont="1" applyAlignment="1" applyProtection="1">
      <alignment horizontal="center"/>
      <protection locked="0" hidden="1"/>
    </xf>
    <xf numFmtId="0" fontId="49" fillId="0" borderId="0" xfId="0" applyFont="1" applyAlignment="1" applyProtection="1">
      <alignment horizontal="left" vertical="center"/>
      <protection locked="0" hidden="1"/>
    </xf>
    <xf numFmtId="0" fontId="21" fillId="0" borderId="108" xfId="0" applyFont="1" applyBorder="1" applyAlignment="1" applyProtection="1">
      <alignment horizontal="center" vertical="center" wrapText="1"/>
      <protection locked="0" hidden="1"/>
    </xf>
    <xf numFmtId="0" fontId="32" fillId="0" borderId="109" xfId="0" applyFont="1" applyBorder="1" applyAlignment="1" applyProtection="1">
      <alignment horizontal="center" vertical="center" wrapText="1"/>
      <protection locked="0" hidden="1"/>
    </xf>
    <xf numFmtId="0" fontId="32" fillId="0" borderId="15" xfId="0" applyFont="1" applyBorder="1" applyAlignment="1" applyProtection="1">
      <alignment horizontal="center" vertical="center" wrapText="1"/>
      <protection locked="0" hidden="1"/>
    </xf>
    <xf numFmtId="0" fontId="50" fillId="0" borderId="110" xfId="0" applyFont="1" applyBorder="1" applyAlignment="1" applyProtection="1">
      <alignment horizontal="center" vertical="center" wrapText="1"/>
      <protection locked="0" hidden="1"/>
    </xf>
    <xf numFmtId="0" fontId="50" fillId="0" borderId="111" xfId="0" applyFont="1" applyBorder="1" applyProtection="1">
      <protection locked="0" hidden="1"/>
    </xf>
    <xf numFmtId="0" fontId="50" fillId="0" borderId="112" xfId="0" applyFont="1" applyBorder="1" applyProtection="1">
      <protection locked="0" hidden="1"/>
    </xf>
    <xf numFmtId="0" fontId="50" fillId="0" borderId="113" xfId="0" applyFont="1" applyBorder="1" applyAlignment="1" applyProtection="1">
      <alignment horizontal="center" vertical="center" wrapText="1"/>
      <protection locked="0" hidden="1"/>
    </xf>
    <xf numFmtId="0" fontId="50" fillId="0" borderId="114" xfId="0" applyFont="1" applyBorder="1" applyAlignment="1" applyProtection="1">
      <alignment horizontal="center" vertical="center" wrapText="1"/>
      <protection locked="0" hidden="1"/>
    </xf>
    <xf numFmtId="0" fontId="50" fillId="0" borderId="114" xfId="0" applyFont="1" applyBorder="1" applyProtection="1">
      <protection locked="0" hidden="1"/>
    </xf>
    <xf numFmtId="0" fontId="50" fillId="0" borderId="115" xfId="0" applyFont="1" applyBorder="1" applyProtection="1">
      <protection locked="0" hidden="1"/>
    </xf>
    <xf numFmtId="0" fontId="63" fillId="0" borderId="116" xfId="0" applyFont="1" applyBorder="1" applyAlignment="1" applyProtection="1">
      <alignment horizontal="center" vertical="center"/>
      <protection locked="0" hidden="1"/>
    </xf>
    <xf numFmtId="0" fontId="58" fillId="0" borderId="103" xfId="0" applyFont="1" applyBorder="1" applyAlignment="1" applyProtection="1">
      <alignment vertical="center"/>
      <protection locked="0" hidden="1"/>
    </xf>
    <xf numFmtId="0" fontId="63" fillId="0" borderId="117" xfId="0" applyFont="1" applyBorder="1" applyAlignment="1" applyProtection="1">
      <alignment horizontal="center" vertical="center"/>
      <protection locked="0" hidden="1"/>
    </xf>
    <xf numFmtId="0" fontId="58" fillId="0" borderId="43" xfId="0" applyFont="1" applyBorder="1" applyAlignment="1" applyProtection="1">
      <alignment vertical="center"/>
      <protection locked="0" hidden="1"/>
    </xf>
    <xf numFmtId="0" fontId="61" fillId="0" borderId="107" xfId="0" applyFont="1" applyBorder="1" applyAlignment="1" applyProtection="1">
      <alignment horizontal="center" vertical="center"/>
      <protection locked="0" hidden="1"/>
    </xf>
    <xf numFmtId="0" fontId="115" fillId="0" borderId="107" xfId="0" applyFont="1" applyBorder="1" applyAlignment="1" applyProtection="1">
      <alignment horizontal="left" vertical="center"/>
      <protection locked="0" hidden="1"/>
    </xf>
    <xf numFmtId="0" fontId="115" fillId="0" borderId="107" xfId="0" applyFont="1" applyBorder="1" applyAlignment="1" applyProtection="1">
      <alignment horizontal="center" vertical="center"/>
      <protection locked="0" hidden="1"/>
    </xf>
    <xf numFmtId="0" fontId="115" fillId="0" borderId="14" xfId="0" applyFont="1" applyBorder="1" applyAlignment="1" applyProtection="1">
      <alignment horizontal="center" vertical="center"/>
      <protection locked="0" hidden="1"/>
    </xf>
    <xf numFmtId="0" fontId="43" fillId="0" borderId="3" xfId="0" applyFont="1" applyBorder="1" applyAlignment="1" applyProtection="1">
      <alignment horizontal="center" vertical="center"/>
      <protection locked="0" hidden="1"/>
    </xf>
    <xf numFmtId="165" fontId="58" fillId="0" borderId="3" xfId="0" applyNumberFormat="1" applyFont="1" applyBorder="1" applyAlignment="1" applyProtection="1">
      <alignment horizontal="center" vertical="center" shrinkToFit="1"/>
      <protection locked="0" hidden="1"/>
    </xf>
    <xf numFmtId="0" fontId="50" fillId="0" borderId="29" xfId="0" applyFont="1" applyBorder="1" applyProtection="1">
      <protection locked="0" hidden="1"/>
    </xf>
    <xf numFmtId="0" fontId="161" fillId="0" borderId="12" xfId="0" applyFont="1" applyBorder="1" applyAlignment="1" applyProtection="1">
      <alignment horizontal="left" vertical="center" wrapText="1"/>
      <protection locked="0" hidden="1"/>
    </xf>
    <xf numFmtId="0" fontId="13" fillId="0" borderId="155" xfId="0" applyFont="1" applyBorder="1" applyAlignment="1" applyProtection="1">
      <alignment horizontal="center" vertical="center" wrapText="1"/>
      <protection locked="0" hidden="1"/>
    </xf>
    <xf numFmtId="0" fontId="13" fillId="0" borderId="156" xfId="0" applyFont="1" applyBorder="1" applyAlignment="1" applyProtection="1">
      <alignment horizontal="center" vertical="center" wrapText="1"/>
      <protection locked="0" hidden="1"/>
    </xf>
    <xf numFmtId="0" fontId="13" fillId="0" borderId="157" xfId="0" applyFont="1" applyBorder="1" applyAlignment="1" applyProtection="1">
      <alignment horizontal="center" vertical="center" wrapText="1"/>
      <protection locked="0" hidden="1"/>
    </xf>
    <xf numFmtId="0" fontId="0" fillId="0" borderId="116" xfId="0" applyBorder="1" applyAlignment="1" applyProtection="1">
      <alignment horizontal="center" vertical="center" wrapText="1"/>
      <protection locked="0" hidden="1"/>
    </xf>
    <xf numFmtId="0" fontId="0" fillId="0" borderId="103" xfId="0" applyBorder="1" applyAlignment="1" applyProtection="1">
      <alignment horizontal="center" vertical="center" wrapText="1"/>
      <protection locked="0" hidden="1"/>
    </xf>
    <xf numFmtId="0" fontId="0" fillId="0" borderId="43" xfId="0" applyBorder="1" applyAlignment="1" applyProtection="1">
      <alignment horizontal="center" vertical="center" wrapText="1"/>
      <protection locked="0" hidden="1"/>
    </xf>
    <xf numFmtId="0" fontId="0" fillId="0" borderId="158" xfId="0" applyBorder="1" applyAlignment="1" applyProtection="1">
      <alignment horizontal="center" vertical="center" wrapText="1"/>
      <protection locked="0" hidden="1"/>
    </xf>
    <xf numFmtId="0" fontId="5" fillId="0" borderId="105" xfId="0" applyFont="1" applyBorder="1" applyAlignment="1" applyProtection="1">
      <alignment horizontal="left" vertical="center" wrapText="1"/>
      <protection locked="0" hidden="1"/>
    </xf>
    <xf numFmtId="0" fontId="14" fillId="0" borderId="105" xfId="0" applyFont="1" applyBorder="1" applyAlignment="1" applyProtection="1">
      <alignment horizontal="center" vertical="center" wrapText="1"/>
      <protection locked="0" hidden="1"/>
    </xf>
    <xf numFmtId="0" fontId="0" fillId="0" borderId="105" xfId="0" applyBorder="1" applyAlignment="1" applyProtection="1">
      <alignment horizontal="center" vertical="center" wrapText="1"/>
      <protection locked="0" hidden="1"/>
    </xf>
    <xf numFmtId="0" fontId="0" fillId="0" borderId="58" xfId="0" applyBorder="1" applyAlignment="1" applyProtection="1">
      <alignment horizontal="center" vertical="center" wrapText="1"/>
      <protection locked="0" hidden="1"/>
    </xf>
    <xf numFmtId="0" fontId="162" fillId="0" borderId="0" xfId="0" applyFont="1" applyProtection="1">
      <protection locked="0" hidden="1"/>
    </xf>
    <xf numFmtId="0" fontId="163" fillId="0" borderId="0" xfId="0" applyFont="1" applyAlignment="1" applyProtection="1">
      <alignment horizontal="right" vertical="center"/>
      <protection locked="0" hidden="1"/>
    </xf>
    <xf numFmtId="0" fontId="165" fillId="0" borderId="108" xfId="0" applyFont="1" applyBorder="1" applyAlignment="1" applyProtection="1">
      <alignment horizontal="center" vertical="center"/>
      <protection locked="0" hidden="1"/>
    </xf>
    <xf numFmtId="1" fontId="165" fillId="0" borderId="146" xfId="0" applyNumberFormat="1" applyFont="1" applyBorder="1" applyAlignment="1" applyProtection="1">
      <alignment horizontal="center" vertical="center"/>
      <protection locked="0" hidden="1"/>
    </xf>
    <xf numFmtId="1" fontId="165" fillId="0" borderId="130" xfId="0" applyNumberFormat="1" applyFont="1" applyBorder="1" applyAlignment="1" applyProtection="1">
      <alignment horizontal="center" vertical="center"/>
      <protection locked="0" hidden="1"/>
    </xf>
    <xf numFmtId="0" fontId="165" fillId="0" borderId="90" xfId="0" applyFont="1" applyBorder="1" applyAlignment="1" applyProtection="1">
      <alignment horizontal="center" vertical="center"/>
      <protection locked="0" hidden="1"/>
    </xf>
    <xf numFmtId="1" fontId="165" fillId="0" borderId="67" xfId="0" applyNumberFormat="1" applyFont="1" applyBorder="1" applyAlignment="1" applyProtection="1">
      <alignment horizontal="center" vertical="center"/>
      <protection locked="0" hidden="1"/>
    </xf>
    <xf numFmtId="1" fontId="165" fillId="0" borderId="84" xfId="0" applyNumberFormat="1" applyFont="1" applyBorder="1" applyAlignment="1" applyProtection="1">
      <alignment horizontal="center" vertical="center"/>
      <protection locked="0" hidden="1"/>
    </xf>
    <xf numFmtId="0" fontId="165" fillId="0" borderId="123" xfId="0" applyFont="1" applyBorder="1" applyAlignment="1" applyProtection="1">
      <alignment horizontal="center" vertical="center"/>
      <protection locked="0" hidden="1"/>
    </xf>
    <xf numFmtId="1" fontId="165" fillId="0" borderId="140" xfId="0" applyNumberFormat="1" applyFont="1" applyBorder="1" applyAlignment="1" applyProtection="1">
      <alignment horizontal="center" vertical="center"/>
      <protection locked="0" hidden="1"/>
    </xf>
    <xf numFmtId="1" fontId="165" fillId="0" borderId="141" xfId="0" applyNumberFormat="1" applyFont="1" applyBorder="1" applyAlignment="1" applyProtection="1">
      <alignment horizontal="center" vertical="center"/>
      <protection locked="0" hidden="1"/>
    </xf>
    <xf numFmtId="0" fontId="42" fillId="0" borderId="0" xfId="2" applyFont="1" applyAlignment="1" applyProtection="1">
      <alignment horizontal="left" vertical="top" wrapText="1"/>
      <protection locked="0" hidden="1"/>
    </xf>
    <xf numFmtId="0" fontId="44" fillId="8" borderId="0" xfId="0" applyFont="1" applyFill="1" applyProtection="1">
      <protection locked="0" hidden="1"/>
    </xf>
    <xf numFmtId="0" fontId="116" fillId="0" borderId="0" xfId="0" applyFont="1" applyAlignment="1" applyProtection="1">
      <alignment horizontal="left" vertical="center"/>
      <protection locked="0" hidden="1"/>
    </xf>
    <xf numFmtId="0" fontId="168" fillId="0" borderId="0" xfId="0" applyFont="1"/>
    <xf numFmtId="0" fontId="169" fillId="0" borderId="0" xfId="0" applyFont="1"/>
    <xf numFmtId="0" fontId="44" fillId="0" borderId="0" xfId="0" applyFont="1" applyAlignment="1">
      <alignment vertical="center"/>
    </xf>
    <xf numFmtId="0" fontId="60" fillId="8" borderId="0" xfId="0" applyFont="1" applyFill="1" applyProtection="1">
      <protection locked="0" hidden="1"/>
    </xf>
    <xf numFmtId="0" fontId="107" fillId="0" borderId="0" xfId="0" applyFont="1"/>
    <xf numFmtId="0" fontId="12" fillId="0" borderId="117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vertical="center" wrapText="1"/>
      <protection locked="0" hidden="1"/>
    </xf>
    <xf numFmtId="0" fontId="12" fillId="0" borderId="158" xfId="0" applyFont="1" applyBorder="1" applyAlignment="1" applyProtection="1">
      <alignment horizontal="center" vertical="center" wrapText="1"/>
      <protection locked="0" hidden="1"/>
    </xf>
    <xf numFmtId="0" fontId="12" fillId="0" borderId="105" xfId="0" applyFont="1" applyBorder="1" applyAlignment="1" applyProtection="1">
      <alignment vertical="center" wrapText="1"/>
      <protection locked="0" hidden="1"/>
    </xf>
    <xf numFmtId="0" fontId="12" fillId="0" borderId="58" xfId="0" applyFont="1" applyBorder="1" applyAlignment="1" applyProtection="1">
      <alignment vertical="center" wrapText="1"/>
      <protection locked="0" hidden="1"/>
    </xf>
    <xf numFmtId="0" fontId="12" fillId="0" borderId="116" xfId="0" applyFont="1" applyBorder="1" applyAlignment="1" applyProtection="1">
      <alignment horizontal="center" vertical="center" wrapText="1"/>
      <protection locked="0" hidden="1"/>
    </xf>
    <xf numFmtId="0" fontId="12" fillId="0" borderId="12" xfId="0" applyFont="1" applyBorder="1" applyAlignment="1" applyProtection="1">
      <alignment vertical="center" wrapText="1"/>
      <protection locked="0" hidden="1"/>
    </xf>
    <xf numFmtId="0" fontId="12" fillId="0" borderId="103" xfId="0" applyFont="1" applyBorder="1" applyAlignment="1" applyProtection="1">
      <alignment vertical="center" wrapText="1"/>
      <protection locked="0" hidden="1"/>
    </xf>
    <xf numFmtId="0" fontId="12" fillId="0" borderId="155" xfId="0" applyFont="1" applyBorder="1" applyAlignment="1" applyProtection="1">
      <alignment horizontal="center" vertical="center" wrapText="1"/>
      <protection locked="0" hidden="1"/>
    </xf>
    <xf numFmtId="0" fontId="12" fillId="0" borderId="156" xfId="0" applyFont="1" applyBorder="1" applyAlignment="1" applyProtection="1">
      <alignment horizontal="center" vertical="center" wrapText="1"/>
      <protection locked="0" hidden="1"/>
    </xf>
    <xf numFmtId="0" fontId="12" fillId="0" borderId="157" xfId="0" applyFont="1" applyBorder="1" applyAlignment="1" applyProtection="1">
      <alignment horizontal="center" vertical="center" wrapText="1"/>
      <protection locked="0" hidden="1"/>
    </xf>
    <xf numFmtId="0" fontId="44" fillId="0" borderId="0" xfId="0" applyFont="1" applyProtection="1">
      <protection locked="0" hidden="1"/>
    </xf>
    <xf numFmtId="0" fontId="78" fillId="0" borderId="0" xfId="0" applyFont="1" applyProtection="1">
      <protection locked="0" hidden="1"/>
    </xf>
    <xf numFmtId="0" fontId="0" fillId="0" borderId="66" xfId="0" applyBorder="1" applyProtection="1">
      <protection locked="0" hidden="1"/>
    </xf>
    <xf numFmtId="0" fontId="76" fillId="0" borderId="95" xfId="0" applyFont="1" applyBorder="1" applyAlignment="1">
      <alignment horizontal="center" vertical="center"/>
    </xf>
    <xf numFmtId="0" fontId="76" fillId="0" borderId="96" xfId="0" applyFont="1" applyBorder="1" applyAlignment="1">
      <alignment horizontal="center" vertical="center"/>
    </xf>
    <xf numFmtId="1" fontId="76" fillId="0" borderId="211" xfId="0" applyNumberFormat="1" applyFont="1" applyBorder="1" applyAlignment="1">
      <alignment horizontal="center" vertical="center"/>
    </xf>
    <xf numFmtId="0" fontId="76" fillId="0" borderId="211" xfId="0" applyFont="1" applyBorder="1" applyAlignment="1">
      <alignment horizontal="center" vertical="center"/>
    </xf>
    <xf numFmtId="0" fontId="87" fillId="0" borderId="0" xfId="0" applyFont="1"/>
    <xf numFmtId="1" fontId="50" fillId="0" borderId="0" xfId="0" applyNumberFormat="1" applyFont="1"/>
    <xf numFmtId="0" fontId="99" fillId="0" borderId="214" xfId="0" applyFont="1" applyBorder="1" applyAlignment="1">
      <alignment horizontal="center" vertical="center"/>
    </xf>
    <xf numFmtId="0" fontId="54" fillId="0" borderId="3" xfId="0" applyFont="1" applyBorder="1" applyAlignment="1" applyProtection="1">
      <alignment horizontal="center" vertical="center"/>
      <protection locked="0" hidden="1"/>
    </xf>
    <xf numFmtId="49" fontId="54" fillId="0" borderId="3" xfId="0" applyNumberFormat="1" applyFont="1" applyBorder="1" applyAlignment="1" applyProtection="1">
      <alignment horizontal="center" vertical="center"/>
      <protection locked="0" hidden="1"/>
    </xf>
    <xf numFmtId="1" fontId="76" fillId="0" borderId="98" xfId="0" applyNumberFormat="1" applyFont="1" applyBorder="1" applyAlignment="1" applyProtection="1">
      <alignment horizontal="center" vertical="center"/>
      <protection locked="0" hidden="1"/>
    </xf>
    <xf numFmtId="0" fontId="76" fillId="0" borderId="4" xfId="0" applyFont="1" applyBorder="1" applyAlignment="1" applyProtection="1">
      <alignment horizontal="center" vertical="center"/>
      <protection locked="0" hidden="1"/>
    </xf>
    <xf numFmtId="1" fontId="76" fillId="0" borderId="4" xfId="0" applyNumberFormat="1" applyFont="1" applyBorder="1" applyAlignment="1" applyProtection="1">
      <alignment horizontal="center" vertical="center"/>
      <protection locked="0" hidden="1"/>
    </xf>
    <xf numFmtId="0" fontId="76" fillId="0" borderId="76" xfId="0" applyFont="1" applyBorder="1" applyAlignment="1" applyProtection="1">
      <alignment horizontal="center" vertical="center"/>
      <protection locked="0" hidden="1"/>
    </xf>
    <xf numFmtId="1" fontId="76" fillId="0" borderId="90" xfId="0" applyNumberFormat="1" applyFont="1" applyBorder="1" applyAlignment="1" applyProtection="1">
      <alignment horizontal="center" vertical="center"/>
      <protection locked="0" hidden="1"/>
    </xf>
    <xf numFmtId="1" fontId="76" fillId="0" borderId="3" xfId="0" applyNumberFormat="1" applyFont="1" applyBorder="1" applyAlignment="1" applyProtection="1">
      <alignment horizontal="center" vertical="center"/>
      <protection locked="0" hidden="1"/>
    </xf>
    <xf numFmtId="1" fontId="76" fillId="0" borderId="123" xfId="0" applyNumberFormat="1" applyFont="1" applyBorder="1" applyAlignment="1" applyProtection="1">
      <alignment horizontal="center" vertical="center"/>
      <protection locked="0" hidden="1"/>
    </xf>
    <xf numFmtId="1" fontId="76" fillId="0" borderId="107" xfId="0" applyNumberFormat="1" applyFont="1" applyBorder="1" applyAlignment="1" applyProtection="1">
      <alignment horizontal="center" vertical="center"/>
      <protection locked="0" hidden="1"/>
    </xf>
    <xf numFmtId="0" fontId="76" fillId="0" borderId="96" xfId="0" applyFont="1" applyBorder="1" applyAlignment="1" applyProtection="1">
      <alignment horizontal="center" vertical="center" wrapText="1"/>
      <protection locked="0" hidden="1"/>
    </xf>
    <xf numFmtId="0" fontId="76" fillId="0" borderId="97" xfId="0" applyFont="1" applyBorder="1" applyAlignment="1" applyProtection="1">
      <alignment horizontal="center" vertical="center" wrapText="1"/>
      <protection locked="0" hidden="1"/>
    </xf>
    <xf numFmtId="0" fontId="131" fillId="0" borderId="0" xfId="0" applyFont="1"/>
    <xf numFmtId="0" fontId="139" fillId="0" borderId="0" xfId="0" applyFont="1" applyAlignment="1">
      <alignment horizontal="center" vertical="center"/>
    </xf>
    <xf numFmtId="0" fontId="139" fillId="0" borderId="0" xfId="0" applyFont="1" applyAlignment="1">
      <alignment vertical="center"/>
    </xf>
    <xf numFmtId="0" fontId="131" fillId="0" borderId="0" xfId="0" applyFont="1" applyAlignment="1">
      <alignment horizontal="left" vertical="center"/>
    </xf>
    <xf numFmtId="0" fontId="131" fillId="8" borderId="0" xfId="0" applyFont="1" applyFill="1" applyAlignment="1" applyProtection="1">
      <alignment vertical="center"/>
      <protection locked="0" hidden="1"/>
    </xf>
    <xf numFmtId="1" fontId="76" fillId="0" borderId="109" xfId="0" applyNumberFormat="1" applyFont="1" applyBorder="1" applyAlignment="1" applyProtection="1">
      <alignment horizontal="center" vertical="center"/>
      <protection locked="0" hidden="1"/>
    </xf>
    <xf numFmtId="0" fontId="68" fillId="0" borderId="109" xfId="0" applyFont="1" applyBorder="1" applyAlignment="1" applyProtection="1">
      <alignment horizontal="left" vertical="center" wrapText="1"/>
      <protection locked="0" hidden="1"/>
    </xf>
    <xf numFmtId="0" fontId="68" fillId="0" borderId="107" xfId="0" applyFont="1" applyBorder="1" applyAlignment="1" applyProtection="1">
      <alignment horizontal="left" vertical="center" wrapText="1"/>
      <protection locked="0" hidden="1"/>
    </xf>
    <xf numFmtId="0" fontId="77" fillId="0" borderId="13" xfId="0" applyFont="1" applyBorder="1" applyAlignment="1" applyProtection="1">
      <alignment horizontal="center" vertical="center"/>
      <protection locked="0" hidden="1"/>
    </xf>
    <xf numFmtId="0" fontId="77" fillId="0" borderId="3" xfId="0" applyFont="1" applyBorder="1" applyAlignment="1" applyProtection="1">
      <alignment horizontal="center" vertical="center"/>
      <protection locked="0" hidden="1"/>
    </xf>
    <xf numFmtId="0" fontId="93" fillId="3" borderId="0" xfId="0" applyFont="1" applyFill="1" applyAlignment="1">
      <alignment vertical="center"/>
    </xf>
    <xf numFmtId="0" fontId="93" fillId="0" borderId="0" xfId="0" applyFont="1" applyAlignment="1">
      <alignment vertical="center"/>
    </xf>
    <xf numFmtId="0" fontId="100" fillId="0" borderId="0" xfId="0" applyFont="1" applyAlignment="1" applyProtection="1">
      <alignment vertical="center"/>
      <protection locked="0" hidden="1"/>
    </xf>
    <xf numFmtId="0" fontId="100" fillId="0" borderId="63" xfId="0" applyFont="1" applyBorder="1" applyAlignment="1" applyProtection="1">
      <alignment vertical="center"/>
      <protection locked="0" hidden="1"/>
    </xf>
    <xf numFmtId="0" fontId="170" fillId="9" borderId="0" xfId="0" applyFont="1" applyFill="1" applyAlignment="1" applyProtection="1">
      <alignment horizontal="center" vertical="center"/>
      <protection locked="0" hidden="1"/>
    </xf>
    <xf numFmtId="1" fontId="76" fillId="0" borderId="107" xfId="0" applyNumberFormat="1" applyFont="1" applyBorder="1" applyAlignment="1" applyProtection="1">
      <alignment horizontal="center" vertical="center" wrapText="1"/>
      <protection locked="0" hidden="1"/>
    </xf>
    <xf numFmtId="0" fontId="115" fillId="4" borderId="219" xfId="0" applyFont="1" applyFill="1" applyBorder="1" applyAlignment="1" applyProtection="1">
      <alignment horizontal="center" vertical="center"/>
      <protection locked="0" hidden="1"/>
    </xf>
    <xf numFmtId="0" fontId="115" fillId="4" borderId="220" xfId="0" applyFont="1" applyFill="1" applyBorder="1" applyAlignment="1" applyProtection="1">
      <alignment horizontal="center" vertical="center"/>
      <protection locked="0" hidden="1"/>
    </xf>
    <xf numFmtId="0" fontId="115" fillId="4" borderId="218" xfId="0" applyFont="1" applyFill="1" applyBorder="1" applyAlignment="1" applyProtection="1">
      <alignment horizontal="center" vertical="center"/>
      <protection locked="0" hidden="1"/>
    </xf>
    <xf numFmtId="0" fontId="0" fillId="3" borderId="0" xfId="0" applyFill="1" applyAlignment="1" applyProtection="1">
      <alignment horizontal="center" vertical="center"/>
      <protection locked="0" hidden="1"/>
    </xf>
    <xf numFmtId="0" fontId="115" fillId="4" borderId="222" xfId="0" applyFont="1" applyFill="1" applyBorder="1" applyAlignment="1" applyProtection="1">
      <alignment horizontal="center" vertical="center"/>
      <protection locked="0" hidden="1"/>
    </xf>
    <xf numFmtId="0" fontId="91" fillId="4" borderId="223" xfId="0" applyFont="1" applyFill="1" applyBorder="1" applyAlignment="1" applyProtection="1">
      <alignment horizontal="center" vertical="center"/>
      <protection locked="0" hidden="1"/>
    </xf>
    <xf numFmtId="0" fontId="50" fillId="7" borderId="94" xfId="0" applyFont="1" applyFill="1" applyBorder="1" applyProtection="1">
      <protection locked="0" hidden="1"/>
    </xf>
    <xf numFmtId="0" fontId="50" fillId="5" borderId="118" xfId="0" applyFont="1" applyFill="1" applyBorder="1" applyProtection="1">
      <protection locked="0" hidden="1"/>
    </xf>
    <xf numFmtId="0" fontId="116" fillId="8" borderId="118" xfId="0" applyFont="1" applyFill="1" applyBorder="1" applyAlignment="1" applyProtection="1">
      <alignment horizontal="left" vertical="center"/>
      <protection locked="0" hidden="1"/>
    </xf>
    <xf numFmtId="0" fontId="50" fillId="5" borderId="228" xfId="0" applyFont="1" applyFill="1" applyBorder="1" applyProtection="1">
      <protection locked="0" hidden="1"/>
    </xf>
    <xf numFmtId="0" fontId="91" fillId="4" borderId="231" xfId="0" applyFont="1" applyFill="1" applyBorder="1" applyAlignment="1" applyProtection="1">
      <alignment horizontal="center" vertical="center"/>
      <protection locked="0" hidden="1"/>
    </xf>
    <xf numFmtId="0" fontId="60" fillId="3" borderId="0" xfId="0" applyFont="1" applyFill="1" applyAlignment="1">
      <alignment horizontal="left" vertical="center"/>
    </xf>
    <xf numFmtId="0" fontId="60" fillId="3" borderId="0" xfId="0" applyFont="1" applyFill="1" applyAlignment="1">
      <alignment vertical="center"/>
    </xf>
    <xf numFmtId="0" fontId="175" fillId="3" borderId="0" xfId="0" applyFont="1" applyFill="1"/>
    <xf numFmtId="0" fontId="0" fillId="3" borderId="232" xfId="0" applyFill="1" applyBorder="1"/>
    <xf numFmtId="0" fontId="102" fillId="3" borderId="233" xfId="0" applyFont="1" applyFill="1" applyBorder="1" applyAlignment="1">
      <alignment horizontal="left" vertical="center"/>
    </xf>
    <xf numFmtId="0" fontId="103" fillId="3" borderId="233" xfId="0" applyFont="1" applyFill="1" applyBorder="1" applyAlignment="1">
      <alignment vertical="center"/>
    </xf>
    <xf numFmtId="0" fontId="107" fillId="8" borderId="233" xfId="0" applyFont="1" applyFill="1" applyBorder="1" applyAlignment="1" applyProtection="1">
      <alignment horizontal="center" vertical="center"/>
      <protection locked="0"/>
    </xf>
    <xf numFmtId="0" fontId="180" fillId="3" borderId="174" xfId="0" applyFont="1" applyFill="1" applyBorder="1" applyAlignment="1" applyProtection="1">
      <alignment horizontal="left" vertical="center"/>
      <protection locked="0" hidden="1"/>
    </xf>
    <xf numFmtId="0" fontId="181" fillId="3" borderId="177" xfId="0" applyFont="1" applyFill="1" applyBorder="1" applyAlignment="1" applyProtection="1">
      <alignment horizontal="left" vertical="center"/>
      <protection locked="0" hidden="1"/>
    </xf>
    <xf numFmtId="0" fontId="180" fillId="3" borderId="177" xfId="0" applyFont="1" applyFill="1" applyBorder="1" applyAlignment="1" applyProtection="1">
      <alignment horizontal="left" vertical="center"/>
      <protection locked="0" hidden="1"/>
    </xf>
    <xf numFmtId="0" fontId="181" fillId="3" borderId="0" xfId="0" applyFont="1" applyFill="1" applyAlignment="1" applyProtection="1">
      <alignment horizontal="left" vertical="center"/>
      <protection locked="0" hidden="1"/>
    </xf>
    <xf numFmtId="0" fontId="93" fillId="8" borderId="84" xfId="0" applyFont="1" applyFill="1" applyBorder="1" applyAlignment="1">
      <alignment horizontal="center" vertical="center"/>
    </xf>
    <xf numFmtId="0" fontId="93" fillId="8" borderId="67" xfId="0" applyFont="1" applyFill="1" applyBorder="1" applyAlignment="1">
      <alignment horizontal="center" vertical="center"/>
    </xf>
    <xf numFmtId="0" fontId="93" fillId="8" borderId="128" xfId="0" applyFont="1" applyFill="1" applyBorder="1" applyAlignment="1" applyProtection="1">
      <alignment horizontal="center"/>
      <protection hidden="1"/>
    </xf>
    <xf numFmtId="0" fontId="93" fillId="8" borderId="65" xfId="0" applyFont="1" applyFill="1" applyBorder="1" applyAlignment="1">
      <alignment horizontal="center" vertical="center"/>
    </xf>
    <xf numFmtId="0" fontId="115" fillId="4" borderId="243" xfId="0" applyFont="1" applyFill="1" applyBorder="1" applyAlignment="1" applyProtection="1">
      <alignment horizontal="center" vertical="center"/>
      <protection locked="0" hidden="1"/>
    </xf>
    <xf numFmtId="0" fontId="115" fillId="4" borderId="244" xfId="0" applyFont="1" applyFill="1" applyBorder="1" applyAlignment="1" applyProtection="1">
      <alignment horizontal="center" vertical="center"/>
      <protection locked="0" hidden="1"/>
    </xf>
    <xf numFmtId="0" fontId="115" fillId="4" borderId="245" xfId="0" applyFont="1" applyFill="1" applyBorder="1" applyAlignment="1" applyProtection="1">
      <alignment horizontal="center" vertical="center"/>
      <protection locked="0" hidden="1"/>
    </xf>
    <xf numFmtId="0" fontId="109" fillId="12" borderId="0" xfId="0" applyFont="1" applyFill="1" applyAlignment="1">
      <alignment horizontal="center" vertical="center"/>
    </xf>
    <xf numFmtId="164" fontId="179" fillId="0" borderId="242" xfId="0" applyNumberFormat="1" applyFont="1" applyBorder="1" applyAlignment="1" applyProtection="1">
      <alignment horizontal="center" vertical="center"/>
      <protection locked="0" hidden="1"/>
    </xf>
    <xf numFmtId="164" fontId="179" fillId="0" borderId="168" xfId="0" applyNumberFormat="1" applyFont="1" applyBorder="1" applyAlignment="1" applyProtection="1">
      <alignment horizontal="center" vertical="center"/>
      <protection locked="0" hidden="1"/>
    </xf>
    <xf numFmtId="166" fontId="179" fillId="0" borderId="0" xfId="0" applyNumberFormat="1" applyFont="1" applyAlignment="1" applyProtection="1">
      <alignment horizontal="center" vertical="center"/>
      <protection locked="0" hidden="1"/>
    </xf>
    <xf numFmtId="0" fontId="78" fillId="0" borderId="0" xfId="0" applyFont="1" applyAlignment="1" applyProtection="1">
      <alignment horizontal="left" vertical="center"/>
      <protection locked="0" hidden="1"/>
    </xf>
    <xf numFmtId="0" fontId="172" fillId="0" borderId="7" xfId="0" applyFont="1" applyBorder="1" applyAlignment="1" applyProtection="1">
      <alignment horizontal="center" vertical="center"/>
      <protection hidden="1"/>
    </xf>
    <xf numFmtId="0" fontId="172" fillId="0" borderId="75" xfId="0" applyFont="1" applyBorder="1" applyAlignment="1" applyProtection="1">
      <alignment horizontal="center" vertical="center"/>
      <protection hidden="1"/>
    </xf>
    <xf numFmtId="0" fontId="73" fillId="0" borderId="247" xfId="0" applyFont="1" applyBorder="1" applyAlignment="1" applyProtection="1">
      <alignment horizontal="center" vertical="center"/>
      <protection hidden="1"/>
    </xf>
    <xf numFmtId="0" fontId="110" fillId="0" borderId="88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0" fillId="0" borderId="24" xfId="0" applyFont="1" applyBorder="1" applyAlignment="1" applyProtection="1">
      <alignment horizontal="center" vertical="center"/>
      <protection hidden="1"/>
    </xf>
    <xf numFmtId="0" fontId="172" fillId="0" borderId="9" xfId="0" applyFont="1" applyBorder="1" applyAlignment="1" applyProtection="1">
      <alignment horizontal="center" vertical="center"/>
      <protection hidden="1"/>
    </xf>
    <xf numFmtId="0" fontId="172" fillId="0" borderId="0" xfId="0" applyFont="1" applyAlignment="1" applyProtection="1">
      <alignment horizontal="center" vertical="center"/>
      <protection hidden="1"/>
    </xf>
    <xf numFmtId="0" fontId="172" fillId="0" borderId="0" xfId="0" applyFont="1" applyProtection="1">
      <protection hidden="1"/>
    </xf>
    <xf numFmtId="0" fontId="111" fillId="0" borderId="0" xfId="0" applyFont="1" applyProtection="1">
      <protection hidden="1"/>
    </xf>
    <xf numFmtId="0" fontId="110" fillId="0" borderId="0" xfId="0" applyFont="1" applyProtection="1">
      <protection hidden="1"/>
    </xf>
    <xf numFmtId="0" fontId="172" fillId="0" borderId="75" xfId="0" applyFont="1" applyBorder="1" applyProtection="1">
      <protection hidden="1"/>
    </xf>
    <xf numFmtId="0" fontId="73" fillId="0" borderId="247" xfId="0" applyFont="1" applyBorder="1" applyProtection="1">
      <protection hidden="1"/>
    </xf>
    <xf numFmtId="0" fontId="110" fillId="0" borderId="24" xfId="0" applyFont="1" applyBorder="1" applyProtection="1">
      <protection hidden="1"/>
    </xf>
    <xf numFmtId="0" fontId="53" fillId="0" borderId="0" xfId="0" applyFont="1" applyProtection="1">
      <protection hidden="1"/>
    </xf>
    <xf numFmtId="0" fontId="112" fillId="0" borderId="247" xfId="0" applyFont="1" applyBorder="1" applyProtection="1">
      <protection hidden="1"/>
    </xf>
    <xf numFmtId="0" fontId="113" fillId="0" borderId="0" xfId="0" applyFont="1" applyProtection="1">
      <protection hidden="1"/>
    </xf>
    <xf numFmtId="0" fontId="73" fillId="0" borderId="0" xfId="0" applyFont="1" applyProtection="1">
      <protection hidden="1"/>
    </xf>
    <xf numFmtId="0" fontId="172" fillId="0" borderId="216" xfId="0" applyFont="1" applyBorder="1" applyAlignment="1" applyProtection="1">
      <alignment horizontal="center" vertical="center"/>
      <protection hidden="1"/>
    </xf>
    <xf numFmtId="0" fontId="172" fillId="0" borderId="77" xfId="0" applyFont="1" applyBorder="1" applyProtection="1">
      <protection hidden="1"/>
    </xf>
    <xf numFmtId="0" fontId="172" fillId="0" borderId="51" xfId="0" applyFont="1" applyBorder="1" applyAlignment="1" applyProtection="1">
      <alignment horizontal="center" vertical="center"/>
      <protection hidden="1"/>
    </xf>
    <xf numFmtId="0" fontId="172" fillId="0" borderId="217" xfId="0" applyFont="1" applyBorder="1" applyAlignment="1" applyProtection="1">
      <alignment horizontal="center" vertical="center"/>
      <protection hidden="1"/>
    </xf>
    <xf numFmtId="0" fontId="67" fillId="0" borderId="12" xfId="0" applyFont="1" applyBorder="1" applyAlignment="1" applyProtection="1">
      <alignment horizontal="left" vertical="center" wrapText="1"/>
      <protection locked="0" hidden="1"/>
    </xf>
    <xf numFmtId="0" fontId="60" fillId="3" borderId="77" xfId="0" applyFont="1" applyFill="1" applyBorder="1" applyAlignment="1">
      <alignment horizontal="center"/>
    </xf>
    <xf numFmtId="0" fontId="60" fillId="3" borderId="3" xfId="0" applyFont="1" applyFill="1" applyBorder="1" applyAlignment="1">
      <alignment horizontal="center"/>
    </xf>
    <xf numFmtId="0" fontId="60" fillId="3" borderId="4" xfId="0" applyFont="1" applyFill="1" applyBorder="1" applyAlignment="1">
      <alignment horizontal="center"/>
    </xf>
    <xf numFmtId="0" fontId="171" fillId="0" borderId="0" xfId="0" applyFont="1" applyAlignment="1">
      <alignment vertical="center" wrapText="1"/>
    </xf>
    <xf numFmtId="0" fontId="190" fillId="24" borderId="0" xfId="0" applyFont="1" applyFill="1" applyAlignment="1" applyProtection="1">
      <alignment horizontal="center" vertical="center" wrapText="1"/>
      <protection hidden="1"/>
    </xf>
    <xf numFmtId="0" fontId="108" fillId="12" borderId="0" xfId="0" applyFont="1" applyFill="1" applyAlignment="1">
      <alignment vertical="center"/>
    </xf>
    <xf numFmtId="0" fontId="79" fillId="3" borderId="234" xfId="0" applyFont="1" applyFill="1" applyBorder="1" applyAlignment="1">
      <alignment vertical="center"/>
    </xf>
    <xf numFmtId="0" fontId="79" fillId="0" borderId="251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8" fillId="0" borderId="0" xfId="0" applyFont="1" applyAlignment="1" applyProtection="1">
      <alignment vertical="center"/>
      <protection locked="0" hidden="1"/>
    </xf>
    <xf numFmtId="0" fontId="171" fillId="0" borderId="0" xfId="0" applyFont="1" applyAlignment="1">
      <alignment vertical="center"/>
    </xf>
    <xf numFmtId="0" fontId="174" fillId="0" borderId="0" xfId="0" applyFont="1" applyAlignment="1">
      <alignment horizontal="center" vertical="center"/>
    </xf>
    <xf numFmtId="0" fontId="174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19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94" fillId="0" borderId="0" xfId="0" applyFont="1" applyAlignment="1">
      <alignment vertical="center"/>
    </xf>
    <xf numFmtId="0" fontId="179" fillId="0" borderId="254" xfId="0" applyFont="1" applyBorder="1" applyAlignment="1" applyProtection="1">
      <alignment horizontal="center" vertical="center"/>
      <protection locked="0" hidden="1"/>
    </xf>
    <xf numFmtId="0" fontId="179" fillId="0" borderId="235" xfId="0" applyFont="1" applyBorder="1" applyAlignment="1" applyProtection="1">
      <alignment horizontal="center" vertical="center"/>
      <protection locked="0" hidden="1"/>
    </xf>
    <xf numFmtId="0" fontId="179" fillId="0" borderId="255" xfId="0" applyFont="1" applyBorder="1" applyAlignment="1" applyProtection="1">
      <alignment horizontal="center" vertical="center"/>
      <protection locked="0" hidden="1"/>
    </xf>
    <xf numFmtId="0" fontId="191" fillId="0" borderId="0" xfId="5" applyFont="1" applyAlignment="1">
      <alignment vertical="center"/>
    </xf>
    <xf numFmtId="0" fontId="192" fillId="0" borderId="0" xfId="5" applyFont="1" applyAlignment="1">
      <alignment vertical="center"/>
    </xf>
    <xf numFmtId="0" fontId="190" fillId="24" borderId="121" xfId="0" applyFont="1" applyFill="1" applyBorder="1" applyAlignment="1" applyProtection="1">
      <alignment vertical="center" wrapText="1"/>
      <protection hidden="1"/>
    </xf>
    <xf numFmtId="0" fontId="44" fillId="0" borderId="0" xfId="0" applyFont="1" applyProtection="1">
      <protection hidden="1"/>
    </xf>
    <xf numFmtId="1" fontId="165" fillId="0" borderId="259" xfId="0" applyNumberFormat="1" applyFont="1" applyBorder="1" applyAlignment="1" applyProtection="1">
      <alignment horizontal="center" vertical="center"/>
      <protection locked="0" hidden="1"/>
    </xf>
    <xf numFmtId="1" fontId="165" fillId="0" borderId="212" xfId="0" applyNumberFormat="1" applyFont="1" applyBorder="1" applyAlignment="1" applyProtection="1">
      <alignment horizontal="center" vertical="center"/>
      <protection locked="0" hidden="1"/>
    </xf>
    <xf numFmtId="1" fontId="165" fillId="0" borderId="13" xfId="0" applyNumberFormat="1" applyFont="1" applyBorder="1" applyAlignment="1" applyProtection="1">
      <alignment horizontal="center" vertical="center"/>
      <protection locked="0" hidden="1"/>
    </xf>
    <xf numFmtId="0" fontId="140" fillId="0" borderId="0" xfId="0" applyFont="1" applyAlignment="1" applyProtection="1">
      <alignment vertical="center"/>
      <protection hidden="1"/>
    </xf>
    <xf numFmtId="0" fontId="98" fillId="0" borderId="0" xfId="0" applyFont="1" applyAlignment="1" applyProtection="1">
      <alignment vertical="center"/>
      <protection hidden="1"/>
    </xf>
    <xf numFmtId="0" fontId="140" fillId="0" borderId="0" xfId="0" applyFont="1" applyAlignment="1" applyProtection="1">
      <alignment horizontal="center" vertical="center"/>
      <protection hidden="1"/>
    </xf>
    <xf numFmtId="0" fontId="167" fillId="0" borderId="0" xfId="0" applyFont="1" applyProtection="1">
      <protection hidden="1"/>
    </xf>
    <xf numFmtId="0" fontId="44" fillId="8" borderId="0" xfId="0" applyFont="1" applyFill="1" applyProtection="1">
      <protection hidden="1"/>
    </xf>
    <xf numFmtId="0" fontId="196" fillId="0" borderId="0" xfId="0" applyFont="1" applyAlignment="1" applyProtection="1">
      <alignment horizontal="center" vertical="center"/>
      <protection hidden="1"/>
    </xf>
    <xf numFmtId="0" fontId="197" fillId="0" borderId="0" xfId="0" applyFont="1" applyAlignment="1" applyProtection="1">
      <alignment horizontal="center" vertical="center"/>
      <protection hidden="1"/>
    </xf>
    <xf numFmtId="0" fontId="199" fillId="0" borderId="0" xfId="0" applyFont="1" applyAlignment="1" applyProtection="1">
      <alignment horizontal="center" vertical="center"/>
      <protection hidden="1"/>
    </xf>
    <xf numFmtId="0" fontId="98" fillId="0" borderId="0" xfId="0" applyFont="1" applyAlignment="1" applyProtection="1">
      <alignment horizontal="center" vertical="center"/>
      <protection hidden="1"/>
    </xf>
    <xf numFmtId="0" fontId="107" fillId="0" borderId="0" xfId="0" applyFont="1" applyAlignment="1" applyProtection="1">
      <alignment horizontal="right" vertical="center"/>
      <protection hidden="1"/>
    </xf>
    <xf numFmtId="0" fontId="116" fillId="0" borderId="0" xfId="0" applyFont="1" applyProtection="1">
      <protection hidden="1"/>
    </xf>
    <xf numFmtId="0" fontId="176" fillId="0" borderId="0" xfId="0" applyFont="1" applyAlignment="1" applyProtection="1">
      <alignment vertical="center" wrapText="1"/>
      <protection hidden="1"/>
    </xf>
    <xf numFmtId="0" fontId="184" fillId="0" borderId="0" xfId="0" applyFont="1" applyAlignment="1" applyProtection="1">
      <alignment vertical="center"/>
      <protection hidden="1"/>
    </xf>
    <xf numFmtId="0" fontId="107" fillId="0" borderId="98" xfId="3" applyFont="1" applyBorder="1" applyAlignment="1" applyProtection="1">
      <alignment horizontal="center" vertical="center" wrapText="1"/>
      <protection hidden="1"/>
    </xf>
    <xf numFmtId="0" fontId="140" fillId="0" borderId="4" xfId="3" applyFont="1" applyBorder="1" applyAlignment="1" applyProtection="1">
      <alignment horizontal="center" vertical="center" wrapText="1"/>
      <protection hidden="1"/>
    </xf>
    <xf numFmtId="0" fontId="140" fillId="0" borderId="76" xfId="3" applyFont="1" applyBorder="1" applyAlignment="1" applyProtection="1">
      <alignment horizontal="center" vertical="center" wrapText="1"/>
      <protection hidden="1"/>
    </xf>
    <xf numFmtId="0" fontId="140" fillId="0" borderId="205" xfId="3" applyFont="1" applyBorder="1" applyAlignment="1" applyProtection="1">
      <alignment horizontal="center" vertical="center" wrapText="1"/>
      <protection hidden="1"/>
    </xf>
    <xf numFmtId="0" fontId="140" fillId="0" borderId="6" xfId="3" applyFont="1" applyBorder="1" applyAlignment="1" applyProtection="1">
      <alignment horizontal="center" vertical="center"/>
      <protection hidden="1"/>
    </xf>
    <xf numFmtId="0" fontId="140" fillId="0" borderId="6" xfId="3" applyFont="1" applyBorder="1" applyAlignment="1" applyProtection="1">
      <alignment horizontal="center" vertical="center" wrapText="1"/>
      <protection hidden="1"/>
    </xf>
    <xf numFmtId="0" fontId="140" fillId="0" borderId="39" xfId="3" applyFont="1" applyBorder="1" applyAlignment="1" applyProtection="1">
      <alignment horizontal="center" vertical="center" wrapText="1"/>
      <protection hidden="1"/>
    </xf>
    <xf numFmtId="0" fontId="140" fillId="0" borderId="117" xfId="3" applyFont="1" applyBorder="1" applyAlignment="1" applyProtection="1">
      <alignment horizontal="center" vertical="center" wrapText="1"/>
      <protection hidden="1"/>
    </xf>
    <xf numFmtId="0" fontId="140" fillId="0" borderId="7" xfId="3" applyFont="1" applyBorder="1" applyAlignment="1" applyProtection="1">
      <alignment horizontal="center" vertical="center"/>
      <protection hidden="1"/>
    </xf>
    <xf numFmtId="0" fontId="140" fillId="0" borderId="7" xfId="3" applyFont="1" applyBorder="1" applyAlignment="1" applyProtection="1">
      <alignment horizontal="center" vertical="center" wrapText="1"/>
      <protection hidden="1"/>
    </xf>
    <xf numFmtId="0" fontId="140" fillId="0" borderId="43" xfId="3" applyFont="1" applyBorder="1" applyAlignment="1" applyProtection="1">
      <alignment horizontal="center" vertical="center" wrapText="1"/>
      <protection hidden="1"/>
    </xf>
    <xf numFmtId="0" fontId="140" fillId="0" borderId="206" xfId="3" applyFont="1" applyBorder="1" applyAlignment="1" applyProtection="1">
      <alignment horizontal="center" vertical="center" wrapText="1"/>
      <protection hidden="1"/>
    </xf>
    <xf numFmtId="0" fontId="140" fillId="0" borderId="9" xfId="3" applyFont="1" applyBorder="1" applyAlignment="1" applyProtection="1">
      <alignment horizontal="center" vertical="center"/>
      <protection hidden="1"/>
    </xf>
    <xf numFmtId="0" fontId="140" fillId="0" borderId="9" xfId="3" applyFont="1" applyBorder="1" applyAlignment="1" applyProtection="1">
      <alignment horizontal="center" vertical="center" wrapText="1"/>
      <protection hidden="1"/>
    </xf>
    <xf numFmtId="0" fontId="140" fillId="0" borderId="64" xfId="3" applyFont="1" applyBorder="1" applyAlignment="1" applyProtection="1">
      <alignment horizontal="center" vertical="center" wrapText="1"/>
      <protection hidden="1"/>
    </xf>
    <xf numFmtId="0" fontId="93" fillId="0" borderId="142" xfId="3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 wrapText="1"/>
      <protection locked="0" hidden="1"/>
    </xf>
    <xf numFmtId="0" fontId="130" fillId="0" borderId="0" xfId="0" applyFont="1" applyProtection="1">
      <protection hidden="1"/>
    </xf>
    <xf numFmtId="0" fontId="169" fillId="0" borderId="0" xfId="0" applyFont="1" applyProtection="1">
      <protection hidden="1"/>
    </xf>
    <xf numFmtId="0" fontId="80" fillId="0" borderId="116" xfId="0" applyFont="1" applyBorder="1" applyAlignment="1" applyProtection="1">
      <alignment vertical="top" wrapText="1"/>
      <protection locked="0" hidden="1"/>
    </xf>
    <xf numFmtId="0" fontId="80" fillId="0" borderId="12" xfId="0" applyFont="1" applyBorder="1" applyAlignment="1" applyProtection="1">
      <alignment vertical="top" wrapText="1"/>
      <protection locked="0" hidden="1"/>
    </xf>
    <xf numFmtId="0" fontId="80" fillId="0" borderId="12" xfId="0" applyFont="1" applyBorder="1" applyAlignment="1" applyProtection="1">
      <alignment horizontal="center" vertical="top" wrapText="1"/>
      <protection locked="0" hidden="1"/>
    </xf>
    <xf numFmtId="0" fontId="52" fillId="0" borderId="12" xfId="0" applyFont="1" applyBorder="1" applyAlignment="1" applyProtection="1">
      <alignment horizontal="center" vertical="top" wrapText="1"/>
      <protection locked="0" hidden="1"/>
    </xf>
    <xf numFmtId="0" fontId="50" fillId="0" borderId="103" xfId="0" applyFont="1" applyBorder="1" applyProtection="1">
      <protection locked="0" hidden="1"/>
    </xf>
    <xf numFmtId="0" fontId="201" fillId="0" borderId="117" xfId="0" applyFont="1" applyBorder="1" applyProtection="1">
      <protection locked="0" hidden="1"/>
    </xf>
    <xf numFmtId="0" fontId="201" fillId="0" borderId="7" xfId="0" applyFont="1" applyBorder="1" applyProtection="1">
      <protection locked="0" hidden="1"/>
    </xf>
    <xf numFmtId="0" fontId="50" fillId="0" borderId="43" xfId="0" applyFont="1" applyBorder="1" applyProtection="1">
      <protection locked="0" hidden="1"/>
    </xf>
    <xf numFmtId="0" fontId="50" fillId="0" borderId="117" xfId="0" applyFont="1" applyBorder="1" applyProtection="1">
      <protection locked="0" hidden="1"/>
    </xf>
    <xf numFmtId="0" fontId="50" fillId="0" borderId="158" xfId="0" applyFont="1" applyBorder="1" applyProtection="1">
      <protection locked="0" hidden="1"/>
    </xf>
    <xf numFmtId="0" fontId="50" fillId="0" borderId="105" xfId="0" applyFont="1" applyBorder="1" applyProtection="1">
      <protection locked="0" hidden="1"/>
    </xf>
    <xf numFmtId="0" fontId="50" fillId="0" borderId="58" xfId="0" applyFont="1" applyBorder="1" applyProtection="1">
      <protection locked="0" hidden="1"/>
    </xf>
    <xf numFmtId="0" fontId="64" fillId="4" borderId="237" xfId="0" applyFont="1" applyFill="1" applyBorder="1" applyAlignment="1" applyProtection="1">
      <alignment horizontal="center" vertical="center"/>
      <protection locked="0" hidden="1"/>
    </xf>
    <xf numFmtId="0" fontId="64" fillId="4" borderId="238" xfId="0" applyFont="1" applyFill="1" applyBorder="1" applyAlignment="1" applyProtection="1">
      <alignment horizontal="center" vertical="center"/>
      <protection locked="0" hidden="1"/>
    </xf>
    <xf numFmtId="41" fontId="131" fillId="0" borderId="260" xfId="0" applyNumberFormat="1" applyFont="1" applyBorder="1" applyAlignment="1" applyProtection="1">
      <alignment vertical="center"/>
      <protection hidden="1"/>
    </xf>
    <xf numFmtId="0" fontId="185" fillId="24" borderId="0" xfId="0" applyFont="1" applyFill="1" applyAlignment="1" applyProtection="1">
      <alignment horizontal="center" vertical="center" wrapText="1"/>
      <protection hidden="1"/>
    </xf>
    <xf numFmtId="0" fontId="185" fillId="24" borderId="121" xfId="0" applyFont="1" applyFill="1" applyBorder="1" applyAlignment="1" applyProtection="1">
      <alignment horizontal="center" vertical="center" wrapText="1"/>
      <protection hidden="1"/>
    </xf>
    <xf numFmtId="0" fontId="187" fillId="3" borderId="0" xfId="5" applyFont="1" applyFill="1" applyAlignment="1">
      <alignment horizontal="center" vertical="center"/>
    </xf>
    <xf numFmtId="0" fontId="188" fillId="3" borderId="0" xfId="5" applyFont="1" applyFill="1" applyAlignment="1">
      <alignment horizontal="center" vertical="center"/>
    </xf>
    <xf numFmtId="0" fontId="190" fillId="8" borderId="0" xfId="0" applyFont="1" applyFill="1" applyAlignment="1" applyProtection="1">
      <alignment horizontal="center" vertical="center" wrapText="1"/>
      <protection hidden="1"/>
    </xf>
    <xf numFmtId="0" fontId="190" fillId="24" borderId="0" xfId="0" applyFont="1" applyFill="1" applyAlignment="1" applyProtection="1">
      <alignment horizontal="center" vertical="center" wrapText="1"/>
      <protection hidden="1"/>
    </xf>
    <xf numFmtId="0" fontId="190" fillId="24" borderId="121" xfId="0" applyFont="1" applyFill="1" applyBorder="1" applyAlignment="1" applyProtection="1">
      <alignment horizontal="center" vertical="center" wrapText="1"/>
      <protection hidden="1"/>
    </xf>
    <xf numFmtId="0" fontId="105" fillId="18" borderId="0" xfId="0" applyFont="1" applyFill="1" applyAlignment="1" applyProtection="1">
      <alignment horizontal="center" vertical="center" wrapText="1"/>
      <protection hidden="1"/>
    </xf>
    <xf numFmtId="0" fontId="105" fillId="18" borderId="121" xfId="0" applyFont="1" applyFill="1" applyBorder="1" applyAlignment="1" applyProtection="1">
      <alignment horizontal="center" vertical="center" wrapText="1"/>
      <protection hidden="1"/>
    </xf>
    <xf numFmtId="0" fontId="179" fillId="18" borderId="44" xfId="0" applyFont="1" applyFill="1" applyBorder="1" applyAlignment="1" applyProtection="1">
      <alignment horizontal="center" vertical="center"/>
      <protection locked="0" hidden="1"/>
    </xf>
    <xf numFmtId="0" fontId="179" fillId="18" borderId="0" xfId="0" applyFont="1" applyFill="1" applyAlignment="1" applyProtection="1">
      <alignment horizontal="center" vertical="center"/>
      <protection locked="0" hidden="1"/>
    </xf>
    <xf numFmtId="0" fontId="179" fillId="4" borderId="236" xfId="2" applyFont="1" applyFill="1" applyBorder="1" applyAlignment="1" applyProtection="1">
      <alignment horizontal="center" vertical="center"/>
      <protection locked="0" hidden="1"/>
    </xf>
    <xf numFmtId="0" fontId="179" fillId="4" borderId="190" xfId="2" applyFont="1" applyFill="1" applyBorder="1" applyAlignment="1" applyProtection="1">
      <alignment horizontal="center" vertical="center"/>
      <protection locked="0" hidden="1"/>
    </xf>
    <xf numFmtId="0" fontId="179" fillId="4" borderId="257" xfId="2" applyFont="1" applyFill="1" applyBorder="1" applyAlignment="1" applyProtection="1">
      <alignment horizontal="center" vertical="center"/>
      <protection locked="0" hidden="1"/>
    </xf>
    <xf numFmtId="0" fontId="179" fillId="4" borderId="252" xfId="2" applyFont="1" applyFill="1" applyBorder="1" applyAlignment="1" applyProtection="1">
      <alignment horizontal="center" vertical="center"/>
      <protection locked="0" hidden="1"/>
    </xf>
    <xf numFmtId="0" fontId="98" fillId="8" borderId="44" xfId="2" applyFont="1" applyFill="1" applyBorder="1" applyAlignment="1" applyProtection="1">
      <alignment horizontal="center" vertical="center"/>
      <protection locked="0" hidden="1"/>
    </xf>
    <xf numFmtId="0" fontId="98" fillId="8" borderId="0" xfId="2" applyFont="1" applyFill="1" applyAlignment="1" applyProtection="1">
      <alignment horizontal="center" vertical="center"/>
      <protection locked="0" hidden="1"/>
    </xf>
    <xf numFmtId="0" fontId="0" fillId="12" borderId="0" xfId="0" applyFill="1" applyAlignment="1">
      <alignment horizontal="center" vertical="center"/>
    </xf>
    <xf numFmtId="0" fontId="79" fillId="3" borderId="233" xfId="0" applyFont="1" applyFill="1" applyBorder="1" applyAlignment="1">
      <alignment horizontal="center" vertical="center"/>
    </xf>
    <xf numFmtId="0" fontId="108" fillId="3" borderId="0" xfId="0" applyFont="1" applyFill="1" applyAlignment="1">
      <alignment horizontal="center" vertical="center"/>
    </xf>
    <xf numFmtId="0" fontId="93" fillId="8" borderId="119" xfId="2" applyFont="1" applyFill="1" applyBorder="1" applyAlignment="1">
      <alignment horizontal="center" vertical="center" wrapText="1"/>
    </xf>
    <xf numFmtId="0" fontId="93" fillId="8" borderId="29" xfId="2" applyFont="1" applyFill="1" applyBorder="1" applyAlignment="1">
      <alignment horizontal="center" vertical="center" wrapText="1"/>
    </xf>
    <xf numFmtId="0" fontId="93" fillId="8" borderId="44" xfId="2" applyFont="1" applyFill="1" applyBorder="1" applyAlignment="1">
      <alignment horizontal="center" vertical="center" wrapText="1"/>
    </xf>
    <xf numFmtId="0" fontId="93" fillId="8" borderId="0" xfId="2" applyFont="1" applyFill="1" applyAlignment="1">
      <alignment horizontal="center" vertical="center" wrapText="1"/>
    </xf>
    <xf numFmtId="0" fontId="60" fillId="3" borderId="0" xfId="2" applyFont="1" applyFill="1" applyAlignment="1" applyProtection="1">
      <alignment horizontal="center" vertical="center"/>
      <protection locked="0"/>
    </xf>
    <xf numFmtId="0" fontId="60" fillId="3" borderId="121" xfId="2" applyFont="1" applyFill="1" applyBorder="1" applyAlignment="1" applyProtection="1">
      <alignment horizontal="center" vertical="center"/>
      <protection locked="0"/>
    </xf>
    <xf numFmtId="0" fontId="182" fillId="8" borderId="0" xfId="2" applyFont="1" applyFill="1" applyAlignment="1">
      <alignment horizontal="center" vertical="center"/>
    </xf>
    <xf numFmtId="0" fontId="182" fillId="8" borderId="121" xfId="2" applyFont="1" applyFill="1" applyBorder="1" applyAlignment="1">
      <alignment horizontal="center" vertical="center"/>
    </xf>
    <xf numFmtId="0" fontId="204" fillId="25" borderId="44" xfId="2" applyFont="1" applyFill="1" applyBorder="1" applyAlignment="1">
      <alignment horizontal="center" vertical="center" wrapText="1"/>
    </xf>
    <xf numFmtId="0" fontId="204" fillId="25" borderId="0" xfId="2" applyFont="1" applyFill="1" applyAlignment="1">
      <alignment horizontal="center" vertical="center" wrapText="1"/>
    </xf>
    <xf numFmtId="0" fontId="179" fillId="4" borderId="256" xfId="2" applyFont="1" applyFill="1" applyBorder="1" applyAlignment="1" applyProtection="1">
      <alignment horizontal="center" vertical="center"/>
      <protection locked="0" hidden="1"/>
    </xf>
    <xf numFmtId="0" fontId="179" fillId="4" borderId="240" xfId="2" applyFont="1" applyFill="1" applyBorder="1" applyAlignment="1" applyProtection="1">
      <alignment horizontal="center" vertical="center"/>
      <protection locked="0" hidden="1"/>
    </xf>
    <xf numFmtId="0" fontId="179" fillId="0" borderId="236" xfId="0" applyFont="1" applyBorder="1" applyAlignment="1" applyProtection="1">
      <alignment horizontal="left" vertical="center"/>
      <protection locked="0" hidden="1"/>
    </xf>
    <xf numFmtId="0" fontId="179" fillId="0" borderId="190" xfId="0" applyFont="1" applyBorder="1" applyAlignment="1" applyProtection="1">
      <alignment horizontal="left" vertical="center"/>
      <protection locked="0" hidden="1"/>
    </xf>
    <xf numFmtId="0" fontId="179" fillId="0" borderId="250" xfId="0" applyFont="1" applyBorder="1" applyAlignment="1" applyProtection="1">
      <alignment horizontal="left" vertical="center"/>
      <protection locked="0" hidden="1"/>
    </xf>
    <xf numFmtId="0" fontId="179" fillId="0" borderId="230" xfId="0" applyFont="1" applyBorder="1" applyAlignment="1" applyProtection="1">
      <alignment horizontal="left" vertical="center"/>
      <protection locked="0" hidden="1"/>
    </xf>
    <xf numFmtId="0" fontId="139" fillId="8" borderId="65" xfId="0" applyFont="1" applyFill="1" applyBorder="1" applyAlignment="1" applyProtection="1">
      <alignment horizontal="center" vertical="center" wrapText="1"/>
      <protection locked="0" hidden="1"/>
    </xf>
    <xf numFmtId="0" fontId="139" fillId="8" borderId="4" xfId="0" applyFont="1" applyFill="1" applyBorder="1" applyAlignment="1" applyProtection="1">
      <alignment horizontal="center" vertical="center" wrapText="1"/>
      <protection locked="0" hidden="1"/>
    </xf>
    <xf numFmtId="0" fontId="190" fillId="8" borderId="178" xfId="5" applyFont="1" applyFill="1" applyBorder="1" applyAlignment="1" applyProtection="1">
      <alignment horizontal="center" vertical="center" wrapText="1"/>
      <protection hidden="1"/>
    </xf>
    <xf numFmtId="0" fontId="195" fillId="8" borderId="0" xfId="0" applyFont="1" applyFill="1" applyAlignment="1" applyProtection="1">
      <alignment horizontal="center" vertical="center" wrapText="1"/>
      <protection hidden="1"/>
    </xf>
    <xf numFmtId="0" fontId="195" fillId="8" borderId="121" xfId="0" applyFont="1" applyFill="1" applyBorder="1" applyAlignment="1" applyProtection="1">
      <alignment horizontal="center" vertical="center" wrapText="1"/>
      <protection hidden="1"/>
    </xf>
    <xf numFmtId="0" fontId="177" fillId="18" borderId="0" xfId="0" applyFont="1" applyFill="1" applyAlignment="1" applyProtection="1">
      <alignment horizontal="center" vertical="center" wrapText="1"/>
      <protection hidden="1"/>
    </xf>
    <xf numFmtId="0" fontId="177" fillId="18" borderId="121" xfId="0" applyFont="1" applyFill="1" applyBorder="1" applyAlignment="1" applyProtection="1">
      <alignment horizontal="center" vertical="center" wrapText="1"/>
      <protection hidden="1"/>
    </xf>
    <xf numFmtId="0" fontId="185" fillId="18" borderId="0" xfId="0" applyFont="1" applyFill="1" applyAlignment="1" applyProtection="1">
      <alignment horizontal="center" vertical="center" wrapText="1"/>
      <protection hidden="1"/>
    </xf>
    <xf numFmtId="0" fontId="185" fillId="18" borderId="121" xfId="0" applyFont="1" applyFill="1" applyBorder="1" applyAlignment="1" applyProtection="1">
      <alignment horizontal="center" vertical="center" wrapText="1"/>
      <protection hidden="1"/>
    </xf>
    <xf numFmtId="0" fontId="0" fillId="18" borderId="29" xfId="0" applyFill="1" applyBorder="1" applyAlignment="1">
      <alignment horizontal="center"/>
    </xf>
    <xf numFmtId="0" fontId="0" fillId="18" borderId="120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8" borderId="121" xfId="0" applyFill="1" applyBorder="1" applyAlignment="1">
      <alignment horizontal="center"/>
    </xf>
    <xf numFmtId="49" fontId="178" fillId="0" borderId="189" xfId="0" applyNumberFormat="1" applyFont="1" applyBorder="1" applyAlignment="1" applyProtection="1">
      <alignment horizontal="left" vertical="center"/>
      <protection locked="0" hidden="1"/>
    </xf>
    <xf numFmtId="49" fontId="178" fillId="0" borderId="190" xfId="0" applyNumberFormat="1" applyFont="1" applyBorder="1" applyAlignment="1" applyProtection="1">
      <alignment horizontal="left" vertical="center"/>
      <protection locked="0" hidden="1"/>
    </xf>
    <xf numFmtId="49" fontId="178" fillId="0" borderId="191" xfId="0" applyNumberFormat="1" applyFont="1" applyBorder="1" applyAlignment="1" applyProtection="1">
      <alignment horizontal="left" vertical="center"/>
      <protection locked="0" hidden="1"/>
    </xf>
    <xf numFmtId="0" fontId="204" fillId="25" borderId="240" xfId="2" applyFont="1" applyFill="1" applyBorder="1" applyAlignment="1">
      <alignment horizontal="center" vertical="center" wrapText="1"/>
    </xf>
    <xf numFmtId="0" fontId="60" fillId="3" borderId="252" xfId="2" applyFont="1" applyFill="1" applyBorder="1" applyAlignment="1" applyProtection="1">
      <alignment horizontal="center" vertical="center"/>
      <protection locked="0"/>
    </xf>
    <xf numFmtId="0" fontId="60" fillId="3" borderId="253" xfId="2" applyFont="1" applyFill="1" applyBorder="1" applyAlignment="1" applyProtection="1">
      <alignment horizontal="center" vertical="center"/>
      <protection locked="0"/>
    </xf>
    <xf numFmtId="0" fontId="98" fillId="8" borderId="65" xfId="0" applyFont="1" applyFill="1" applyBorder="1" applyAlignment="1">
      <alignment horizontal="center" vertical="center"/>
    </xf>
    <xf numFmtId="0" fontId="98" fillId="8" borderId="4" xfId="0" applyFont="1" applyFill="1" applyBorder="1" applyAlignment="1">
      <alignment horizontal="center" vertical="center"/>
    </xf>
    <xf numFmtId="0" fontId="178" fillId="0" borderId="229" xfId="0" applyFont="1" applyBorder="1" applyAlignment="1" applyProtection="1">
      <alignment horizontal="left" vertical="center"/>
      <protection locked="0" hidden="1"/>
    </xf>
    <xf numFmtId="0" fontId="178" fillId="0" borderId="230" xfId="0" applyFont="1" applyBorder="1" applyAlignment="1" applyProtection="1">
      <alignment horizontal="left" vertical="center"/>
      <protection locked="0" hidden="1"/>
    </xf>
    <xf numFmtId="166" fontId="93" fillId="8" borderId="119" xfId="0" applyNumberFormat="1" applyFont="1" applyFill="1" applyBorder="1" applyAlignment="1">
      <alignment horizontal="center" vertical="center" wrapText="1"/>
    </xf>
    <xf numFmtId="166" fontId="93" fillId="8" borderId="29" xfId="0" applyNumberFormat="1" applyFont="1" applyFill="1" applyBorder="1" applyAlignment="1">
      <alignment horizontal="center" vertical="center" wrapText="1"/>
    </xf>
    <xf numFmtId="166" fontId="93" fillId="8" borderId="120" xfId="0" applyNumberFormat="1" applyFont="1" applyFill="1" applyBorder="1" applyAlignment="1">
      <alignment horizontal="center" vertical="center" wrapText="1"/>
    </xf>
    <xf numFmtId="166" fontId="93" fillId="8" borderId="122" xfId="0" applyNumberFormat="1" applyFont="1" applyFill="1" applyBorder="1" applyAlignment="1">
      <alignment horizontal="center" vertical="center" wrapText="1"/>
    </xf>
    <xf numFmtId="166" fontId="93" fillId="8" borderId="66" xfId="0" applyNumberFormat="1" applyFont="1" applyFill="1" applyBorder="1" applyAlignment="1">
      <alignment horizontal="center" vertical="center" wrapText="1"/>
    </xf>
    <xf numFmtId="166" fontId="93" fillId="8" borderId="128" xfId="0" applyNumberFormat="1" applyFont="1" applyFill="1" applyBorder="1" applyAlignment="1">
      <alignment horizontal="center" vertical="center" wrapText="1"/>
    </xf>
    <xf numFmtId="0" fontId="179" fillId="0" borderId="248" xfId="0" applyFont="1" applyBorder="1" applyAlignment="1" applyProtection="1">
      <alignment horizontal="left" vertical="center"/>
      <protection locked="0" hidden="1"/>
    </xf>
    <xf numFmtId="0" fontId="179" fillId="0" borderId="249" xfId="0" applyFont="1" applyBorder="1" applyAlignment="1" applyProtection="1">
      <alignment horizontal="left" vertical="center"/>
      <protection locked="0" hidden="1"/>
    </xf>
    <xf numFmtId="0" fontId="180" fillId="3" borderId="0" xfId="0" applyFont="1" applyFill="1" applyAlignment="1" applyProtection="1">
      <alignment horizontal="left" vertical="center"/>
      <protection locked="0" hidden="1"/>
    </xf>
    <xf numFmtId="0" fontId="138" fillId="2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4" fillId="3" borderId="233" xfId="0" applyFont="1" applyFill="1" applyBorder="1" applyAlignment="1">
      <alignment horizontal="center" vertical="center"/>
    </xf>
    <xf numFmtId="0" fontId="178" fillId="0" borderId="239" xfId="0" applyFont="1" applyBorder="1" applyAlignment="1" applyProtection="1">
      <alignment horizontal="left" vertical="center"/>
      <protection locked="0" hidden="1"/>
    </xf>
    <xf numFmtId="0" fontId="178" fillId="0" borderId="240" xfId="0" applyFont="1" applyBorder="1" applyAlignment="1" applyProtection="1">
      <alignment horizontal="left" vertical="center"/>
      <protection locked="0" hidden="1"/>
    </xf>
    <xf numFmtId="0" fontId="178" fillId="0" borderId="241" xfId="0" applyFont="1" applyBorder="1" applyAlignment="1" applyProtection="1">
      <alignment horizontal="left" vertical="center"/>
      <protection locked="0" hidden="1"/>
    </xf>
    <xf numFmtId="0" fontId="178" fillId="0" borderId="189" xfId="0" applyFont="1" applyBorder="1" applyAlignment="1" applyProtection="1">
      <alignment horizontal="left" vertical="center"/>
      <protection locked="0" hidden="1"/>
    </xf>
    <xf numFmtId="0" fontId="178" fillId="0" borderId="190" xfId="0" applyFont="1" applyBorder="1" applyAlignment="1" applyProtection="1">
      <alignment horizontal="left" vertical="center"/>
      <protection locked="0" hidden="1"/>
    </xf>
    <xf numFmtId="0" fontId="178" fillId="0" borderId="191" xfId="0" applyFont="1" applyBorder="1" applyAlignment="1" applyProtection="1">
      <alignment horizontal="left" vertical="center"/>
      <protection locked="0" hidden="1"/>
    </xf>
    <xf numFmtId="0" fontId="0" fillId="12" borderId="258" xfId="0" applyFill="1" applyBorder="1" applyAlignment="1" applyProtection="1">
      <alignment horizontal="center"/>
      <protection locked="0" hidden="1"/>
    </xf>
    <xf numFmtId="0" fontId="60" fillId="3" borderId="0" xfId="0" applyFont="1" applyFill="1" applyAlignment="1">
      <alignment horizontal="left" vertical="center" wrapText="1"/>
    </xf>
    <xf numFmtId="0" fontId="102" fillId="24" borderId="224" xfId="0" applyFont="1" applyFill="1" applyBorder="1" applyAlignment="1">
      <alignment horizontal="center" vertical="center" wrapText="1"/>
    </xf>
    <xf numFmtId="0" fontId="102" fillId="24" borderId="1" xfId="0" applyFont="1" applyFill="1" applyBorder="1" applyAlignment="1">
      <alignment horizontal="center" vertical="center" wrapText="1"/>
    </xf>
    <xf numFmtId="0" fontId="102" fillId="24" borderId="2" xfId="0" applyFont="1" applyFill="1" applyBorder="1" applyAlignment="1">
      <alignment horizontal="center" vertical="center" wrapText="1"/>
    </xf>
    <xf numFmtId="0" fontId="102" fillId="24" borderId="225" xfId="0" applyFont="1" applyFill="1" applyBorder="1" applyAlignment="1">
      <alignment horizontal="center" vertical="center" wrapText="1"/>
    </xf>
    <xf numFmtId="0" fontId="102" fillId="24" borderId="226" xfId="0" applyFont="1" applyFill="1" applyBorder="1" applyAlignment="1">
      <alignment horizontal="center" vertical="center" wrapText="1"/>
    </xf>
    <xf numFmtId="0" fontId="102" fillId="24" borderId="227" xfId="0" applyFont="1" applyFill="1" applyBorder="1" applyAlignment="1">
      <alignment horizontal="center" vertical="center" wrapText="1"/>
    </xf>
    <xf numFmtId="0" fontId="0" fillId="18" borderId="0" xfId="0" applyFill="1" applyAlignment="1" applyProtection="1">
      <alignment horizontal="center"/>
      <protection hidden="1"/>
    </xf>
    <xf numFmtId="0" fontId="180" fillId="3" borderId="177" xfId="0" applyFont="1" applyFill="1" applyBorder="1" applyAlignment="1" applyProtection="1">
      <alignment horizontal="center" vertical="center"/>
      <protection locked="0" hidden="1"/>
    </xf>
    <xf numFmtId="0" fontId="180" fillId="3" borderId="221" xfId="0" applyFont="1" applyFill="1" applyBorder="1" applyAlignment="1" applyProtection="1">
      <alignment horizontal="center" vertical="center"/>
      <protection locked="0" hidden="1"/>
    </xf>
    <xf numFmtId="0" fontId="42" fillId="0" borderId="0" xfId="2" applyFont="1" applyAlignment="1" applyProtection="1">
      <alignment horizontal="center" vertical="top"/>
      <protection locked="0" hidden="1"/>
    </xf>
    <xf numFmtId="0" fontId="42" fillId="0" borderId="0" xfId="2" applyFont="1" applyAlignment="1" applyProtection="1">
      <alignment horizontal="left" vertical="top" wrapText="1"/>
      <protection locked="0" hidden="1"/>
    </xf>
    <xf numFmtId="0" fontId="141" fillId="0" borderId="0" xfId="2" applyFont="1" applyAlignment="1" applyProtection="1">
      <alignment horizontal="center" vertical="top"/>
      <protection locked="0" hidden="1"/>
    </xf>
    <xf numFmtId="0" fontId="24" fillId="0" borderId="0" xfId="2" applyFont="1" applyAlignment="1" applyProtection="1">
      <alignment horizontal="center" vertical="center"/>
      <protection locked="0" hidden="1"/>
    </xf>
    <xf numFmtId="0" fontId="25" fillId="0" borderId="0" xfId="2" applyFont="1" applyAlignment="1" applyProtection="1">
      <alignment horizontal="center" vertical="center"/>
      <protection locked="0" hidden="1"/>
    </xf>
    <xf numFmtId="0" fontId="142" fillId="21" borderId="122" xfId="0" applyFont="1" applyFill="1" applyBorder="1" applyAlignment="1" applyProtection="1">
      <alignment horizontal="center" vertical="center" wrapText="1"/>
      <protection hidden="1"/>
    </xf>
    <xf numFmtId="0" fontId="142" fillId="21" borderId="66" xfId="0" applyFont="1" applyFill="1" applyBorder="1" applyAlignment="1" applyProtection="1">
      <alignment horizontal="center" vertical="center" wrapText="1"/>
      <protection hidden="1"/>
    </xf>
    <xf numFmtId="0" fontId="88" fillId="21" borderId="122" xfId="0" applyFont="1" applyFill="1" applyBorder="1" applyAlignment="1" applyProtection="1">
      <alignment horizontal="center" vertical="center" wrapText="1"/>
      <protection hidden="1"/>
    </xf>
    <xf numFmtId="0" fontId="88" fillId="21" borderId="66" xfId="0" applyFont="1" applyFill="1" applyBorder="1" applyAlignment="1" applyProtection="1">
      <alignment horizontal="center" vertical="center" wrapText="1"/>
      <protection hidden="1"/>
    </xf>
    <xf numFmtId="0" fontId="143" fillId="0" borderId="66" xfId="0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/>
    </xf>
    <xf numFmtId="0" fontId="131" fillId="22" borderId="0" xfId="0" applyFont="1" applyFill="1" applyAlignment="1" applyProtection="1">
      <alignment horizontal="center" vertical="center" wrapText="1"/>
      <protection locked="0" hidden="1"/>
    </xf>
    <xf numFmtId="0" fontId="68" fillId="0" borderId="176" xfId="0" applyFont="1" applyBorder="1" applyAlignment="1" applyProtection="1">
      <alignment horizontal="center" vertical="center"/>
      <protection locked="0" hidden="1"/>
    </xf>
    <xf numFmtId="0" fontId="144" fillId="0" borderId="176" xfId="0" applyFont="1" applyBorder="1" applyAlignment="1" applyProtection="1">
      <alignment horizontal="center" vertical="center" shrinkToFit="1"/>
      <protection locked="0" hidden="1"/>
    </xf>
    <xf numFmtId="0" fontId="77" fillId="0" borderId="176" xfId="0" applyFont="1" applyBorder="1" applyAlignment="1" applyProtection="1">
      <alignment horizontal="center" vertical="center" textRotation="90" shrinkToFit="1"/>
      <protection locked="0" hidden="1"/>
    </xf>
    <xf numFmtId="0" fontId="54" fillId="0" borderId="184" xfId="0" applyFont="1" applyBorder="1" applyAlignment="1" applyProtection="1">
      <alignment horizontal="center" vertical="center" wrapText="1" shrinkToFit="1"/>
      <protection locked="0" hidden="1"/>
    </xf>
    <xf numFmtId="0" fontId="54" fillId="0" borderId="192" xfId="0" applyFont="1" applyBorder="1" applyAlignment="1" applyProtection="1">
      <alignment horizontal="center" vertical="center" wrapText="1" shrinkToFit="1"/>
      <protection locked="0" hidden="1"/>
    </xf>
    <xf numFmtId="0" fontId="77" fillId="0" borderId="176" xfId="0" applyFont="1" applyBorder="1" applyAlignment="1" applyProtection="1">
      <alignment horizontal="center" vertical="center" shrinkToFit="1"/>
      <protection locked="0" hidden="1"/>
    </xf>
    <xf numFmtId="0" fontId="77" fillId="0" borderId="184" xfId="0" applyFont="1" applyBorder="1" applyAlignment="1" applyProtection="1">
      <alignment horizontal="center" vertical="center" shrinkToFit="1"/>
      <protection locked="0" hidden="1"/>
    </xf>
    <xf numFmtId="0" fontId="76" fillId="0" borderId="193" xfId="0" applyFont="1" applyBorder="1" applyAlignment="1" applyProtection="1">
      <alignment horizontal="center" vertical="center"/>
      <protection locked="0" hidden="1"/>
    </xf>
    <xf numFmtId="0" fontId="93" fillId="0" borderId="207" xfId="3" applyFont="1" applyBorder="1" applyAlignment="1" applyProtection="1">
      <alignment horizontal="right" vertical="center"/>
      <protection hidden="1"/>
    </xf>
    <xf numFmtId="0" fontId="93" fillId="0" borderId="208" xfId="3" applyFont="1" applyBorder="1" applyAlignment="1" applyProtection="1">
      <alignment horizontal="right" vertical="center"/>
      <protection hidden="1"/>
    </xf>
    <xf numFmtId="0" fontId="93" fillId="0" borderId="209" xfId="3" applyFont="1" applyBorder="1" applyAlignment="1" applyProtection="1">
      <alignment horizontal="right" vertical="center"/>
      <protection hidden="1"/>
    </xf>
    <xf numFmtId="0" fontId="196" fillId="0" borderId="0" xfId="0" applyFont="1" applyAlignment="1" applyProtection="1">
      <alignment horizontal="center" vertical="center"/>
      <protection hidden="1"/>
    </xf>
    <xf numFmtId="0" fontId="198" fillId="0" borderId="0" xfId="0" applyFont="1" applyAlignment="1" applyProtection="1">
      <alignment horizontal="center" vertical="center"/>
      <protection hidden="1"/>
    </xf>
    <xf numFmtId="0" fontId="140" fillId="0" borderId="129" xfId="3" applyFont="1" applyBorder="1" applyAlignment="1" applyProtection="1">
      <alignment horizontal="center" vertical="center" wrapText="1"/>
      <protection hidden="1"/>
    </xf>
    <xf numFmtId="0" fontId="140" fillId="0" borderId="130" xfId="3" applyFont="1" applyBorder="1" applyAlignment="1" applyProtection="1">
      <alignment horizontal="center" vertical="center" wrapText="1"/>
      <protection hidden="1"/>
    </xf>
    <xf numFmtId="0" fontId="140" fillId="0" borderId="131" xfId="3" applyFont="1" applyBorder="1" applyAlignment="1" applyProtection="1">
      <alignment horizontal="center" vertical="center" wrapText="1"/>
      <protection hidden="1"/>
    </xf>
    <xf numFmtId="0" fontId="197" fillId="0" borderId="0" xfId="0" applyFont="1" applyAlignment="1" applyProtection="1">
      <alignment horizontal="left" vertical="center"/>
      <protection hidden="1"/>
    </xf>
    <xf numFmtId="0" fontId="50" fillId="0" borderId="3" xfId="0" applyFont="1" applyBorder="1" applyAlignment="1" applyProtection="1">
      <alignment horizontal="center" vertical="center"/>
      <protection locked="0" hidden="1"/>
    </xf>
    <xf numFmtId="164" fontId="50" fillId="0" borderId="3" xfId="0" applyNumberFormat="1" applyFont="1" applyBorder="1" applyAlignment="1" applyProtection="1">
      <alignment horizontal="center" vertical="center"/>
      <protection locked="0" hidden="1"/>
    </xf>
    <xf numFmtId="0" fontId="50" fillId="0" borderId="65" xfId="0" applyFont="1" applyBorder="1" applyAlignment="1" applyProtection="1">
      <alignment horizontal="center" vertical="center"/>
      <protection locked="0" hidden="1"/>
    </xf>
    <xf numFmtId="0" fontId="50" fillId="0" borderId="77" xfId="0" applyFont="1" applyBorder="1" applyAlignment="1" applyProtection="1">
      <alignment horizontal="center" vertical="center"/>
      <protection locked="0" hidden="1"/>
    </xf>
    <xf numFmtId="0" fontId="50" fillId="0" borderId="4" xfId="0" applyFont="1" applyBorder="1" applyAlignment="1" applyProtection="1">
      <alignment horizontal="center" vertical="center"/>
      <protection locked="0" hidden="1"/>
    </xf>
    <xf numFmtId="0" fontId="50" fillId="0" borderId="67" xfId="0" applyFont="1" applyBorder="1" applyAlignment="1" applyProtection="1">
      <alignment horizontal="center" vertical="center"/>
      <protection locked="0" hidden="1"/>
    </xf>
    <xf numFmtId="0" fontId="50" fillId="0" borderId="101" xfId="0" applyFont="1" applyBorder="1" applyAlignment="1" applyProtection="1">
      <alignment horizontal="center" vertical="center"/>
      <protection locked="0" hidden="1"/>
    </xf>
    <xf numFmtId="164" fontId="50" fillId="0" borderId="65" xfId="0" applyNumberFormat="1" applyFont="1" applyBorder="1" applyAlignment="1" applyProtection="1">
      <alignment horizontal="center" vertical="center"/>
      <protection locked="0" hidden="1"/>
    </xf>
    <xf numFmtId="164" fontId="50" fillId="0" borderId="77" xfId="0" applyNumberFormat="1" applyFont="1" applyBorder="1" applyAlignment="1" applyProtection="1">
      <alignment horizontal="center" vertical="center"/>
      <protection locked="0" hidden="1"/>
    </xf>
    <xf numFmtId="164" fontId="50" fillId="0" borderId="4" xfId="0" applyNumberFormat="1" applyFont="1" applyBorder="1" applyAlignment="1" applyProtection="1">
      <alignment horizontal="center" vertical="center"/>
      <protection locked="0" hidden="1"/>
    </xf>
    <xf numFmtId="0" fontId="40" fillId="0" borderId="0" xfId="0" applyFont="1" applyAlignment="1" applyProtection="1">
      <alignment horizontal="center" vertical="center"/>
      <protection locked="0" hidden="1"/>
    </xf>
    <xf numFmtId="0" fontId="50" fillId="0" borderId="3" xfId="0" applyFont="1" applyBorder="1" applyAlignment="1" applyProtection="1">
      <alignment horizontal="center" vertical="center" wrapText="1"/>
      <protection locked="0" hidden="1"/>
    </xf>
    <xf numFmtId="0" fontId="71" fillId="0" borderId="0" xfId="0" applyFont="1" applyAlignment="1" applyProtection="1">
      <alignment horizontal="right" vertical="center"/>
      <protection locked="0" hidden="1"/>
    </xf>
    <xf numFmtId="0" fontId="96" fillId="0" borderId="65" xfId="0" applyFont="1" applyBorder="1" applyAlignment="1" applyProtection="1">
      <alignment horizontal="center" vertical="center" wrapText="1"/>
      <protection locked="0" hidden="1"/>
    </xf>
    <xf numFmtId="0" fontId="96" fillId="0" borderId="4" xfId="0" applyFont="1" applyBorder="1" applyAlignment="1" applyProtection="1">
      <alignment horizontal="center" vertical="center" wrapText="1"/>
      <protection locked="0" hidden="1"/>
    </xf>
    <xf numFmtId="0" fontId="50" fillId="0" borderId="67" xfId="0" applyFont="1" applyBorder="1" applyAlignment="1" applyProtection="1">
      <alignment horizontal="center" vertical="center" wrapText="1"/>
      <protection locked="0" hidden="1"/>
    </xf>
    <xf numFmtId="0" fontId="50" fillId="0" borderId="101" xfId="0" applyFont="1" applyBorder="1" applyAlignment="1" applyProtection="1">
      <alignment horizontal="center" vertical="center" wrapText="1"/>
      <protection locked="0" hidden="1"/>
    </xf>
    <xf numFmtId="0" fontId="71" fillId="0" borderId="0" xfId="0" applyFont="1" applyAlignment="1" applyProtection="1">
      <alignment horizontal="left" vertical="center"/>
      <protection locked="0" hidden="1"/>
    </xf>
    <xf numFmtId="0" fontId="57" fillId="0" borderId="0" xfId="0" applyFont="1" applyAlignment="1" applyProtection="1">
      <alignment horizontal="center" wrapText="1"/>
      <protection locked="0" hidden="1"/>
    </xf>
    <xf numFmtId="0" fontId="78" fillId="0" borderId="0" xfId="0" applyFont="1" applyAlignment="1" applyProtection="1">
      <alignment horizontal="left" vertical="center"/>
      <protection locked="0" hidden="1"/>
    </xf>
    <xf numFmtId="0" fontId="166" fillId="0" borderId="124" xfId="0" applyFont="1" applyBorder="1" applyAlignment="1">
      <alignment horizontal="center" vertical="center" wrapText="1"/>
    </xf>
    <xf numFmtId="0" fontId="166" fillId="0" borderId="125" xfId="0" applyFont="1" applyBorder="1" applyAlignment="1">
      <alignment horizontal="center" vertical="center" wrapText="1"/>
    </xf>
    <xf numFmtId="0" fontId="166" fillId="0" borderId="126" xfId="0" applyFont="1" applyBorder="1" applyAlignment="1">
      <alignment horizontal="center" vertical="center" wrapText="1"/>
    </xf>
    <xf numFmtId="0" fontId="99" fillId="9" borderId="60" xfId="0" applyFont="1" applyFill="1" applyBorder="1" applyAlignment="1">
      <alignment horizontal="center" vertical="center" wrapText="1"/>
    </xf>
    <xf numFmtId="0" fontId="99" fillId="9" borderId="0" xfId="0" applyFont="1" applyFill="1" applyAlignment="1">
      <alignment horizontal="center" vertical="center" wrapText="1"/>
    </xf>
    <xf numFmtId="0" fontId="99" fillId="9" borderId="63" xfId="0" applyFont="1" applyFill="1" applyBorder="1" applyAlignment="1">
      <alignment horizontal="center" vertical="center" wrapText="1"/>
    </xf>
    <xf numFmtId="1" fontId="76" fillId="0" borderId="108" xfId="0" applyNumberFormat="1" applyFont="1" applyBorder="1" applyAlignment="1" applyProtection="1">
      <alignment horizontal="center" vertical="center"/>
      <protection locked="0" hidden="1"/>
    </xf>
    <xf numFmtId="1" fontId="76" fillId="0" borderId="109" xfId="0" applyNumberFormat="1" applyFont="1" applyBorder="1" applyAlignment="1" applyProtection="1">
      <alignment horizontal="center" vertical="center"/>
      <protection locked="0" hidden="1"/>
    </xf>
    <xf numFmtId="1" fontId="76" fillId="0" borderId="246" xfId="0" applyNumberFormat="1" applyFont="1" applyBorder="1" applyAlignment="1" applyProtection="1">
      <alignment horizontal="center" vertical="center"/>
      <protection locked="0" hidden="1"/>
    </xf>
    <xf numFmtId="1" fontId="76" fillId="0" borderId="154" xfId="0" applyNumberFormat="1" applyFont="1" applyBorder="1" applyAlignment="1" applyProtection="1">
      <alignment horizontal="center" vertical="center"/>
      <protection locked="0" hidden="1"/>
    </xf>
    <xf numFmtId="1" fontId="76" fillId="0" borderId="204" xfId="0" applyNumberFormat="1" applyFont="1" applyBorder="1" applyAlignment="1" applyProtection="1">
      <alignment horizontal="center" vertical="center"/>
      <protection locked="0" hidden="1"/>
    </xf>
    <xf numFmtId="1" fontId="76" fillId="0" borderId="3" xfId="0" applyNumberFormat="1" applyFont="1" applyBorder="1" applyAlignment="1" applyProtection="1">
      <alignment horizontal="center" vertical="center"/>
      <protection locked="0" hidden="1"/>
    </xf>
    <xf numFmtId="1" fontId="76" fillId="0" borderId="13" xfId="0" applyNumberFormat="1" applyFont="1" applyBorder="1" applyAlignment="1" applyProtection="1">
      <alignment horizontal="center" vertical="center"/>
      <protection locked="0" hidden="1"/>
    </xf>
    <xf numFmtId="1" fontId="76" fillId="0" borderId="107" xfId="0" applyNumberFormat="1" applyFont="1" applyBorder="1" applyAlignment="1" applyProtection="1">
      <alignment horizontal="center" vertical="center"/>
      <protection locked="0" hidden="1"/>
    </xf>
    <xf numFmtId="1" fontId="76" fillId="0" borderId="14" xfId="0" applyNumberFormat="1" applyFont="1" applyBorder="1" applyAlignment="1" applyProtection="1">
      <alignment horizontal="center" vertical="center"/>
      <protection locked="0" hidden="1"/>
    </xf>
    <xf numFmtId="1" fontId="76" fillId="0" borderId="15" xfId="0" applyNumberFormat="1" applyFont="1" applyBorder="1" applyAlignment="1" applyProtection="1">
      <alignment horizontal="center" vertical="center"/>
      <protection locked="0" hidden="1"/>
    </xf>
    <xf numFmtId="0" fontId="99" fillId="0" borderId="144" xfId="0" applyFont="1" applyBorder="1" applyAlignment="1">
      <alignment horizontal="center" vertical="center"/>
    </xf>
    <xf numFmtId="0" fontId="99" fillId="0" borderId="215" xfId="0" applyFont="1" applyBorder="1" applyAlignment="1">
      <alignment horizontal="center" vertical="center"/>
    </xf>
    <xf numFmtId="1" fontId="99" fillId="0" borderId="144" xfId="0" applyNumberFormat="1" applyFont="1" applyBorder="1" applyAlignment="1">
      <alignment horizontal="center" vertical="center"/>
    </xf>
    <xf numFmtId="0" fontId="99" fillId="0" borderId="86" xfId="0" applyFont="1" applyBorder="1" applyAlignment="1">
      <alignment horizontal="center" vertical="center"/>
    </xf>
    <xf numFmtId="0" fontId="99" fillId="0" borderId="87" xfId="0" applyFont="1" applyBorder="1" applyAlignment="1">
      <alignment horizontal="center" vertical="center"/>
    </xf>
    <xf numFmtId="1" fontId="76" fillId="0" borderId="124" xfId="0" applyNumberFormat="1" applyFont="1" applyBorder="1" applyAlignment="1">
      <alignment horizontal="center" vertical="center"/>
    </xf>
    <xf numFmtId="1" fontId="76" fillId="0" borderId="125" xfId="0" applyNumberFormat="1" applyFont="1" applyBorder="1" applyAlignment="1">
      <alignment horizontal="center" vertical="center"/>
    </xf>
    <xf numFmtId="1" fontId="76" fillId="0" borderId="126" xfId="0" applyNumberFormat="1" applyFont="1" applyBorder="1" applyAlignment="1">
      <alignment horizontal="center" vertical="center"/>
    </xf>
    <xf numFmtId="1" fontId="76" fillId="0" borderId="210" xfId="0" applyNumberFormat="1" applyFont="1" applyBorder="1" applyAlignment="1">
      <alignment horizontal="center" vertical="center"/>
    </xf>
    <xf numFmtId="1" fontId="76" fillId="0" borderId="211" xfId="0" applyNumberFormat="1" applyFont="1" applyBorder="1" applyAlignment="1">
      <alignment horizontal="center" vertical="center"/>
    </xf>
    <xf numFmtId="1" fontId="76" fillId="0" borderId="211" xfId="0" applyNumberFormat="1" applyFont="1" applyBorder="1" applyAlignment="1">
      <alignment horizontal="center" vertical="center" wrapText="1"/>
    </xf>
    <xf numFmtId="1" fontId="76" fillId="0" borderId="212" xfId="0" applyNumberFormat="1" applyFont="1" applyBorder="1" applyAlignment="1">
      <alignment horizontal="center" vertical="center" wrapText="1"/>
    </xf>
    <xf numFmtId="0" fontId="98" fillId="3" borderId="0" xfId="0" applyFont="1" applyFill="1" applyAlignment="1">
      <alignment horizontal="center" vertical="center"/>
    </xf>
    <xf numFmtId="0" fontId="80" fillId="18" borderId="86" xfId="0" applyFont="1" applyFill="1" applyBorder="1" applyAlignment="1">
      <alignment horizontal="center" vertical="center"/>
    </xf>
    <xf numFmtId="1" fontId="76" fillId="0" borderId="96" xfId="0" applyNumberFormat="1" applyFont="1" applyBorder="1" applyAlignment="1" applyProtection="1">
      <alignment horizontal="center" vertical="center"/>
      <protection locked="0" hidden="1"/>
    </xf>
    <xf numFmtId="1" fontId="76" fillId="0" borderId="97" xfId="0" applyNumberFormat="1" applyFont="1" applyBorder="1" applyAlignment="1" applyProtection="1">
      <alignment horizontal="center" vertical="center"/>
      <protection locked="0" hidden="1"/>
    </xf>
    <xf numFmtId="0" fontId="165" fillId="0" borderId="124" xfId="0" applyFont="1" applyBorder="1" applyAlignment="1">
      <alignment horizontal="center" vertical="center"/>
    </xf>
    <xf numFmtId="0" fontId="165" fillId="0" borderId="125" xfId="0" applyFont="1" applyBorder="1" applyAlignment="1">
      <alignment horizontal="center" vertical="center"/>
    </xf>
    <xf numFmtId="0" fontId="165" fillId="0" borderId="126" xfId="0" applyFont="1" applyBorder="1" applyAlignment="1">
      <alignment horizontal="center" vertical="center"/>
    </xf>
    <xf numFmtId="0" fontId="165" fillId="0" borderId="60" xfId="0" applyFont="1" applyBorder="1" applyAlignment="1">
      <alignment horizontal="center" vertical="center"/>
    </xf>
    <xf numFmtId="0" fontId="165" fillId="0" borderId="0" xfId="0" applyFont="1" applyAlignment="1">
      <alignment horizontal="center" vertical="center"/>
    </xf>
    <xf numFmtId="0" fontId="165" fillId="0" borderId="63" xfId="0" applyFont="1" applyBorder="1" applyAlignment="1">
      <alignment horizontal="center" vertical="center"/>
    </xf>
    <xf numFmtId="0" fontId="100" fillId="0" borderId="60" xfId="0" applyFont="1" applyBorder="1" applyAlignment="1">
      <alignment horizontal="right" vertical="center"/>
    </xf>
    <xf numFmtId="0" fontId="100" fillId="0" borderId="0" xfId="0" applyFont="1" applyAlignment="1">
      <alignment horizontal="right" vertical="center"/>
    </xf>
    <xf numFmtId="0" fontId="58" fillId="0" borderId="0" xfId="0" applyFont="1" applyAlignment="1" applyProtection="1">
      <alignment horizontal="left" vertical="center"/>
      <protection locked="0" hidden="1"/>
    </xf>
    <xf numFmtId="0" fontId="58" fillId="0" borderId="63" xfId="0" applyFont="1" applyBorder="1" applyAlignment="1" applyProtection="1">
      <alignment horizontal="left" vertical="center"/>
      <protection locked="0" hidden="1"/>
    </xf>
    <xf numFmtId="0" fontId="54" fillId="0" borderId="90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4" fillId="0" borderId="6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99" fillId="0" borderId="213" xfId="0" applyFont="1" applyBorder="1" applyAlignment="1">
      <alignment horizontal="center" vertical="center"/>
    </xf>
    <xf numFmtId="0" fontId="99" fillId="0" borderId="214" xfId="0" applyFont="1" applyBorder="1" applyAlignment="1">
      <alignment horizontal="center" vertical="center"/>
    </xf>
    <xf numFmtId="0" fontId="50" fillId="0" borderId="11" xfId="0" applyFont="1" applyBorder="1" applyAlignment="1" applyProtection="1">
      <alignment horizontal="left" vertical="center" wrapText="1"/>
      <protection locked="0" hidden="1"/>
    </xf>
    <xf numFmtId="0" fontId="20" fillId="0" borderId="0" xfId="0" applyFont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center" vertical="center"/>
      <protection locked="0" hidden="1"/>
    </xf>
    <xf numFmtId="0" fontId="32" fillId="0" borderId="109" xfId="0" applyFont="1" applyBorder="1" applyAlignment="1" applyProtection="1">
      <alignment horizontal="center" vertical="center" wrapText="1"/>
      <protection locked="0" hidden="1"/>
    </xf>
    <xf numFmtId="0" fontId="71" fillId="0" borderId="0" xfId="0" applyFont="1" applyAlignment="1" applyProtection="1">
      <alignment horizontal="center" vertical="center"/>
      <protection locked="0" hidden="1"/>
    </xf>
    <xf numFmtId="0" fontId="50" fillId="0" borderId="114" xfId="0" applyFont="1" applyBorder="1" applyAlignment="1" applyProtection="1">
      <alignment horizontal="left" vertical="center" wrapText="1"/>
      <protection locked="0" hidden="1"/>
    </xf>
    <xf numFmtId="0" fontId="145" fillId="0" borderId="0" xfId="0" applyFont="1" applyAlignment="1" applyProtection="1">
      <alignment horizontal="center"/>
      <protection locked="0" hidden="1"/>
    </xf>
    <xf numFmtId="0" fontId="58" fillId="0" borderId="7" xfId="0" applyFont="1" applyBorder="1" applyAlignment="1" applyProtection="1">
      <alignment horizontal="center" vertical="center"/>
      <protection locked="0" hidden="1"/>
    </xf>
    <xf numFmtId="0" fontId="61" fillId="0" borderId="123" xfId="0" applyFont="1" applyBorder="1" applyAlignment="1" applyProtection="1">
      <alignment horizontal="center" vertical="center"/>
      <protection locked="0" hidden="1"/>
    </xf>
    <xf numFmtId="0" fontId="61" fillId="0" borderId="107" xfId="0" applyFont="1" applyBorder="1" applyAlignment="1" applyProtection="1">
      <alignment horizontal="center" vertical="center"/>
      <protection locked="0" hidden="1"/>
    </xf>
    <xf numFmtId="0" fontId="115" fillId="0" borderId="107" xfId="0" applyFont="1" applyBorder="1" applyAlignment="1" applyProtection="1">
      <alignment horizontal="center" vertical="center"/>
      <protection locked="0" hidden="1"/>
    </xf>
    <xf numFmtId="0" fontId="30" fillId="0" borderId="0" xfId="0" applyFont="1" applyAlignment="1" applyProtection="1">
      <alignment horizontal="left" vertical="center"/>
      <protection locked="0" hidden="1"/>
    </xf>
    <xf numFmtId="0" fontId="58" fillId="0" borderId="12" xfId="0" applyFont="1" applyBorder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horizontal="left" vertical="center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28" fillId="0" borderId="0" xfId="0" applyFont="1" applyAlignment="1" applyProtection="1">
      <alignment horizontal="center" vertical="center"/>
      <protection locked="0" hidden="1"/>
    </xf>
    <xf numFmtId="0" fontId="43" fillId="0" borderId="108" xfId="0" applyFont="1" applyBorder="1" applyAlignment="1" applyProtection="1">
      <alignment horizontal="center" vertical="center" wrapText="1"/>
      <protection locked="0" hidden="1"/>
    </xf>
    <xf numFmtId="0" fontId="43" fillId="0" borderId="90" xfId="0" applyFont="1" applyBorder="1" applyAlignment="1" applyProtection="1">
      <alignment horizontal="center" vertical="center" wrapText="1"/>
      <protection locked="0" hidden="1"/>
    </xf>
    <xf numFmtId="0" fontId="43" fillId="0" borderId="109" xfId="0" applyFont="1" applyBorder="1" applyAlignment="1" applyProtection="1">
      <alignment horizontal="center" vertical="center"/>
      <protection locked="0" hidden="1"/>
    </xf>
    <xf numFmtId="0" fontId="43" fillId="0" borderId="3" xfId="0" applyFont="1" applyBorder="1" applyAlignment="1" applyProtection="1">
      <alignment horizontal="center" vertical="center"/>
      <protection locked="0" hidden="1"/>
    </xf>
    <xf numFmtId="0" fontId="43" fillId="0" borderId="109" xfId="0" applyFont="1" applyBorder="1" applyAlignment="1" applyProtection="1">
      <alignment horizontal="center" vertical="center" wrapText="1"/>
      <protection locked="0" hidden="1"/>
    </xf>
    <xf numFmtId="0" fontId="43" fillId="0" borderId="3" xfId="0" applyFont="1" applyBorder="1" applyAlignment="1" applyProtection="1">
      <alignment horizontal="center" vertical="center" wrapText="1"/>
      <protection locked="0" hidden="1"/>
    </xf>
    <xf numFmtId="0" fontId="43" fillId="0" borderId="15" xfId="0" applyFont="1" applyBorder="1" applyAlignment="1" applyProtection="1">
      <alignment horizontal="center" vertical="center" wrapText="1"/>
      <protection locked="0" hidden="1"/>
    </xf>
    <xf numFmtId="0" fontId="43" fillId="0" borderId="13" xfId="0" applyFont="1" applyBorder="1" applyAlignment="1" applyProtection="1">
      <alignment horizontal="center" vertical="center" wrapText="1"/>
      <protection locked="0" hidden="1"/>
    </xf>
    <xf numFmtId="0" fontId="30" fillId="0" borderId="0" xfId="0" applyFont="1" applyAlignment="1" applyProtection="1">
      <alignment horizontal="right" vertical="center"/>
      <protection locked="0" hidden="1"/>
    </xf>
    <xf numFmtId="14" fontId="71" fillId="0" borderId="0" xfId="0" applyNumberFormat="1" applyFont="1" applyAlignment="1" applyProtection="1">
      <alignment horizontal="center"/>
      <protection locked="0" hidden="1"/>
    </xf>
    <xf numFmtId="0" fontId="71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 vertical="top" wrapText="1"/>
      <protection locked="0" hidden="1"/>
    </xf>
    <xf numFmtId="0" fontId="148" fillId="0" borderId="90" xfId="0" applyFont="1" applyBorder="1" applyAlignment="1" applyProtection="1">
      <alignment horizontal="center" vertical="center" wrapText="1"/>
      <protection locked="0" hidden="1"/>
    </xf>
    <xf numFmtId="0" fontId="148" fillId="0" borderId="65" xfId="0" applyFont="1" applyBorder="1" applyAlignment="1" applyProtection="1">
      <alignment horizontal="center" vertical="center" wrapText="1"/>
      <protection locked="0" hidden="1"/>
    </xf>
    <xf numFmtId="0" fontId="148" fillId="0" borderId="77" xfId="0" applyFont="1" applyBorder="1" applyAlignment="1" applyProtection="1">
      <alignment horizontal="center" vertical="center" wrapText="1"/>
      <protection locked="0" hidden="1"/>
    </xf>
    <xf numFmtId="0" fontId="148" fillId="0" borderId="4" xfId="0" applyFont="1" applyBorder="1" applyAlignment="1" applyProtection="1">
      <alignment horizontal="center" vertical="center" wrapText="1"/>
      <protection locked="0" hidden="1"/>
    </xf>
    <xf numFmtId="0" fontId="148" fillId="0" borderId="3" xfId="0" applyFont="1" applyBorder="1" applyAlignment="1" applyProtection="1">
      <alignment horizontal="center" vertical="center" wrapText="1"/>
      <protection locked="0" hidden="1"/>
    </xf>
    <xf numFmtId="0" fontId="148" fillId="0" borderId="67" xfId="0" applyFont="1" applyBorder="1" applyAlignment="1" applyProtection="1">
      <alignment horizontal="center" vertical="center" wrapText="1"/>
      <protection locked="0" hidden="1"/>
    </xf>
    <xf numFmtId="0" fontId="148" fillId="0" borderId="101" xfId="0" applyFont="1" applyBorder="1" applyAlignment="1" applyProtection="1">
      <alignment horizontal="center" vertical="center" wrapText="1"/>
      <protection locked="0" hidden="1"/>
    </xf>
    <xf numFmtId="0" fontId="59" fillId="0" borderId="0" xfId="0" applyFont="1" applyAlignment="1" applyProtection="1">
      <alignment horizontal="center" vertical="center"/>
      <protection locked="0" hidden="1"/>
    </xf>
    <xf numFmtId="0" fontId="59" fillId="0" borderId="63" xfId="0" applyFont="1" applyBorder="1" applyAlignment="1" applyProtection="1">
      <alignment horizontal="center" vertical="center"/>
      <protection locked="0" hidden="1"/>
    </xf>
    <xf numFmtId="165" fontId="148" fillId="0" borderId="128" xfId="0" applyNumberFormat="1" applyFont="1" applyBorder="1" applyAlignment="1" applyProtection="1">
      <alignment horizontal="center" vertical="center" wrapText="1"/>
      <protection locked="0" hidden="1"/>
    </xf>
    <xf numFmtId="165" fontId="148" fillId="0" borderId="4" xfId="0" applyNumberFormat="1" applyFont="1" applyBorder="1" applyAlignment="1" applyProtection="1">
      <alignment horizontal="center" vertical="center" wrapText="1"/>
      <protection locked="0" hidden="1"/>
    </xf>
    <xf numFmtId="165" fontId="148" fillId="0" borderId="76" xfId="0" applyNumberFormat="1" applyFont="1" applyBorder="1" applyAlignment="1" applyProtection="1">
      <alignment horizontal="center" vertical="center" wrapText="1"/>
      <protection locked="0" hidden="1"/>
    </xf>
    <xf numFmtId="0" fontId="147" fillId="0" borderId="67" xfId="0" applyFont="1" applyBorder="1" applyAlignment="1" applyProtection="1">
      <alignment horizontal="center" vertical="center" wrapText="1"/>
      <protection locked="0" hidden="1"/>
    </xf>
    <xf numFmtId="0" fontId="147" fillId="0" borderId="101" xfId="0" applyFont="1" applyBorder="1" applyAlignment="1" applyProtection="1">
      <alignment horizontal="center" vertical="center" wrapText="1"/>
      <protection locked="0" hidden="1"/>
    </xf>
    <xf numFmtId="0" fontId="147" fillId="0" borderId="127" xfId="0" applyFont="1" applyBorder="1" applyAlignment="1" applyProtection="1">
      <alignment horizontal="center" vertical="center" wrapText="1"/>
      <protection locked="0" hidden="1"/>
    </xf>
    <xf numFmtId="0" fontId="146" fillId="0" borderId="0" xfId="0" applyFont="1" applyAlignment="1" applyProtection="1">
      <alignment horizontal="center" vertical="center" shrinkToFit="1"/>
      <protection locked="0" hidden="1"/>
    </xf>
    <xf numFmtId="0" fontId="121" fillId="0" borderId="124" xfId="0" applyFont="1" applyBorder="1" applyAlignment="1" applyProtection="1">
      <alignment horizontal="center" vertical="center" shrinkToFit="1"/>
      <protection locked="0" hidden="1"/>
    </xf>
    <xf numFmtId="0" fontId="121" fillId="0" borderId="125" xfId="0" applyFont="1" applyBorder="1" applyAlignment="1" applyProtection="1">
      <alignment horizontal="center" vertical="center" shrinkToFit="1"/>
      <protection locked="0" hidden="1"/>
    </xf>
    <xf numFmtId="0" fontId="121" fillId="0" borderId="126" xfId="0" applyFont="1" applyBorder="1" applyAlignment="1" applyProtection="1">
      <alignment horizontal="center" vertical="center" shrinkToFit="1"/>
      <protection locked="0" hidden="1"/>
    </xf>
    <xf numFmtId="0" fontId="59" fillId="0" borderId="79" xfId="0" applyFont="1" applyBorder="1" applyAlignment="1" applyProtection="1">
      <alignment horizontal="left" vertical="center"/>
      <protection locked="0" hidden="1"/>
    </xf>
    <xf numFmtId="0" fontId="59" fillId="0" borderId="66" xfId="0" applyFont="1" applyBorder="1" applyAlignment="1" applyProtection="1">
      <alignment horizontal="left" vertical="center"/>
      <protection locked="0" hidden="1"/>
    </xf>
    <xf numFmtId="0" fontId="59" fillId="0" borderId="80" xfId="0" applyFont="1" applyBorder="1" applyAlignment="1" applyProtection="1">
      <alignment horizontal="left" vertical="center"/>
      <protection locked="0" hidden="1"/>
    </xf>
    <xf numFmtId="0" fontId="148" fillId="0" borderId="127" xfId="0" applyFont="1" applyBorder="1" applyAlignment="1" applyProtection="1">
      <alignment horizontal="center" vertical="center" wrapText="1"/>
      <protection locked="0" hidden="1"/>
    </xf>
    <xf numFmtId="0" fontId="133" fillId="0" borderId="90" xfId="0" applyFont="1" applyBorder="1" applyAlignment="1" applyProtection="1">
      <alignment horizontal="center" vertical="center" wrapText="1"/>
      <protection locked="0" hidden="1"/>
    </xf>
    <xf numFmtId="0" fontId="133" fillId="0" borderId="65" xfId="0" applyFont="1" applyBorder="1" applyAlignment="1" applyProtection="1">
      <alignment horizontal="center" vertical="center" wrapText="1"/>
      <protection locked="0" hidden="1"/>
    </xf>
    <xf numFmtId="0" fontId="133" fillId="0" borderId="77" xfId="0" applyFont="1" applyBorder="1" applyAlignment="1" applyProtection="1">
      <alignment horizontal="center" vertical="center" wrapText="1"/>
      <protection locked="0" hidden="1"/>
    </xf>
    <xf numFmtId="0" fontId="133" fillId="0" borderId="4" xfId="0" applyFont="1" applyBorder="1" applyAlignment="1" applyProtection="1">
      <alignment horizontal="center" vertical="center" wrapText="1"/>
      <protection locked="0" hidden="1"/>
    </xf>
    <xf numFmtId="0" fontId="133" fillId="0" borderId="3" xfId="0" applyFont="1" applyBorder="1" applyAlignment="1" applyProtection="1">
      <alignment horizontal="center" vertical="center" wrapText="1"/>
      <protection locked="0" hidden="1"/>
    </xf>
    <xf numFmtId="0" fontId="59" fillId="0" borderId="60" xfId="0" applyFont="1" applyBorder="1" applyAlignment="1" applyProtection="1">
      <alignment horizontal="left" vertical="center"/>
      <protection locked="0" hidden="1"/>
    </xf>
    <xf numFmtId="0" fontId="59" fillId="0" borderId="0" xfId="0" applyFont="1" applyAlignment="1" applyProtection="1">
      <alignment horizontal="left" vertical="center"/>
      <protection locked="0" hidden="1"/>
    </xf>
    <xf numFmtId="0" fontId="65" fillId="0" borderId="0" xfId="0" applyFont="1" applyAlignment="1" applyProtection="1">
      <alignment horizontal="center" vertical="center"/>
      <protection locked="0" hidden="1"/>
    </xf>
    <xf numFmtId="0" fontId="51" fillId="0" borderId="0" xfId="0" applyFont="1" applyAlignment="1" applyProtection="1">
      <alignment horizontal="center" vertical="center"/>
      <protection locked="0" hidden="1"/>
    </xf>
    <xf numFmtId="0" fontId="50" fillId="0" borderId="0" xfId="0" applyFont="1" applyAlignment="1" applyProtection="1">
      <alignment horizontal="center"/>
      <protection locked="0" hidden="1"/>
    </xf>
    <xf numFmtId="0" fontId="68" fillId="0" borderId="0" xfId="0" applyFont="1" applyAlignment="1" applyProtection="1">
      <alignment horizontal="left" vertical="center"/>
      <protection locked="0" hidden="1"/>
    </xf>
    <xf numFmtId="0" fontId="118" fillId="23" borderId="0" xfId="0" applyFont="1" applyFill="1" applyAlignment="1">
      <alignment horizontal="center" vertical="center"/>
    </xf>
    <xf numFmtId="0" fontId="141" fillId="0" borderId="29" xfId="0" applyFont="1" applyBorder="1" applyAlignment="1" applyProtection="1">
      <alignment horizontal="left" vertical="center" shrinkToFit="1"/>
      <protection locked="0" hidden="1"/>
    </xf>
    <xf numFmtId="0" fontId="141" fillId="0" borderId="137" xfId="0" applyFont="1" applyBorder="1" applyAlignment="1" applyProtection="1">
      <alignment horizontal="left" vertical="center" shrinkToFit="1"/>
      <protection locked="0" hidden="1"/>
    </xf>
    <xf numFmtId="0" fontId="48" fillId="0" borderId="0" xfId="0" applyFont="1" applyAlignment="1" applyProtection="1">
      <alignment horizontal="left" vertical="center"/>
      <protection locked="0" hidden="1"/>
    </xf>
    <xf numFmtId="0" fontId="48" fillId="0" borderId="63" xfId="0" applyFont="1" applyBorder="1" applyAlignment="1" applyProtection="1">
      <alignment horizontal="left" vertical="center"/>
      <protection locked="0" hidden="1"/>
    </xf>
    <xf numFmtId="0" fontId="150" fillId="3" borderId="0" xfId="0" applyFont="1" applyFill="1" applyAlignment="1">
      <alignment horizontal="center" vertical="center"/>
    </xf>
    <xf numFmtId="0" fontId="54" fillId="0" borderId="0" xfId="0" applyFont="1" applyAlignment="1" applyProtection="1">
      <alignment horizontal="left" vertical="center" shrinkToFit="1"/>
      <protection locked="0" hidden="1"/>
    </xf>
    <xf numFmtId="0" fontId="54" fillId="0" borderId="63" xfId="0" applyFont="1" applyBorder="1" applyAlignment="1" applyProtection="1">
      <alignment horizontal="left" vertical="center" shrinkToFit="1"/>
      <protection locked="0" hidden="1"/>
    </xf>
    <xf numFmtId="0" fontId="54" fillId="0" borderId="0" xfId="0" applyFont="1" applyAlignment="1" applyProtection="1">
      <alignment horizontal="left" vertical="center"/>
      <protection locked="0" hidden="1"/>
    </xf>
    <xf numFmtId="14" fontId="54" fillId="0" borderId="0" xfId="0" applyNumberFormat="1" applyFont="1" applyAlignment="1" applyProtection="1">
      <alignment horizontal="left" vertical="center" shrinkToFit="1"/>
      <protection locked="0" hidden="1"/>
    </xf>
    <xf numFmtId="14" fontId="54" fillId="0" borderId="63" xfId="0" applyNumberFormat="1" applyFont="1" applyBorder="1" applyAlignment="1" applyProtection="1">
      <alignment horizontal="left" vertical="center" shrinkToFit="1"/>
      <protection locked="0" hidden="1"/>
    </xf>
    <xf numFmtId="0" fontId="48" fillId="0" borderId="60" xfId="0" applyFont="1" applyBorder="1" applyAlignment="1" applyProtection="1">
      <alignment horizontal="left" vertical="center" wrapText="1"/>
      <protection locked="0" hidden="1"/>
    </xf>
    <xf numFmtId="0" fontId="48" fillId="0" borderId="0" xfId="0" applyFont="1" applyAlignment="1" applyProtection="1">
      <alignment horizontal="left" vertical="center" wrapText="1"/>
      <protection locked="0" hidden="1"/>
    </xf>
    <xf numFmtId="0" fontId="149" fillId="0" borderId="129" xfId="0" applyFont="1" applyBorder="1" applyAlignment="1" applyProtection="1">
      <alignment horizontal="center" vertical="center"/>
      <protection locked="0" hidden="1"/>
    </xf>
    <xf numFmtId="0" fontId="149" fillId="0" borderId="130" xfId="0" applyFont="1" applyBorder="1" applyAlignment="1" applyProtection="1">
      <alignment horizontal="center" vertical="center"/>
      <protection locked="0" hidden="1"/>
    </xf>
    <xf numFmtId="0" fontId="149" fillId="0" borderId="131" xfId="0" applyFont="1" applyBorder="1" applyAlignment="1" applyProtection="1">
      <alignment horizontal="center" vertical="center"/>
      <protection locked="0" hidden="1"/>
    </xf>
    <xf numFmtId="0" fontId="61" fillId="0" borderId="132" xfId="0" applyFont="1" applyBorder="1" applyAlignment="1" applyProtection="1">
      <alignment horizontal="center" vertical="center"/>
      <protection locked="0" hidden="1"/>
    </xf>
    <xf numFmtId="0" fontId="61" fillId="0" borderId="38" xfId="0" applyFont="1" applyBorder="1" applyAlignment="1" applyProtection="1">
      <alignment horizontal="center" vertical="center"/>
      <protection locked="0" hidden="1"/>
    </xf>
    <xf numFmtId="0" fontId="61" fillId="0" borderId="36" xfId="0" applyFont="1" applyBorder="1" applyAlignment="1" applyProtection="1">
      <alignment horizontal="center" vertical="center"/>
      <protection locked="0" hidden="1"/>
    </xf>
    <xf numFmtId="0" fontId="48" fillId="0" borderId="37" xfId="0" applyFont="1" applyBorder="1" applyAlignment="1" applyProtection="1">
      <alignment horizontal="center" vertical="center"/>
      <protection locked="0" hidden="1"/>
    </xf>
    <xf numFmtId="0" fontId="48" fillId="0" borderId="38" xfId="0" applyFont="1" applyBorder="1" applyAlignment="1" applyProtection="1">
      <alignment horizontal="center" vertical="center"/>
      <protection locked="0" hidden="1"/>
    </xf>
    <xf numFmtId="0" fontId="48" fillId="0" borderId="36" xfId="0" applyFont="1" applyBorder="1" applyAlignment="1" applyProtection="1">
      <alignment horizontal="center" vertical="center"/>
      <protection locked="0" hidden="1"/>
    </xf>
    <xf numFmtId="0" fontId="61" fillId="0" borderId="133" xfId="0" applyFont="1" applyBorder="1" applyAlignment="1" applyProtection="1">
      <alignment horizontal="center" vertical="center"/>
      <protection locked="0" hidden="1"/>
    </xf>
    <xf numFmtId="0" fontId="61" fillId="0" borderId="134" xfId="0" applyFont="1" applyBorder="1" applyAlignment="1" applyProtection="1">
      <alignment horizontal="center" vertical="center"/>
      <protection locked="0" hidden="1"/>
    </xf>
    <xf numFmtId="0" fontId="61" fillId="0" borderId="135" xfId="0" applyFont="1" applyBorder="1" applyAlignment="1" applyProtection="1">
      <alignment horizontal="center" vertical="center"/>
      <protection locked="0" hidden="1"/>
    </xf>
    <xf numFmtId="0" fontId="61" fillId="0" borderId="136" xfId="0" applyFont="1" applyBorder="1" applyAlignment="1" applyProtection="1">
      <alignment horizontal="center" vertical="center"/>
      <protection locked="0" hidden="1"/>
    </xf>
    <xf numFmtId="0" fontId="48" fillId="0" borderId="60" xfId="0" applyFont="1" applyBorder="1" applyAlignment="1" applyProtection="1">
      <alignment horizontal="left" vertical="top" wrapText="1"/>
      <protection locked="0" hidden="1"/>
    </xf>
    <xf numFmtId="0" fontId="48" fillId="0" borderId="0" xfId="0" applyFont="1" applyAlignment="1" applyProtection="1">
      <alignment horizontal="left" vertical="top" wrapText="1"/>
      <protection locked="0" hidden="1"/>
    </xf>
    <xf numFmtId="0" fontId="48" fillId="0" borderId="89" xfId="0" applyFont="1" applyBorder="1" applyAlignment="1" applyProtection="1">
      <alignment horizontal="left" vertical="center"/>
      <protection locked="0" hidden="1"/>
    </xf>
    <xf numFmtId="0" fontId="48" fillId="0" borderId="29" xfId="0" applyFont="1" applyBorder="1" applyAlignment="1" applyProtection="1">
      <alignment horizontal="left" vertical="center"/>
      <protection locked="0" hidden="1"/>
    </xf>
    <xf numFmtId="0" fontId="36" fillId="0" borderId="124" xfId="0" applyFont="1" applyBorder="1" applyAlignment="1" applyProtection="1">
      <alignment horizontal="center" vertical="center" wrapText="1"/>
      <protection locked="0" hidden="1"/>
    </xf>
    <xf numFmtId="0" fontId="36" fillId="0" borderId="125" xfId="0" applyFont="1" applyBorder="1" applyAlignment="1" applyProtection="1">
      <alignment horizontal="center" vertical="center" wrapText="1"/>
      <protection locked="0" hidden="1"/>
    </xf>
    <xf numFmtId="0" fontId="36" fillId="0" borderId="126" xfId="0" applyFont="1" applyBorder="1" applyAlignment="1" applyProtection="1">
      <alignment horizontal="center" vertical="center" wrapText="1"/>
      <protection locked="0" hidden="1"/>
    </xf>
    <xf numFmtId="0" fontId="61" fillId="0" borderId="60" xfId="0" applyFont="1" applyBorder="1" applyAlignment="1" applyProtection="1">
      <alignment horizontal="left" vertical="center"/>
      <protection locked="0" hidden="1"/>
    </xf>
    <xf numFmtId="0" fontId="61" fillId="0" borderId="0" xfId="0" applyFont="1" applyAlignment="1" applyProtection="1">
      <alignment horizontal="left" vertical="center"/>
      <protection locked="0" hidden="1"/>
    </xf>
    <xf numFmtId="0" fontId="61" fillId="0" borderId="63" xfId="0" applyFont="1" applyBorder="1" applyAlignment="1" applyProtection="1">
      <alignment horizontal="left" vertical="center"/>
      <protection locked="0" hidden="1"/>
    </xf>
    <xf numFmtId="0" fontId="75" fillId="0" borderId="60" xfId="0" applyFont="1" applyBorder="1" applyAlignment="1" applyProtection="1">
      <alignment horizontal="center" vertical="center" wrapText="1"/>
      <protection locked="0" hidden="1"/>
    </xf>
    <xf numFmtId="0" fontId="75" fillId="0" borderId="0" xfId="0" applyFont="1" applyAlignment="1" applyProtection="1">
      <alignment horizontal="center" vertical="center" wrapText="1"/>
      <protection locked="0" hidden="1"/>
    </xf>
    <xf numFmtId="0" fontId="75" fillId="0" borderId="63" xfId="0" applyFont="1" applyBorder="1" applyAlignment="1" applyProtection="1">
      <alignment horizontal="center" vertical="center" wrapText="1"/>
      <protection locked="0"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75" fillId="0" borderId="138" xfId="0" applyFont="1" applyBorder="1" applyAlignment="1" applyProtection="1">
      <alignment horizontal="center" vertical="center" wrapText="1"/>
      <protection locked="0" hidden="1"/>
    </xf>
    <xf numFmtId="0" fontId="75" fillId="0" borderId="139" xfId="0" applyFont="1" applyBorder="1" applyAlignment="1" applyProtection="1">
      <alignment horizontal="center" vertical="center" wrapText="1"/>
      <protection locked="0" hidden="1"/>
    </xf>
    <xf numFmtId="0" fontId="75" fillId="0" borderId="140" xfId="0" applyFont="1" applyBorder="1" applyAlignment="1" applyProtection="1">
      <alignment horizontal="center" vertical="center" wrapText="1"/>
      <protection locked="0" hidden="1"/>
    </xf>
    <xf numFmtId="0" fontId="75" fillId="0" borderId="141" xfId="0" applyFont="1" applyBorder="1" applyAlignment="1" applyProtection="1">
      <alignment horizontal="center" vertical="center" wrapText="1"/>
      <protection locked="0" hidden="1"/>
    </xf>
    <xf numFmtId="0" fontId="75" fillId="0" borderId="142" xfId="0" applyFont="1" applyBorder="1" applyAlignment="1" applyProtection="1">
      <alignment horizontal="center" vertical="center" wrapText="1"/>
      <protection locked="0" hidden="1"/>
    </xf>
    <xf numFmtId="0" fontId="61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 vertical="center" wrapText="1"/>
      <protection locked="0" hidden="1"/>
    </xf>
    <xf numFmtId="0" fontId="61" fillId="0" borderId="138" xfId="0" applyFont="1" applyBorder="1" applyAlignment="1" applyProtection="1">
      <alignment horizontal="center" vertical="center" wrapText="1"/>
      <protection locked="0" hidden="1"/>
    </xf>
    <xf numFmtId="0" fontId="61" fillId="0" borderId="139" xfId="0" applyFont="1" applyBorder="1" applyAlignment="1" applyProtection="1">
      <alignment horizontal="center" vertical="center" wrapText="1"/>
      <protection locked="0" hidden="1"/>
    </xf>
    <xf numFmtId="0" fontId="61" fillId="0" borderId="140" xfId="0" applyFont="1" applyBorder="1" applyAlignment="1" applyProtection="1">
      <alignment horizontal="center" vertical="center" wrapText="1"/>
      <protection locked="0" hidden="1"/>
    </xf>
    <xf numFmtId="0" fontId="61" fillId="0" borderId="141" xfId="0" applyFont="1" applyBorder="1" applyAlignment="1" applyProtection="1">
      <alignment horizontal="center" vertical="center" wrapText="1"/>
      <protection locked="0" hidden="1"/>
    </xf>
    <xf numFmtId="0" fontId="61" fillId="0" borderId="142" xfId="0" applyFont="1" applyBorder="1" applyAlignment="1" applyProtection="1">
      <alignment horizontal="center" vertical="center" wrapText="1"/>
      <protection locked="0" hidden="1"/>
    </xf>
    <xf numFmtId="0" fontId="102" fillId="3" borderId="0" xfId="0" applyFont="1" applyFill="1" applyAlignment="1" applyProtection="1">
      <alignment horizontal="center" vertical="center" wrapText="1"/>
      <protection locked="0" hidden="1"/>
    </xf>
    <xf numFmtId="0" fontId="34" fillId="0" borderId="153" xfId="0" applyFont="1" applyBorder="1" applyAlignment="1" applyProtection="1">
      <alignment horizontal="center" vertical="top" wrapText="1"/>
      <protection locked="0" hidden="1"/>
    </xf>
    <xf numFmtId="0" fontId="155" fillId="19" borderId="197" xfId="0" applyFont="1" applyFill="1" applyBorder="1" applyAlignment="1" applyProtection="1">
      <alignment horizontal="center" vertical="center"/>
      <protection locked="0" hidden="1"/>
    </xf>
    <xf numFmtId="0" fontId="155" fillId="19" borderId="0" xfId="0" applyFont="1" applyFill="1" applyAlignment="1" applyProtection="1">
      <alignment horizontal="center" vertical="center"/>
      <protection locked="0" hidden="1"/>
    </xf>
    <xf numFmtId="0" fontId="155" fillId="19" borderId="198" xfId="0" applyFont="1" applyFill="1" applyBorder="1" applyAlignment="1" applyProtection="1">
      <alignment horizontal="center" vertical="center"/>
      <protection locked="0" hidden="1"/>
    </xf>
    <xf numFmtId="0" fontId="155" fillId="19" borderId="199" xfId="0" applyFont="1" applyFill="1" applyBorder="1" applyAlignment="1" applyProtection="1">
      <alignment horizontal="center" vertical="center"/>
      <protection locked="0" hidden="1"/>
    </xf>
    <xf numFmtId="0" fontId="155" fillId="19" borderId="195" xfId="0" applyFont="1" applyFill="1" applyBorder="1" applyAlignment="1" applyProtection="1">
      <alignment horizontal="center" vertical="center"/>
      <protection locked="0" hidden="1"/>
    </xf>
    <xf numFmtId="0" fontId="155" fillId="19" borderId="200" xfId="0" applyFont="1" applyFill="1" applyBorder="1" applyAlignment="1" applyProtection="1">
      <alignment horizontal="center" vertical="center"/>
      <protection locked="0" hidden="1"/>
    </xf>
    <xf numFmtId="0" fontId="151" fillId="19" borderId="0" xfId="0" applyFont="1" applyFill="1" applyAlignment="1" applyProtection="1">
      <alignment horizontal="center" vertical="center"/>
      <protection locked="0" hidden="1"/>
    </xf>
    <xf numFmtId="0" fontId="151" fillId="19" borderId="183" xfId="0" applyFont="1" applyFill="1" applyBorder="1" applyAlignment="1" applyProtection="1">
      <alignment horizontal="center" vertical="center"/>
      <protection locked="0" hidden="1"/>
    </xf>
    <xf numFmtId="0" fontId="152" fillId="19" borderId="0" xfId="0" applyFont="1" applyFill="1" applyAlignment="1" applyProtection="1">
      <alignment horizontal="center" vertical="center"/>
      <protection locked="0" hidden="1"/>
    </xf>
    <xf numFmtId="0" fontId="153" fillId="18" borderId="197" xfId="0" applyFont="1" applyFill="1" applyBorder="1" applyAlignment="1" applyProtection="1">
      <alignment horizontal="center" vertical="top" wrapText="1"/>
      <protection locked="0" hidden="1"/>
    </xf>
    <xf numFmtId="0" fontId="153" fillId="18" borderId="0" xfId="0" applyFont="1" applyFill="1" applyAlignment="1" applyProtection="1">
      <alignment horizontal="center" vertical="top" wrapText="1"/>
      <protection locked="0" hidden="1"/>
    </xf>
    <xf numFmtId="0" fontId="153" fillId="18" borderId="198" xfId="0" applyFont="1" applyFill="1" applyBorder="1" applyAlignment="1" applyProtection="1">
      <alignment horizontal="center" vertical="top" wrapText="1"/>
      <protection locked="0" hidden="1"/>
    </xf>
    <xf numFmtId="0" fontId="152" fillId="18" borderId="0" xfId="0" applyFont="1" applyFill="1" applyAlignment="1" applyProtection="1">
      <alignment horizontal="center" vertical="center"/>
      <protection locked="0" hidden="1"/>
    </xf>
    <xf numFmtId="0" fontId="152" fillId="18" borderId="183" xfId="0" applyFont="1" applyFill="1" applyBorder="1" applyAlignment="1" applyProtection="1">
      <alignment horizontal="center" vertical="center"/>
      <protection locked="0" hidden="1"/>
    </xf>
    <xf numFmtId="0" fontId="173" fillId="19" borderId="194" xfId="0" applyFont="1" applyFill="1" applyBorder="1" applyAlignment="1" applyProtection="1">
      <alignment horizontal="center"/>
      <protection hidden="1"/>
    </xf>
    <xf numFmtId="0" fontId="173" fillId="19" borderId="195" xfId="0" applyFont="1" applyFill="1" applyBorder="1" applyAlignment="1" applyProtection="1">
      <alignment horizontal="center"/>
      <protection hidden="1"/>
    </xf>
    <xf numFmtId="0" fontId="173" fillId="19" borderId="196" xfId="0" applyFont="1" applyFill="1" applyBorder="1" applyAlignment="1" applyProtection="1">
      <alignment horizontal="center"/>
      <protection hidden="1"/>
    </xf>
    <xf numFmtId="0" fontId="33" fillId="19" borderId="197" xfId="2" applyFont="1" applyFill="1" applyBorder="1" applyAlignment="1" applyProtection="1">
      <alignment horizontal="left" vertical="center"/>
      <protection locked="0" hidden="1"/>
    </xf>
    <xf numFmtId="0" fontId="33" fillId="19" borderId="0" xfId="2" applyFont="1" applyFill="1" applyAlignment="1" applyProtection="1">
      <alignment horizontal="left" vertical="center"/>
      <protection locked="0" hidden="1"/>
    </xf>
    <xf numFmtId="0" fontId="33" fillId="19" borderId="198" xfId="2" applyFont="1" applyFill="1" applyBorder="1" applyAlignment="1" applyProtection="1">
      <alignment horizontal="left" vertical="center"/>
      <protection locked="0" hidden="1"/>
    </xf>
    <xf numFmtId="0" fontId="33" fillId="19" borderId="199" xfId="2" applyFont="1" applyFill="1" applyBorder="1" applyAlignment="1" applyProtection="1">
      <alignment horizontal="left" vertical="center"/>
      <protection locked="0" hidden="1"/>
    </xf>
    <xf numFmtId="0" fontId="33" fillId="19" borderId="195" xfId="2" applyFont="1" applyFill="1" applyBorder="1" applyAlignment="1" applyProtection="1">
      <alignment horizontal="left" vertical="center"/>
      <protection locked="0" hidden="1"/>
    </xf>
    <xf numFmtId="0" fontId="33" fillId="19" borderId="200" xfId="2" applyFont="1" applyFill="1" applyBorder="1" applyAlignment="1" applyProtection="1">
      <alignment horizontal="left" vertical="center"/>
      <protection locked="0" hidden="1"/>
    </xf>
    <xf numFmtId="0" fontId="154" fillId="19" borderId="197" xfId="0" applyFont="1" applyFill="1" applyBorder="1" applyAlignment="1" applyProtection="1">
      <alignment horizontal="center" vertical="center"/>
      <protection locked="0" hidden="1"/>
    </xf>
    <xf numFmtId="0" fontId="154" fillId="19" borderId="0" xfId="0" applyFont="1" applyFill="1" applyAlignment="1" applyProtection="1">
      <alignment horizontal="center" vertical="center"/>
      <protection locked="0" hidden="1"/>
    </xf>
    <xf numFmtId="0" fontId="154" fillId="19" borderId="198" xfId="0" applyFont="1" applyFill="1" applyBorder="1" applyAlignment="1" applyProtection="1">
      <alignment horizontal="center" vertical="center"/>
      <protection locked="0" hidden="1"/>
    </xf>
    <xf numFmtId="0" fontId="154" fillId="19" borderId="199" xfId="0" applyFont="1" applyFill="1" applyBorder="1" applyAlignment="1" applyProtection="1">
      <alignment horizontal="center" vertical="center"/>
      <protection locked="0" hidden="1"/>
    </xf>
    <xf numFmtId="0" fontId="154" fillId="19" borderId="195" xfId="0" applyFont="1" applyFill="1" applyBorder="1" applyAlignment="1" applyProtection="1">
      <alignment horizontal="center" vertical="center"/>
      <protection locked="0" hidden="1"/>
    </xf>
    <xf numFmtId="0" fontId="154" fillId="19" borderId="200" xfId="0" applyFont="1" applyFill="1" applyBorder="1" applyAlignment="1" applyProtection="1">
      <alignment horizontal="center" vertical="center"/>
      <protection locked="0" hidden="1"/>
    </xf>
    <xf numFmtId="0" fontId="96" fillId="0" borderId="100" xfId="0" applyFont="1" applyBorder="1" applyAlignment="1" applyProtection="1">
      <alignment horizontal="center" vertical="center" wrapText="1"/>
      <protection locked="0" hidden="1"/>
    </xf>
    <xf numFmtId="0" fontId="96" fillId="0" borderId="139" xfId="0" applyFont="1" applyBorder="1" applyAlignment="1" applyProtection="1">
      <alignment horizontal="center" vertical="center" wrapText="1"/>
      <protection locked="0" hidden="1"/>
    </xf>
    <xf numFmtId="0" fontId="96" fillId="0" borderId="109" xfId="0" applyFont="1" applyBorder="1" applyAlignment="1" applyProtection="1">
      <alignment horizontal="center" vertical="center" wrapText="1"/>
      <protection locked="0" hidden="1"/>
    </xf>
    <xf numFmtId="0" fontId="96" fillId="0" borderId="107" xfId="0" applyFont="1" applyBorder="1" applyAlignment="1" applyProtection="1">
      <alignment horizontal="center" vertical="center" wrapText="1"/>
      <protection locked="0" hidden="1"/>
    </xf>
    <xf numFmtId="0" fontId="52" fillId="0" borderId="0" xfId="0" applyFont="1" applyAlignment="1" applyProtection="1">
      <alignment horizontal="center" vertical="center"/>
      <protection locked="0" hidden="1"/>
    </xf>
    <xf numFmtId="0" fontId="54" fillId="0" borderId="0" xfId="0" applyFont="1" applyAlignment="1" applyProtection="1">
      <alignment horizontal="right" vertical="center"/>
      <protection locked="0" hidden="1"/>
    </xf>
    <xf numFmtId="0" fontId="65" fillId="0" borderId="0" xfId="0" applyFont="1" applyAlignment="1" applyProtection="1">
      <alignment horizontal="left" vertical="center"/>
      <protection locked="0" hidden="1"/>
    </xf>
    <xf numFmtId="0" fontId="114" fillId="0" borderId="143" xfId="0" applyFont="1" applyBorder="1" applyAlignment="1">
      <alignment horizontal="center" vertical="center" wrapText="1"/>
    </xf>
    <xf numFmtId="0" fontId="114" fillId="0" borderId="104" xfId="0" applyFont="1" applyBorder="1" applyAlignment="1">
      <alignment horizontal="center" vertical="center" wrapText="1"/>
    </xf>
    <xf numFmtId="0" fontId="96" fillId="0" borderId="15" xfId="0" applyFont="1" applyBorder="1" applyAlignment="1" applyProtection="1">
      <alignment horizontal="center" vertical="center" wrapText="1"/>
      <protection locked="0" hidden="1"/>
    </xf>
    <xf numFmtId="0" fontId="96" fillId="0" borderId="14" xfId="0" applyFont="1" applyBorder="1" applyAlignment="1" applyProtection="1">
      <alignment horizontal="center" vertical="center" wrapText="1"/>
      <protection locked="0" hidden="1"/>
    </xf>
    <xf numFmtId="0" fontId="49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49" fillId="0" borderId="0" xfId="0" applyFont="1" applyAlignment="1" applyProtection="1">
      <alignment horizontal="left" vertical="center"/>
      <protection locked="0" hidden="1"/>
    </xf>
    <xf numFmtId="0" fontId="57" fillId="0" borderId="109" xfId="0" applyFont="1" applyBorder="1" applyAlignment="1" applyProtection="1">
      <alignment horizontal="center" vertical="center" wrapText="1"/>
      <protection locked="0" hidden="1"/>
    </xf>
    <xf numFmtId="0" fontId="136" fillId="0" borderId="109" xfId="0" applyFont="1" applyBorder="1" applyAlignment="1" applyProtection="1">
      <alignment horizontal="center" vertical="center" wrapText="1"/>
      <protection locked="0" hidden="1"/>
    </xf>
    <xf numFmtId="0" fontId="136" fillId="0" borderId="3" xfId="0" applyFont="1" applyBorder="1" applyAlignment="1" applyProtection="1">
      <alignment horizontal="center" vertical="center" wrapText="1"/>
      <protection locked="0" hidden="1"/>
    </xf>
    <xf numFmtId="0" fontId="50" fillId="0" borderId="124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vertical="center" wrapText="1"/>
    </xf>
    <xf numFmtId="0" fontId="136" fillId="0" borderId="15" xfId="0" applyFont="1" applyBorder="1" applyAlignment="1" applyProtection="1">
      <alignment horizontal="center" vertical="center" wrapText="1"/>
      <protection locked="0" hidden="1"/>
    </xf>
    <xf numFmtId="0" fontId="136" fillId="0" borderId="13" xfId="0" applyFont="1" applyBorder="1" applyAlignment="1" applyProtection="1">
      <alignment horizontal="center" vertical="center" wrapText="1"/>
      <protection locked="0" hidden="1"/>
    </xf>
    <xf numFmtId="0" fontId="58" fillId="0" borderId="67" xfId="0" applyFont="1" applyBorder="1" applyAlignment="1" applyProtection="1">
      <alignment horizontal="center" vertical="center"/>
      <protection locked="0" hidden="1"/>
    </xf>
    <xf numFmtId="0" fontId="58" fillId="0" borderId="84" xfId="0" applyFont="1" applyBorder="1" applyAlignment="1" applyProtection="1">
      <alignment horizontal="center" vertical="center"/>
      <protection locked="0" hidden="1"/>
    </xf>
    <xf numFmtId="0" fontId="58" fillId="0" borderId="127" xfId="0" applyFont="1" applyBorder="1" applyAlignment="1" applyProtection="1">
      <alignment horizontal="center" vertical="center"/>
      <protection locked="0" hidden="1"/>
    </xf>
    <xf numFmtId="0" fontId="21" fillId="0" borderId="0" xfId="0" applyFont="1" applyAlignment="1" applyProtection="1">
      <alignment horizontal="center" vertical="center"/>
      <protection locked="0" hidden="1"/>
    </xf>
    <xf numFmtId="0" fontId="54" fillId="0" borderId="108" xfId="0" applyFont="1" applyBorder="1" applyAlignment="1" applyProtection="1">
      <alignment horizontal="center" vertical="center" wrapText="1"/>
      <protection locked="0" hidden="1"/>
    </xf>
    <xf numFmtId="0" fontId="54" fillId="0" borderId="90" xfId="0" applyFont="1" applyBorder="1" applyAlignment="1" applyProtection="1">
      <alignment horizontal="center" vertical="center" wrapText="1"/>
      <protection locked="0" hidden="1"/>
    </xf>
    <xf numFmtId="0" fontId="54" fillId="0" borderId="145" xfId="0" applyFont="1" applyBorder="1" applyAlignment="1" applyProtection="1">
      <alignment horizontal="center" vertical="center" wrapText="1"/>
      <protection locked="0" hidden="1"/>
    </xf>
    <xf numFmtId="0" fontId="54" fillId="0" borderId="147" xfId="0" applyFont="1" applyBorder="1" applyAlignment="1" applyProtection="1">
      <alignment horizontal="center" vertical="center" wrapText="1"/>
      <protection locked="0" hidden="1"/>
    </xf>
    <xf numFmtId="0" fontId="54" fillId="0" borderId="122" xfId="0" applyFont="1" applyBorder="1" applyAlignment="1" applyProtection="1">
      <alignment horizontal="center" vertical="center" wrapText="1"/>
      <protection locked="0" hidden="1"/>
    </xf>
    <xf numFmtId="0" fontId="54" fillId="0" borderId="128" xfId="0" applyFont="1" applyBorder="1" applyAlignment="1" applyProtection="1">
      <alignment horizontal="center" vertical="center" wrapText="1"/>
      <protection locked="0" hidden="1"/>
    </xf>
    <xf numFmtId="0" fontId="54" fillId="0" borderId="125" xfId="0" applyFont="1" applyBorder="1" applyAlignment="1" applyProtection="1">
      <alignment horizontal="center" vertical="center" wrapText="1"/>
      <protection locked="0" hidden="1"/>
    </xf>
    <xf numFmtId="0" fontId="54" fillId="0" borderId="126" xfId="0" applyFont="1" applyBorder="1" applyAlignment="1" applyProtection="1">
      <alignment horizontal="center" vertical="center" wrapText="1"/>
      <protection locked="0" hidden="1"/>
    </xf>
    <xf numFmtId="0" fontId="54" fillId="0" borderId="44" xfId="0" applyFont="1" applyBorder="1" applyAlignment="1" applyProtection="1">
      <alignment horizontal="center" vertical="center" wrapText="1"/>
      <protection locked="0" hidden="1"/>
    </xf>
    <xf numFmtId="0" fontId="54" fillId="0" borderId="0" xfId="0" applyFont="1" applyAlignment="1" applyProtection="1">
      <alignment horizontal="center" vertical="center" wrapText="1"/>
      <protection locked="0" hidden="1"/>
    </xf>
    <xf numFmtId="0" fontId="54" fillId="0" borderId="63" xfId="0" applyFont="1" applyBorder="1" applyAlignment="1" applyProtection="1">
      <alignment horizontal="center" vertical="center" wrapText="1"/>
      <protection locked="0" hidden="1"/>
    </xf>
    <xf numFmtId="0" fontId="58" fillId="0" borderId="101" xfId="0" applyFont="1" applyBorder="1" applyAlignment="1" applyProtection="1">
      <alignment horizontal="center" vertical="center"/>
      <protection locked="0" hidden="1"/>
    </xf>
    <xf numFmtId="0" fontId="58" fillId="0" borderId="146" xfId="0" applyFont="1" applyBorder="1" applyAlignment="1" applyProtection="1">
      <alignment horizontal="center" vertical="center"/>
      <protection locked="0" hidden="1"/>
    </xf>
    <xf numFmtId="0" fontId="58" fillId="0" borderId="100" xfId="0" applyFont="1" applyBorder="1" applyAlignment="1" applyProtection="1">
      <alignment horizontal="center" vertical="center"/>
      <protection locked="0" hidden="1"/>
    </xf>
    <xf numFmtId="0" fontId="58" fillId="0" borderId="108" xfId="0" applyFont="1" applyBorder="1" applyAlignment="1" applyProtection="1">
      <alignment horizontal="center" vertical="center"/>
      <protection locked="0" hidden="1"/>
    </xf>
    <xf numFmtId="0" fontId="58" fillId="0" borderId="109" xfId="0" applyFont="1" applyBorder="1" applyAlignment="1" applyProtection="1">
      <alignment horizontal="center" vertical="center"/>
      <protection locked="0" hidden="1"/>
    </xf>
    <xf numFmtId="0" fontId="58" fillId="0" borderId="90" xfId="0" applyFont="1" applyBorder="1" applyAlignment="1" applyProtection="1">
      <alignment horizontal="center" vertical="center"/>
      <protection locked="0" hidden="1"/>
    </xf>
    <xf numFmtId="0" fontId="58" fillId="0" borderId="3" xfId="0" applyFont="1" applyBorder="1" applyAlignment="1" applyProtection="1">
      <alignment horizontal="center" vertical="center"/>
      <protection locked="0" hidden="1"/>
    </xf>
    <xf numFmtId="0" fontId="58" fillId="0" borderId="140" xfId="0" applyFont="1" applyBorder="1" applyAlignment="1" applyProtection="1">
      <alignment horizontal="center" vertical="center"/>
      <protection locked="0" hidden="1"/>
    </xf>
    <xf numFmtId="0" fontId="58" fillId="0" borderId="139" xfId="0" applyFont="1" applyBorder="1" applyAlignment="1" applyProtection="1">
      <alignment horizontal="center" vertical="center"/>
      <protection locked="0" hidden="1"/>
    </xf>
    <xf numFmtId="0" fontId="82" fillId="0" borderId="0" xfId="0" applyFont="1" applyAlignment="1" applyProtection="1">
      <alignment horizontal="center"/>
      <protection locked="0" hidden="1"/>
    </xf>
    <xf numFmtId="0" fontId="58" fillId="0" borderId="144" xfId="0" applyFont="1" applyBorder="1" applyAlignment="1" applyProtection="1">
      <alignment horizontal="center" vertical="center"/>
      <protection locked="0" hidden="1"/>
    </xf>
    <xf numFmtId="0" fontId="58" fillId="0" borderId="86" xfId="0" applyFont="1" applyBorder="1" applyAlignment="1" applyProtection="1">
      <alignment horizontal="center" vertical="center"/>
      <protection locked="0" hidden="1"/>
    </xf>
    <xf numFmtId="0" fontId="58" fillId="0" borderId="87" xfId="0" applyFont="1" applyBorder="1" applyAlignment="1" applyProtection="1">
      <alignment horizontal="center" vertical="center"/>
      <protection locked="0" hidden="1"/>
    </xf>
    <xf numFmtId="0" fontId="93" fillId="3" borderId="0" xfId="0" applyFont="1" applyFill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 hidden="1"/>
    </xf>
    <xf numFmtId="0" fontId="39" fillId="0" borderId="0" xfId="0" applyFont="1" applyAlignment="1" applyProtection="1">
      <alignment horizontal="center" vertical="center"/>
      <protection locked="0" hidden="1"/>
    </xf>
    <xf numFmtId="0" fontId="156" fillId="3" borderId="0" xfId="0" applyFont="1" applyFill="1" applyAlignment="1" applyProtection="1">
      <alignment horizontal="center" vertical="center"/>
      <protection locked="0" hidden="1"/>
    </xf>
    <xf numFmtId="0" fontId="66" fillId="0" borderId="123" xfId="0" applyFont="1" applyBorder="1" applyAlignment="1" applyProtection="1">
      <alignment horizontal="center" vertical="center"/>
      <protection locked="0" hidden="1"/>
    </xf>
    <xf numFmtId="0" fontId="66" fillId="0" borderId="107" xfId="0" applyFont="1" applyBorder="1" applyAlignment="1" applyProtection="1">
      <alignment horizontal="center" vertical="center"/>
      <protection locked="0" hidden="1"/>
    </xf>
    <xf numFmtId="0" fontId="66" fillId="0" borderId="108" xfId="0" applyFont="1" applyBorder="1" applyAlignment="1" applyProtection="1">
      <alignment horizontal="center" vertical="center"/>
      <protection locked="0" hidden="1"/>
    </xf>
    <xf numFmtId="0" fontId="66" fillId="0" borderId="109" xfId="0" applyFont="1" applyBorder="1" applyAlignment="1" applyProtection="1">
      <alignment horizontal="center" vertical="center"/>
      <protection locked="0" hidden="1"/>
    </xf>
    <xf numFmtId="0" fontId="66" fillId="0" borderId="90" xfId="0" applyFont="1" applyBorder="1" applyAlignment="1" applyProtection="1">
      <alignment horizontal="center" vertical="center"/>
      <protection locked="0" hidden="1"/>
    </xf>
    <xf numFmtId="0" fontId="66" fillId="0" borderId="3" xfId="0" applyFont="1" applyBorder="1" applyAlignment="1" applyProtection="1">
      <alignment horizontal="center" vertical="center"/>
      <protection locked="0" hidden="1"/>
    </xf>
    <xf numFmtId="0" fontId="58" fillId="0" borderId="108" xfId="0" applyFont="1" applyBorder="1" applyAlignment="1" applyProtection="1">
      <alignment horizontal="center" vertical="center" wrapText="1"/>
      <protection locked="0" hidden="1"/>
    </xf>
    <xf numFmtId="0" fontId="58" fillId="0" borderId="90" xfId="0" applyFont="1" applyBorder="1" applyAlignment="1" applyProtection="1">
      <alignment horizontal="center" vertical="center" wrapText="1"/>
      <protection locked="0" hidden="1"/>
    </xf>
    <xf numFmtId="0" fontId="66" fillId="0" borderId="109" xfId="0" applyFont="1" applyBorder="1" applyAlignment="1" applyProtection="1">
      <alignment horizontal="center" vertical="center" wrapText="1"/>
      <protection locked="0" hidden="1"/>
    </xf>
    <xf numFmtId="0" fontId="66" fillId="0" borderId="3" xfId="0" applyFont="1" applyBorder="1" applyAlignment="1" applyProtection="1">
      <alignment horizontal="center" vertical="center" wrapText="1"/>
      <protection locked="0" hidden="1"/>
    </xf>
    <xf numFmtId="0" fontId="66" fillId="0" borderId="15" xfId="0" applyFont="1" applyBorder="1" applyAlignment="1" applyProtection="1">
      <alignment horizontal="center" vertical="center" wrapText="1"/>
      <protection locked="0" hidden="1"/>
    </xf>
    <xf numFmtId="0" fontId="66" fillId="0" borderId="13" xfId="0" applyFont="1" applyBorder="1" applyAlignment="1" applyProtection="1">
      <alignment horizontal="center" vertical="center" wrapText="1"/>
      <protection locked="0" hidden="1"/>
    </xf>
    <xf numFmtId="0" fontId="66" fillId="0" borderId="91" xfId="0" applyFont="1" applyBorder="1" applyAlignment="1" applyProtection="1">
      <alignment horizontal="center" vertical="center" wrapText="1"/>
      <protection locked="0" hidden="1"/>
    </xf>
    <xf numFmtId="0" fontId="66" fillId="0" borderId="149" xfId="0" applyFont="1" applyBorder="1" applyAlignment="1" applyProtection="1">
      <alignment horizontal="center" vertical="center" wrapText="1"/>
      <protection locked="0" hidden="1"/>
    </xf>
    <xf numFmtId="0" fontId="66" fillId="0" borderId="93" xfId="0" applyFont="1" applyBorder="1" applyAlignment="1" applyProtection="1">
      <alignment horizontal="center" vertical="center" wrapText="1"/>
      <protection locked="0" hidden="1"/>
    </xf>
    <xf numFmtId="0" fontId="66" fillId="0" borderId="150" xfId="0" applyFont="1" applyBorder="1" applyAlignment="1" applyProtection="1">
      <alignment horizontal="center" vertical="center" wrapText="1"/>
      <protection locked="0" hidden="1"/>
    </xf>
    <xf numFmtId="0" fontId="19" fillId="0" borderId="0" xfId="0" applyFont="1" applyAlignment="1" applyProtection="1">
      <alignment horizontal="left" vertical="center"/>
      <protection locked="0" hidden="1"/>
    </xf>
    <xf numFmtId="0" fontId="72" fillId="0" borderId="0" xfId="0" applyFont="1" applyAlignment="1" applyProtection="1">
      <alignment horizontal="left" vertical="center"/>
      <protection locked="0" hidden="1"/>
    </xf>
    <xf numFmtId="0" fontId="66" fillId="0" borderId="92" xfId="0" applyFont="1" applyBorder="1" applyAlignment="1" applyProtection="1">
      <alignment horizontal="center" vertical="center" wrapText="1"/>
      <protection locked="0" hidden="1"/>
    </xf>
    <xf numFmtId="0" fontId="157" fillId="0" borderId="148" xfId="0" applyFont="1" applyBorder="1" applyAlignment="1" applyProtection="1">
      <alignment horizontal="center" vertical="center"/>
      <protection locked="0" hidden="1"/>
    </xf>
    <xf numFmtId="0" fontId="157" fillId="0" borderId="69" xfId="0" applyFont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 wrapText="1"/>
      <protection locked="0" hidden="1"/>
    </xf>
    <xf numFmtId="0" fontId="50" fillId="0" borderId="42" xfId="0" applyFont="1" applyBorder="1" applyAlignment="1" applyProtection="1">
      <alignment horizontal="center"/>
      <protection locked="0" hidden="1"/>
    </xf>
    <xf numFmtId="0" fontId="50" fillId="0" borderId="41" xfId="0" applyFont="1" applyBorder="1" applyAlignment="1" applyProtection="1">
      <alignment horizontal="center"/>
      <protection locked="0" hidden="1"/>
    </xf>
    <xf numFmtId="0" fontId="50" fillId="0" borderId="7" xfId="0" applyFont="1" applyBorder="1" applyAlignment="1" applyProtection="1">
      <alignment horizontal="center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39" fillId="0" borderId="0" xfId="0" applyFont="1" applyAlignment="1" applyProtection="1">
      <alignment horizontal="center"/>
      <protection locked="0" hidden="1"/>
    </xf>
    <xf numFmtId="0" fontId="117" fillId="0" borderId="0" xfId="0" applyFont="1" applyAlignment="1" applyProtection="1">
      <alignment horizontal="center"/>
      <protection locked="0" hidden="1"/>
    </xf>
    <xf numFmtId="0" fontId="68" fillId="0" borderId="6" xfId="0" applyFont="1" applyBorder="1" applyAlignment="1" applyProtection="1">
      <alignment horizontal="center" vertical="center" wrapText="1"/>
      <protection locked="0" hidden="1"/>
    </xf>
    <xf numFmtId="0" fontId="50" fillId="0" borderId="0" xfId="0" applyFont="1" applyAlignment="1" applyProtection="1">
      <alignment horizontal="left" vertical="center" wrapText="1"/>
      <protection locked="0" hidden="1"/>
    </xf>
    <xf numFmtId="0" fontId="50" fillId="0" borderId="9" xfId="0" applyFont="1" applyBorder="1" applyAlignment="1" applyProtection="1">
      <alignment horizontal="center"/>
      <protection locked="0" hidden="1"/>
    </xf>
    <xf numFmtId="0" fontId="50" fillId="0" borderId="0" xfId="0" applyFont="1" applyAlignment="1" applyProtection="1">
      <alignment horizontal="left"/>
      <protection locked="0" hidden="1"/>
    </xf>
    <xf numFmtId="0" fontId="65" fillId="0" borderId="0" xfId="0" applyFont="1" applyAlignment="1" applyProtection="1">
      <alignment horizontal="center"/>
      <protection locked="0" hidden="1"/>
    </xf>
    <xf numFmtId="0" fontId="49" fillId="0" borderId="0" xfId="0" applyFont="1" applyAlignment="1" applyProtection="1">
      <alignment horizontal="center"/>
      <protection locked="0" hidden="1"/>
    </xf>
    <xf numFmtId="0" fontId="52" fillId="0" borderId="0" xfId="0" applyFont="1" applyAlignment="1" applyProtection="1">
      <alignment horizontal="center"/>
      <protection locked="0" hidden="1"/>
    </xf>
    <xf numFmtId="0" fontId="50" fillId="0" borderId="0" xfId="0" applyFont="1" applyAlignment="1" applyProtection="1">
      <alignment horizontal="right" vertical="center"/>
      <protection locked="0" hidden="1"/>
    </xf>
    <xf numFmtId="0" fontId="50" fillId="0" borderId="0" xfId="0" applyFont="1" applyAlignment="1" applyProtection="1">
      <alignment horizontal="center" vertical="center"/>
      <protection locked="0" hidden="1"/>
    </xf>
    <xf numFmtId="0" fontId="82" fillId="0" borderId="0" xfId="0" applyFont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158" fillId="0" borderId="0" xfId="0" applyFont="1" applyAlignment="1" applyProtection="1">
      <alignment horizontal="center"/>
      <protection locked="0" hidden="1"/>
    </xf>
    <xf numFmtId="0" fontId="52" fillId="0" borderId="159" xfId="0" applyFont="1" applyBorder="1" applyAlignment="1" applyProtection="1">
      <alignment horizontal="center" vertical="center" wrapText="1"/>
      <protection locked="0" hidden="1"/>
    </xf>
    <xf numFmtId="0" fontId="52" fillId="0" borderId="163" xfId="0" applyFont="1" applyBorder="1" applyAlignment="1" applyProtection="1">
      <alignment horizontal="center" vertical="center" wrapText="1"/>
      <protection locked="0" hidden="1"/>
    </xf>
    <xf numFmtId="0" fontId="52" fillId="0" borderId="164" xfId="0" applyFont="1" applyBorder="1" applyAlignment="1" applyProtection="1">
      <alignment horizontal="center" vertical="center" wrapText="1"/>
      <protection locked="0" hidden="1"/>
    </xf>
    <xf numFmtId="0" fontId="52" fillId="0" borderId="160" xfId="0" applyFont="1" applyBorder="1" applyAlignment="1" applyProtection="1">
      <alignment horizontal="center" vertical="center" wrapText="1"/>
      <protection locked="0" hidden="1"/>
    </xf>
    <xf numFmtId="0" fontId="52" fillId="0" borderId="75" xfId="0" applyFont="1" applyBorder="1" applyAlignment="1" applyProtection="1">
      <alignment horizontal="center" vertical="center" wrapText="1"/>
      <protection locked="0" hidden="1"/>
    </xf>
    <xf numFmtId="0" fontId="52" fillId="0" borderId="151" xfId="0" applyFont="1" applyBorder="1" applyAlignment="1" applyProtection="1">
      <alignment horizontal="center" vertical="center" wrapText="1"/>
      <protection locked="0" hidden="1"/>
    </xf>
    <xf numFmtId="0" fontId="52" fillId="0" borderId="161" xfId="0" applyFont="1" applyBorder="1" applyAlignment="1" applyProtection="1">
      <alignment horizontal="center" vertical="center" wrapText="1"/>
      <protection locked="0" hidden="1"/>
    </xf>
    <xf numFmtId="0" fontId="52" fillId="0" borderId="7" xfId="0" applyFont="1" applyBorder="1" applyAlignment="1" applyProtection="1">
      <alignment horizontal="center" vertical="center" wrapText="1"/>
      <protection locked="0" hidden="1"/>
    </xf>
    <xf numFmtId="0" fontId="52" fillId="0" borderId="105" xfId="0" applyFont="1" applyBorder="1" applyAlignment="1" applyProtection="1">
      <alignment horizontal="center" vertical="center" wrapText="1"/>
      <protection locked="0" hidden="1"/>
    </xf>
    <xf numFmtId="0" fontId="50" fillId="0" borderId="162" xfId="0" applyFont="1" applyBorder="1" applyAlignment="1" applyProtection="1">
      <alignment horizontal="center" vertical="center" wrapText="1"/>
      <protection locked="0" hidden="1"/>
    </xf>
    <xf numFmtId="0" fontId="50" fillId="0" borderId="43" xfId="0" applyFont="1" applyBorder="1" applyAlignment="1" applyProtection="1">
      <alignment horizontal="center" vertical="center" wrapText="1"/>
      <protection locked="0" hidden="1"/>
    </xf>
    <xf numFmtId="0" fontId="50" fillId="0" borderId="58" xfId="0" applyFont="1" applyBorder="1" applyAlignment="1" applyProtection="1">
      <alignment horizontal="center" vertical="center" wrapText="1"/>
      <protection locked="0" hidden="1"/>
    </xf>
    <xf numFmtId="0" fontId="52" fillId="0" borderId="71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15" fillId="0" borderId="0" xfId="0" applyFont="1" applyAlignment="1" applyProtection="1">
      <alignment horizontal="center" vertical="center" wrapText="1"/>
      <protection locked="0" hidden="1"/>
    </xf>
    <xf numFmtId="0" fontId="50" fillId="0" borderId="203" xfId="0" applyFont="1" applyBorder="1" applyAlignment="1">
      <alignment horizontal="center" vertical="center"/>
    </xf>
    <xf numFmtId="0" fontId="50" fillId="0" borderId="201" xfId="0" applyFont="1" applyBorder="1" applyAlignment="1">
      <alignment horizontal="center" vertical="center"/>
    </xf>
    <xf numFmtId="165" fontId="50" fillId="0" borderId="169" xfId="0" applyNumberFormat="1" applyFont="1" applyBorder="1" applyAlignment="1" applyProtection="1">
      <alignment horizontal="center" vertical="center"/>
      <protection locked="0" hidden="1"/>
    </xf>
    <xf numFmtId="165" fontId="50" fillId="0" borderId="168" xfId="0" applyNumberFormat="1" applyFont="1" applyBorder="1" applyAlignment="1" applyProtection="1">
      <alignment horizontal="center" vertical="center"/>
      <protection locked="0" hidden="1"/>
    </xf>
    <xf numFmtId="0" fontId="50" fillId="0" borderId="66" xfId="0" applyFont="1" applyBorder="1" applyAlignment="1" applyProtection="1">
      <alignment horizontal="center" vertical="center"/>
      <protection locked="0" hidden="1"/>
    </xf>
    <xf numFmtId="0" fontId="117" fillId="0" borderId="0" xfId="0" applyFont="1" applyAlignment="1">
      <alignment horizontal="center" vertical="top" wrapText="1"/>
    </xf>
    <xf numFmtId="0" fontId="50" fillId="0" borderId="202" xfId="0" applyFont="1" applyBorder="1" applyAlignment="1">
      <alignment horizontal="center" vertical="center"/>
    </xf>
    <xf numFmtId="165" fontId="50" fillId="0" borderId="172" xfId="0" applyNumberFormat="1" applyFont="1" applyBorder="1" applyAlignment="1" applyProtection="1">
      <alignment horizontal="center" vertical="center"/>
      <protection locked="0" hidden="1"/>
    </xf>
    <xf numFmtId="0" fontId="58" fillId="0" borderId="0" xfId="0" applyFont="1" applyAlignment="1" applyProtection="1">
      <alignment horizontal="left" vertical="center" wrapText="1"/>
      <protection locked="0" hidden="1"/>
    </xf>
    <xf numFmtId="0" fontId="58" fillId="0" borderId="0" xfId="0" applyFont="1" applyAlignment="1" applyProtection="1">
      <alignment horizontal="left"/>
      <protection locked="0" hidden="1"/>
    </xf>
    <xf numFmtId="0" fontId="58" fillId="0" borderId="0" xfId="0" applyFont="1" applyAlignment="1" applyProtection="1">
      <alignment horizontal="left" vertical="top"/>
      <protection locked="0" hidden="1"/>
    </xf>
    <xf numFmtId="0" fontId="52" fillId="0" borderId="0" xfId="0" applyFont="1" applyAlignment="1" applyProtection="1">
      <alignment horizontal="center" vertical="center" wrapText="1"/>
      <protection locked="0" hidden="1"/>
    </xf>
    <xf numFmtId="0" fontId="3" fillId="0" borderId="152" xfId="0" applyFont="1" applyBorder="1" applyAlignment="1" applyProtection="1">
      <alignment horizontal="right" vertical="center" wrapText="1"/>
      <protection locked="0" hidden="1"/>
    </xf>
    <xf numFmtId="0" fontId="3" fillId="0" borderId="153" xfId="0" applyFont="1" applyBorder="1" applyAlignment="1" applyProtection="1">
      <alignment horizontal="right" vertical="center" wrapText="1"/>
      <protection locked="0" hidden="1"/>
    </xf>
    <xf numFmtId="0" fontId="3" fillId="0" borderId="154" xfId="0" applyFont="1" applyBorder="1" applyAlignment="1" applyProtection="1">
      <alignment horizontal="right" vertical="center" wrapText="1"/>
      <protection locked="0" hidden="1"/>
    </xf>
    <xf numFmtId="0" fontId="58" fillId="0" borderId="0" xfId="0" applyFont="1" applyAlignment="1" applyProtection="1">
      <alignment horizontal="center"/>
      <protection locked="0" hidden="1"/>
    </xf>
    <xf numFmtId="0" fontId="159" fillId="0" borderId="0" xfId="0" applyFont="1" applyAlignment="1" applyProtection="1">
      <alignment horizontal="center"/>
      <protection locked="0" hidden="1"/>
    </xf>
    <xf numFmtId="0" fontId="55" fillId="0" borderId="0" xfId="0" applyFont="1" applyAlignment="1" applyProtection="1">
      <alignment horizontal="center"/>
      <protection locked="0" hidden="1"/>
    </xf>
    <xf numFmtId="0" fontId="160" fillId="0" borderId="0" xfId="0" applyFont="1" applyAlignment="1" applyProtection="1">
      <alignment horizontal="center"/>
      <protection locked="0" hidden="1"/>
    </xf>
    <xf numFmtId="0" fontId="128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54" fillId="0" borderId="0" xfId="0" applyFont="1" applyAlignment="1" applyProtection="1">
      <alignment horizontal="center"/>
      <protection locked="0" hidden="1"/>
    </xf>
    <xf numFmtId="0" fontId="54" fillId="0" borderId="0" xfId="0" applyFont="1" applyAlignment="1" applyProtection="1">
      <alignment horizontal="left" wrapText="1"/>
      <protection locked="0" hidden="1"/>
    </xf>
    <xf numFmtId="0" fontId="54" fillId="0" borderId="0" xfId="0" applyFont="1" applyAlignment="1" applyProtection="1">
      <alignment horizontal="center" vertical="center"/>
      <protection locked="0" hidden="1"/>
    </xf>
    <xf numFmtId="0" fontId="54" fillId="0" borderId="0" xfId="0" applyFont="1" applyAlignment="1" applyProtection="1">
      <alignment horizontal="left" vertical="center" wrapText="1" indent="1"/>
      <protection locked="0" hidden="1"/>
    </xf>
    <xf numFmtId="0" fontId="54" fillId="0" borderId="0" xfId="0" applyFont="1" applyAlignment="1" applyProtection="1">
      <alignment horizontal="left" vertical="center" wrapText="1"/>
      <protection locked="0" hidden="1"/>
    </xf>
    <xf numFmtId="0" fontId="77" fillId="0" borderId="0" xfId="0" applyFont="1" applyAlignment="1" applyProtection="1">
      <alignment horizontal="center" vertical="top"/>
      <protection locked="0" hidden="1"/>
    </xf>
    <xf numFmtId="0" fontId="99" fillId="0" borderId="0" xfId="0" applyFont="1" applyAlignment="1" applyProtection="1">
      <alignment horizontal="center" vertical="top"/>
      <protection locked="0" hidden="1"/>
    </xf>
    <xf numFmtId="0" fontId="100" fillId="0" borderId="0" xfId="0" applyFont="1" applyAlignment="1" applyProtection="1">
      <alignment horizontal="center" vertical="center"/>
      <protection locked="0" hidden="1"/>
    </xf>
  </cellXfs>
  <cellStyles count="6">
    <cellStyle name="Excel Built-in Normal" xfId="5" xr:uid="{25C235F9-1161-4A5F-BB6E-6F02E5704294}"/>
    <cellStyle name="Hyperlink" xfId="1" builtinId="8"/>
    <cellStyle name="Normal" xfId="0" builtinId="0"/>
    <cellStyle name="Normal 2" xfId="2" xr:uid="{00000000-0005-0000-0000-000002000000}"/>
    <cellStyle name="Normal 7" xfId="3" xr:uid="{00000000-0005-0000-0000-000003000000}"/>
    <cellStyle name="Style 1" xfId="4" xr:uid="{00000000-0005-0000-0000-000004000000}"/>
  </cellStyles>
  <dxfs count="14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  <numFmt numFmtId="30" formatCode="@"/>
      <fill>
        <patternFill>
          <fgColor theme="0"/>
          <bgColor theme="0"/>
        </patternFill>
      </fill>
    </dxf>
    <dxf>
      <font>
        <u val="none"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FFFF"/>
      </font>
    </dxf>
    <dxf>
      <font>
        <b/>
        <i/>
      </font>
      <fill>
        <patternFill patternType="lightGray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</font>
      <fill>
        <patternFill patternType="lightGray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3333CC"/>
      <color rgb="FF92D050"/>
      <color rgb="FFFFFF00"/>
      <color rgb="FFFFD25B"/>
      <color rgb="FF66FF33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297179</xdr:colOff>
      <xdr:row>22</xdr:row>
      <xdr:rowOff>76200</xdr:rowOff>
    </xdr:from>
    <xdr:to>
      <xdr:col>6</xdr:col>
      <xdr:colOff>955652</xdr:colOff>
      <xdr:row>32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E41EC2-9816-94FE-0071-833789861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759" y="4632960"/>
          <a:ext cx="2571093" cy="2369820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21</xdr:row>
      <xdr:rowOff>30480</xdr:rowOff>
    </xdr:from>
    <xdr:to>
      <xdr:col>4</xdr:col>
      <xdr:colOff>556260</xdr:colOff>
      <xdr:row>21</xdr:row>
      <xdr:rowOff>190500</xdr:rowOff>
    </xdr:to>
    <xdr:sp macro="" textlink="">
      <xdr:nvSpPr>
        <xdr:cNvPr id="2" name="Arrow: Notched Right 1">
          <a:extLst>
            <a:ext uri="{FF2B5EF4-FFF2-40B4-BE49-F238E27FC236}">
              <a16:creationId xmlns:a16="http://schemas.microsoft.com/office/drawing/2014/main" id="{366D7266-1AED-6A27-1D67-7E59BAABA3A0}"/>
            </a:ext>
          </a:extLst>
        </xdr:cNvPr>
        <xdr:cNvSpPr/>
      </xdr:nvSpPr>
      <xdr:spPr>
        <a:xfrm>
          <a:off x="1668780" y="4358640"/>
          <a:ext cx="480060" cy="160020"/>
        </a:xfrm>
        <a:prstGeom prst="notched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1381124</xdr:colOff>
      <xdr:row>5</xdr:row>
      <xdr:rowOff>214630</xdr:rowOff>
    </xdr:from>
    <xdr:to>
      <xdr:col>26</xdr:col>
      <xdr:colOff>333375</xdr:colOff>
      <xdr:row>8</xdr:row>
      <xdr:rowOff>119063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B8FA9863-9400-AE45-3155-0A4AFDF3109B}"/>
            </a:ext>
          </a:extLst>
        </xdr:cNvPr>
        <xdr:cNvSpPr/>
      </xdr:nvSpPr>
      <xdr:spPr>
        <a:xfrm>
          <a:off x="7485062" y="1405255"/>
          <a:ext cx="1643063" cy="444183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000" b="1" cap="none" spc="0">
              <a:ln>
                <a:noFill/>
              </a:ln>
              <a:solidFill>
                <a:schemeClr val="bg1"/>
              </a:solidFill>
              <a:effectLst/>
              <a:latin typeface="+mj-lt"/>
            </a:rPr>
            <a:t>Enter Room Number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609599</xdr:colOff>
      <xdr:row>3</xdr:row>
      <xdr:rowOff>38100</xdr:rowOff>
    </xdr:from>
    <xdr:to>
      <xdr:col>13</xdr:col>
      <xdr:colOff>304799</xdr:colOff>
      <xdr:row>5</xdr:row>
      <xdr:rowOff>66675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BB1628-255B-D731-49A8-D1DC81516112}"/>
            </a:ext>
          </a:extLst>
        </xdr:cNvPr>
        <xdr:cNvSpPr/>
      </xdr:nvSpPr>
      <xdr:spPr>
        <a:xfrm>
          <a:off x="7305674" y="60007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  <xdr:twoCellAnchor>
    <xdr:from>
      <xdr:col>11</xdr:col>
      <xdr:colOff>7620</xdr:colOff>
      <xdr:row>6</xdr:row>
      <xdr:rowOff>220980</xdr:rowOff>
    </xdr:from>
    <xdr:to>
      <xdr:col>13</xdr:col>
      <xdr:colOff>495300</xdr:colOff>
      <xdr:row>9</xdr:row>
      <xdr:rowOff>7620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D3EE0054-46CE-648F-8678-3FCAAAECC25F}"/>
            </a:ext>
          </a:extLst>
        </xdr:cNvPr>
        <xdr:cNvSpPr/>
      </xdr:nvSpPr>
      <xdr:spPr>
        <a:xfrm>
          <a:off x="7246620" y="1478280"/>
          <a:ext cx="1706880" cy="457200"/>
        </a:xfrm>
        <a:prstGeom prst="lef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cap="none" spc="0">
              <a:ln>
                <a:noFill/>
              </a:ln>
              <a:solidFill>
                <a:schemeClr val="bg1"/>
              </a:solidFill>
              <a:effectLst/>
              <a:latin typeface="+mj-lt"/>
            </a:rPr>
            <a:t>Enter Room Number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112395</xdr:colOff>
      <xdr:row>4</xdr:row>
      <xdr:rowOff>45719</xdr:rowOff>
    </xdr:from>
    <xdr:to>
      <xdr:col>17</xdr:col>
      <xdr:colOff>434341</xdr:colOff>
      <xdr:row>6</xdr:row>
      <xdr:rowOff>118054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1070E-5A6C-2C6D-61FF-F1DD391D8D59}"/>
            </a:ext>
          </a:extLst>
        </xdr:cNvPr>
        <xdr:cNvSpPr/>
      </xdr:nvSpPr>
      <xdr:spPr>
        <a:xfrm>
          <a:off x="10635615" y="982979"/>
          <a:ext cx="931546" cy="529535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436741</xdr:colOff>
      <xdr:row>1</xdr:row>
      <xdr:rowOff>194310</xdr:rowOff>
    </xdr:from>
    <xdr:to>
      <xdr:col>11</xdr:col>
      <xdr:colOff>131941</xdr:colOff>
      <xdr:row>3</xdr:row>
      <xdr:rowOff>201890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E8CC4-4A4A-FAB8-E6F9-BED28D9CB480}"/>
            </a:ext>
          </a:extLst>
        </xdr:cNvPr>
        <xdr:cNvSpPr/>
      </xdr:nvSpPr>
      <xdr:spPr>
        <a:xfrm>
          <a:off x="8947287" y="400050"/>
          <a:ext cx="1032013" cy="554935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382905</xdr:colOff>
      <xdr:row>2</xdr:row>
      <xdr:rowOff>9525</xdr:rowOff>
    </xdr:from>
    <xdr:to>
      <xdr:col>8</xdr:col>
      <xdr:colOff>78105</xdr:colOff>
      <xdr:row>4</xdr:row>
      <xdr:rowOff>38100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3986A-2F08-C79D-0663-61586264C728}"/>
            </a:ext>
          </a:extLst>
        </xdr:cNvPr>
        <xdr:cNvSpPr/>
      </xdr:nvSpPr>
      <xdr:spPr>
        <a:xfrm>
          <a:off x="6629400" y="35242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3</xdr:row>
      <xdr:rowOff>38100</xdr:rowOff>
    </xdr:from>
    <xdr:to>
      <xdr:col>7</xdr:col>
      <xdr:colOff>541020</xdr:colOff>
      <xdr:row>5</xdr:row>
      <xdr:rowOff>38100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B59CB2-4374-E6D7-42FA-CA7DDB5419D9}"/>
            </a:ext>
          </a:extLst>
        </xdr:cNvPr>
        <xdr:cNvSpPr/>
      </xdr:nvSpPr>
      <xdr:spPr>
        <a:xfrm>
          <a:off x="7719060" y="67818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139064</xdr:colOff>
      <xdr:row>2</xdr:row>
      <xdr:rowOff>196215</xdr:rowOff>
    </xdr:from>
    <xdr:to>
      <xdr:col>14</xdr:col>
      <xdr:colOff>55244</xdr:colOff>
      <xdr:row>4</xdr:row>
      <xdr:rowOff>167640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587346-CF80-99DB-E8D6-5D786E06C85D}"/>
            </a:ext>
          </a:extLst>
        </xdr:cNvPr>
        <xdr:cNvSpPr/>
      </xdr:nvSpPr>
      <xdr:spPr>
        <a:xfrm>
          <a:off x="10182224" y="630555"/>
          <a:ext cx="914400" cy="451485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287654</xdr:colOff>
      <xdr:row>1</xdr:row>
      <xdr:rowOff>219075</xdr:rowOff>
    </xdr:from>
    <xdr:to>
      <xdr:col>12</xdr:col>
      <xdr:colOff>592454</xdr:colOff>
      <xdr:row>4</xdr:row>
      <xdr:rowOff>15294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DCDEA-CAD8-08B1-0964-9E4F3ABF2D25}"/>
            </a:ext>
          </a:extLst>
        </xdr:cNvPr>
        <xdr:cNvSpPr/>
      </xdr:nvSpPr>
      <xdr:spPr>
        <a:xfrm>
          <a:off x="8075294" y="401955"/>
          <a:ext cx="914400" cy="550599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3</xdr:row>
      <xdr:rowOff>201930</xdr:rowOff>
    </xdr:from>
    <xdr:to>
      <xdr:col>10</xdr:col>
      <xdr:colOff>441960</xdr:colOff>
      <xdr:row>5</xdr:row>
      <xdr:rowOff>209550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38654F-D8D4-BBB1-62E6-9CC6C644E0C2}"/>
            </a:ext>
          </a:extLst>
        </xdr:cNvPr>
        <xdr:cNvSpPr/>
      </xdr:nvSpPr>
      <xdr:spPr>
        <a:xfrm>
          <a:off x="7915275" y="81915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401955</xdr:colOff>
      <xdr:row>2</xdr:row>
      <xdr:rowOff>152400</xdr:rowOff>
    </xdr:from>
    <xdr:to>
      <xdr:col>19</xdr:col>
      <xdr:colOff>79945</xdr:colOff>
      <xdr:row>4</xdr:row>
      <xdr:rowOff>152400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B182FF-06A0-B143-728C-675AB36D4BF3}"/>
            </a:ext>
          </a:extLst>
        </xdr:cNvPr>
        <xdr:cNvSpPr/>
      </xdr:nvSpPr>
      <xdr:spPr>
        <a:xfrm>
          <a:off x="6648450" y="56197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1</xdr:row>
      <xdr:rowOff>219075</xdr:rowOff>
    </xdr:from>
    <xdr:to>
      <xdr:col>6</xdr:col>
      <xdr:colOff>598364</xdr:colOff>
      <xdr:row>4</xdr:row>
      <xdr:rowOff>49562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50BEB9-494E-4D31-6CDE-9DC4B2BE93EB}"/>
            </a:ext>
          </a:extLst>
        </xdr:cNvPr>
        <xdr:cNvSpPr/>
      </xdr:nvSpPr>
      <xdr:spPr>
        <a:xfrm>
          <a:off x="6943724" y="38100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213359</xdr:colOff>
      <xdr:row>2</xdr:row>
      <xdr:rowOff>200025</xdr:rowOff>
    </xdr:from>
    <xdr:to>
      <xdr:col>12</xdr:col>
      <xdr:colOff>518159</xdr:colOff>
      <xdr:row>4</xdr:row>
      <xdr:rowOff>213414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DC121-8A70-125B-8BC0-367237947FEF}"/>
            </a:ext>
          </a:extLst>
        </xdr:cNvPr>
        <xdr:cNvSpPr/>
      </xdr:nvSpPr>
      <xdr:spPr>
        <a:xfrm>
          <a:off x="8183879" y="634365"/>
          <a:ext cx="914400" cy="516309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201930</xdr:rowOff>
    </xdr:from>
    <xdr:to>
      <xdr:col>13</xdr:col>
      <xdr:colOff>47625</xdr:colOff>
      <xdr:row>3</xdr:row>
      <xdr:rowOff>659130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781F49-D463-53FE-C5CF-BF337DBD46C1}"/>
            </a:ext>
          </a:extLst>
        </xdr:cNvPr>
        <xdr:cNvSpPr/>
      </xdr:nvSpPr>
      <xdr:spPr>
        <a:xfrm>
          <a:off x="6896100" y="85725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472439</xdr:colOff>
      <xdr:row>2</xdr:row>
      <xdr:rowOff>144780</xdr:rowOff>
    </xdr:from>
    <xdr:to>
      <xdr:col>9</xdr:col>
      <xdr:colOff>167639</xdr:colOff>
      <xdr:row>4</xdr:row>
      <xdr:rowOff>125730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AFA2DD-3E7D-1623-DE27-A10C5CAAC1D2}"/>
            </a:ext>
          </a:extLst>
        </xdr:cNvPr>
        <xdr:cNvSpPr/>
      </xdr:nvSpPr>
      <xdr:spPr>
        <a:xfrm>
          <a:off x="6753224" y="60960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441960</xdr:colOff>
      <xdr:row>1</xdr:row>
      <xdr:rowOff>173355</xdr:rowOff>
    </xdr:from>
    <xdr:to>
      <xdr:col>18</xdr:col>
      <xdr:colOff>137160</xdr:colOff>
      <xdr:row>3</xdr:row>
      <xdr:rowOff>173355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DAB52A-8528-196E-7756-F1A5D0C66D7A}"/>
            </a:ext>
          </a:extLst>
        </xdr:cNvPr>
        <xdr:cNvSpPr/>
      </xdr:nvSpPr>
      <xdr:spPr>
        <a:xfrm>
          <a:off x="6934200" y="638175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392429</xdr:colOff>
      <xdr:row>2</xdr:row>
      <xdr:rowOff>49529</xdr:rowOff>
    </xdr:from>
    <xdr:to>
      <xdr:col>9</xdr:col>
      <xdr:colOff>78348</xdr:colOff>
      <xdr:row>4</xdr:row>
      <xdr:rowOff>28606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B5D4D-7F1F-85ED-58A7-E9E70C88561C}"/>
            </a:ext>
          </a:extLst>
        </xdr:cNvPr>
        <xdr:cNvSpPr/>
      </xdr:nvSpPr>
      <xdr:spPr>
        <a:xfrm>
          <a:off x="10048874" y="523874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363854</xdr:colOff>
      <xdr:row>4</xdr:row>
      <xdr:rowOff>28575</xdr:rowOff>
    </xdr:from>
    <xdr:to>
      <xdr:col>8</xdr:col>
      <xdr:colOff>9718</xdr:colOff>
      <xdr:row>7</xdr:row>
      <xdr:rowOff>20955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850128-804E-64F5-73E3-6B0019810EDE}"/>
            </a:ext>
          </a:extLst>
        </xdr:cNvPr>
        <xdr:cNvSpPr/>
      </xdr:nvSpPr>
      <xdr:spPr>
        <a:xfrm>
          <a:off x="7486649" y="80010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363855</xdr:colOff>
      <xdr:row>3</xdr:row>
      <xdr:rowOff>123825</xdr:rowOff>
    </xdr:from>
    <xdr:to>
      <xdr:col>11</xdr:col>
      <xdr:colOff>59055</xdr:colOff>
      <xdr:row>5</xdr:row>
      <xdr:rowOff>104775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FB623-3729-0DCD-3C7A-66C4D20BD60B}"/>
            </a:ext>
          </a:extLst>
        </xdr:cNvPr>
        <xdr:cNvSpPr/>
      </xdr:nvSpPr>
      <xdr:spPr>
        <a:xfrm>
          <a:off x="6705600" y="742950"/>
          <a:ext cx="914400" cy="4572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363854</xdr:colOff>
      <xdr:row>3</xdr:row>
      <xdr:rowOff>123825</xdr:rowOff>
    </xdr:from>
    <xdr:to>
      <xdr:col>13</xdr:col>
      <xdr:colOff>198120</xdr:colOff>
      <xdr:row>5</xdr:row>
      <xdr:rowOff>104775</xdr:rowOff>
    </xdr:to>
    <xdr:sp macro="" textlink="">
      <xdr:nvSpPr>
        <xdr:cNvPr id="3" name="Ova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EFFEDD-369C-4F9A-B4CA-E4770F71AFE5}"/>
            </a:ext>
          </a:extLst>
        </xdr:cNvPr>
        <xdr:cNvSpPr/>
      </xdr:nvSpPr>
      <xdr:spPr>
        <a:xfrm>
          <a:off x="8098154" y="702945"/>
          <a:ext cx="870586" cy="45339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</xdr:colOff>
      <xdr:row>3</xdr:row>
      <xdr:rowOff>137160</xdr:rowOff>
    </xdr:from>
    <xdr:to>
      <xdr:col>41</xdr:col>
      <xdr:colOff>106680</xdr:colOff>
      <xdr:row>5</xdr:row>
      <xdr:rowOff>137160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24E8E2AA-8612-BA7B-9171-16496412B94A}"/>
            </a:ext>
          </a:extLst>
        </xdr:cNvPr>
        <xdr:cNvSpPr/>
      </xdr:nvSpPr>
      <xdr:spPr>
        <a:xfrm>
          <a:off x="7231380" y="739140"/>
          <a:ext cx="1714500" cy="601980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200" b="1"/>
            <a:t>Enter Room Number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586740</xdr:colOff>
      <xdr:row>4</xdr:row>
      <xdr:rowOff>114300</xdr:rowOff>
    </xdr:from>
    <xdr:to>
      <xdr:col>9</xdr:col>
      <xdr:colOff>281940</xdr:colOff>
      <xdr:row>5</xdr:row>
      <xdr:rowOff>274320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53E987-3176-9FD2-E91B-82A014A6FDDA}"/>
            </a:ext>
          </a:extLst>
        </xdr:cNvPr>
        <xdr:cNvSpPr/>
      </xdr:nvSpPr>
      <xdr:spPr>
        <a:xfrm>
          <a:off x="7261860" y="883920"/>
          <a:ext cx="914400" cy="48006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408594</xdr:colOff>
      <xdr:row>2</xdr:row>
      <xdr:rowOff>141508</xdr:rowOff>
    </xdr:from>
    <xdr:to>
      <xdr:col>13</xdr:col>
      <xdr:colOff>84666</xdr:colOff>
      <xdr:row>5</xdr:row>
      <xdr:rowOff>27452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7BFDC3-A339-135F-6991-69D323672044}"/>
            </a:ext>
          </a:extLst>
        </xdr:cNvPr>
        <xdr:cNvSpPr/>
      </xdr:nvSpPr>
      <xdr:spPr>
        <a:xfrm>
          <a:off x="7682230" y="649508"/>
          <a:ext cx="892194" cy="45552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283844</xdr:colOff>
      <xdr:row>3</xdr:row>
      <xdr:rowOff>220979</xdr:rowOff>
    </xdr:from>
    <xdr:to>
      <xdr:col>20</xdr:col>
      <xdr:colOff>588644</xdr:colOff>
      <xdr:row>6</xdr:row>
      <xdr:rowOff>38099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8E621-670A-950D-684D-9379F6DE3E11}"/>
            </a:ext>
          </a:extLst>
        </xdr:cNvPr>
        <xdr:cNvSpPr/>
      </xdr:nvSpPr>
      <xdr:spPr>
        <a:xfrm>
          <a:off x="10761344" y="723899"/>
          <a:ext cx="914400" cy="44196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>
              <a:latin typeface="+mj-lt"/>
            </a:rPr>
            <a:t>DATA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n/Downloads/Reg&amp;%20ASE%20SSC%20Exams%20center%20Proformas%20-ASE%20Software%20Vijayakumar)dt%2002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l"/>
      <sheetName val="DATA"/>
      <sheetName val="Medium selection"/>
      <sheetName val="bundle 20"/>
      <sheetName val="Stickers"/>
      <sheetName val="Room wise Q.P Disb"/>
      <sheetName val="R.Seat"/>
      <sheetName val="Atend"/>
      <sheetName val="Bundle slip"/>
      <sheetName val="BUNDLES20"/>
      <sheetName val="Q P A"/>
      <sheetName val="Pro"/>
      <sheetName val="Exams Staff"/>
      <sheetName val="Allotmnt"/>
      <sheetName val="Speed Post"/>
      <sheetName val="Gen Att"/>
      <sheetName val="Pro-II &amp; III"/>
      <sheetName val="Pro-IV"/>
      <sheetName val="Pro-V"/>
      <sheetName val="Pro-VI"/>
      <sheetName val="Consld Absentees"/>
      <sheetName val="Visitors Dairy"/>
      <sheetName val="Tehsildar"/>
      <sheetName val="SHO"/>
      <sheetName val="Medical"/>
      <sheetName val="Postoffice"/>
      <sheetName val="DO Dairy"/>
      <sheetName val="Chief Letter"/>
      <sheetName val="P.E. Meterial"/>
      <sheetName val="BUNDLES"/>
      <sheetName val="DEO"/>
      <sheetName val="Model Seating "/>
      <sheetName val="ROOM NO PRINT"/>
      <sheetName val="MEO"/>
      <sheetName val="E.Centre"/>
      <sheetName val="Pro-II"/>
      <sheetName val="Absentees"/>
      <sheetName val="Relieving certificate"/>
      <sheetName val="Receipt"/>
      <sheetName val="Blank-Relieving certificates"/>
      <sheetName val="Detailed contingent bill data"/>
      <sheetName val="Remuneration"/>
      <sheetName val="VOUCHER"/>
      <sheetName val="T A FORM"/>
      <sheetName val="TA&amp; DA"/>
      <sheetName val="Balance TA &amp; DA"/>
    </sheetNames>
    <sheetDataSet>
      <sheetData sheetId="0"/>
      <sheetData sheetId="1"/>
      <sheetData sheetId="2">
        <row r="2">
          <cell r="W2" t="str">
            <v>Day -01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7.xml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5.bin"/><Relationship Id="rId4" Type="http://schemas.openxmlformats.org/officeDocument/2006/relationships/comments" Target="../comments3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2.xml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3.xml"/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4.xml"/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7" Type="http://schemas.openxmlformats.org/officeDocument/2006/relationships/drawing" Target="../drawings/drawing15.xml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7" Type="http://schemas.openxmlformats.org/officeDocument/2006/relationships/drawing" Target="../drawings/drawing16.xml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7" Type="http://schemas.openxmlformats.org/officeDocument/2006/relationships/drawing" Target="../drawings/drawing17.xml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7" Type="http://schemas.openxmlformats.org/officeDocument/2006/relationships/drawing" Target="../drawings/drawing18.xml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6" Type="http://schemas.openxmlformats.org/officeDocument/2006/relationships/printerSettings" Target="../printerSettings/printerSettings117.bin"/><Relationship Id="rId5" Type="http://schemas.openxmlformats.org/officeDocument/2006/relationships/printerSettings" Target="../printerSettings/printerSettings116.bin"/><Relationship Id="rId4" Type="http://schemas.openxmlformats.org/officeDocument/2006/relationships/printerSettings" Target="../printerSettings/printerSettings11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7" Type="http://schemas.openxmlformats.org/officeDocument/2006/relationships/drawing" Target="../drawings/drawing19.xml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6.bin"/><Relationship Id="rId7" Type="http://schemas.openxmlformats.org/officeDocument/2006/relationships/drawing" Target="../drawings/drawing20.xml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6" Type="http://schemas.openxmlformats.org/officeDocument/2006/relationships/printerSettings" Target="../printerSettings/printerSettings129.bin"/><Relationship Id="rId5" Type="http://schemas.openxmlformats.org/officeDocument/2006/relationships/printerSettings" Target="../printerSettings/printerSettings128.bin"/><Relationship Id="rId4" Type="http://schemas.openxmlformats.org/officeDocument/2006/relationships/printerSettings" Target="../printerSettings/printerSettings12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2.bin"/><Relationship Id="rId7" Type="http://schemas.openxmlformats.org/officeDocument/2006/relationships/drawing" Target="../drawings/drawing21.xml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6" Type="http://schemas.openxmlformats.org/officeDocument/2006/relationships/printerSettings" Target="../printerSettings/printerSettings135.bin"/><Relationship Id="rId5" Type="http://schemas.openxmlformats.org/officeDocument/2006/relationships/printerSettings" Target="../printerSettings/printerSettings134.bin"/><Relationship Id="rId4" Type="http://schemas.openxmlformats.org/officeDocument/2006/relationships/printerSettings" Target="../printerSettings/printerSettings13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7" Type="http://schemas.openxmlformats.org/officeDocument/2006/relationships/drawing" Target="../drawings/drawing22.xml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9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4.bin"/><Relationship Id="rId7" Type="http://schemas.openxmlformats.org/officeDocument/2006/relationships/drawing" Target="../drawings/drawing23.xml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6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0.bin"/><Relationship Id="rId7" Type="http://schemas.openxmlformats.org/officeDocument/2006/relationships/drawing" Target="../drawings/drawing24.xml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6" Type="http://schemas.openxmlformats.org/officeDocument/2006/relationships/printerSettings" Target="../printerSettings/printerSettings153.bin"/><Relationship Id="rId5" Type="http://schemas.openxmlformats.org/officeDocument/2006/relationships/printerSettings" Target="../printerSettings/printerSettings152.bin"/><Relationship Id="rId4" Type="http://schemas.openxmlformats.org/officeDocument/2006/relationships/printerSettings" Target="../printerSettings/printerSettings15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U205"/>
  <sheetViews>
    <sheetView showGridLines="0" showRowColHeaders="0" tabSelected="1" workbookViewId="0">
      <selection activeCell="S6" sqref="S6"/>
    </sheetView>
  </sheetViews>
  <sheetFormatPr defaultRowHeight="14.4" x14ac:dyDescent="0.3"/>
  <cols>
    <col min="1" max="1" width="3.33203125" customWidth="1"/>
    <col min="2" max="2" width="2.109375" customWidth="1"/>
    <col min="5" max="5" width="9.109375" customWidth="1"/>
    <col min="6" max="7" width="18.77734375" customWidth="1"/>
    <col min="8" max="8" width="10.77734375" customWidth="1"/>
    <col min="9" max="9" width="7" style="15" customWidth="1"/>
    <col min="10" max="10" width="11.77734375" customWidth="1"/>
    <col min="11" max="11" width="12.77734375" customWidth="1"/>
    <col min="12" max="12" width="12.88671875" customWidth="1"/>
    <col min="13" max="13" width="7.77734375" style="13" customWidth="1"/>
    <col min="14" max="17" width="5.77734375" style="13" customWidth="1"/>
    <col min="18" max="18" width="2.109375" customWidth="1"/>
    <col min="19" max="20" width="8.77734375" customWidth="1"/>
    <col min="21" max="21" width="2.109375" customWidth="1"/>
    <col min="26" max="28" width="9.109375" hidden="1" customWidth="1"/>
    <col min="29" max="29" width="8.88671875" hidden="1" customWidth="1"/>
    <col min="30" max="30" width="8.88671875" customWidth="1"/>
  </cols>
  <sheetData>
    <row r="2" spans="1:21" ht="20.399999999999999" hidden="1" x14ac:dyDescent="0.3">
      <c r="E2" s="820" t="s">
        <v>347</v>
      </c>
      <c r="F2" s="820"/>
      <c r="G2" s="820"/>
      <c r="H2" s="820"/>
      <c r="I2" s="821" t="s">
        <v>348</v>
      </c>
      <c r="J2" s="821"/>
    </row>
    <row r="3" spans="1:21" ht="10.8" customHeight="1" thickBot="1" x14ac:dyDescent="0.4">
      <c r="F3" s="28"/>
      <c r="G3" s="28"/>
      <c r="H3" s="297"/>
      <c r="I3" s="298"/>
      <c r="J3" s="297"/>
    </row>
    <row r="4" spans="1:21" ht="24" customHeight="1" thickTop="1" thickBot="1" x14ac:dyDescent="0.35">
      <c r="B4" s="633"/>
      <c r="C4" s="634" t="s">
        <v>261</v>
      </c>
      <c r="D4" s="635"/>
      <c r="E4" s="635"/>
      <c r="F4" s="635"/>
      <c r="G4" s="635"/>
      <c r="H4" s="822" t="s">
        <v>256</v>
      </c>
      <c r="I4" s="822"/>
      <c r="J4" s="822"/>
      <c r="K4" s="636" t="s">
        <v>254</v>
      </c>
      <c r="L4" s="770" t="s">
        <v>404</v>
      </c>
      <c r="M4" s="770"/>
      <c r="N4" s="770"/>
      <c r="O4" s="770"/>
      <c r="P4" s="770"/>
      <c r="Q4" s="770"/>
      <c r="R4" s="682"/>
      <c r="S4" s="683"/>
      <c r="T4" s="684"/>
    </row>
    <row r="5" spans="1:21" ht="8.4" customHeight="1" thickTop="1" x14ac:dyDescent="0.3">
      <c r="C5" s="284"/>
      <c r="D5" s="285"/>
      <c r="E5" s="285"/>
      <c r="F5" s="285"/>
      <c r="G5" s="285"/>
      <c r="H5" s="286"/>
      <c r="I5" s="286"/>
      <c r="J5" s="286"/>
      <c r="K5" s="287"/>
      <c r="L5" s="288"/>
      <c r="M5" s="289"/>
      <c r="N5" s="289"/>
      <c r="O5" s="289"/>
      <c r="P5" s="289"/>
      <c r="Q5" s="289"/>
      <c r="R5" s="289"/>
      <c r="S5" s="289"/>
      <c r="T5" s="285"/>
    </row>
    <row r="6" spans="1:21" ht="10.050000000000001" customHeight="1" x14ac:dyDescent="0.3">
      <c r="B6" s="296"/>
      <c r="C6" s="290"/>
      <c r="D6" s="291"/>
      <c r="E6" s="291"/>
      <c r="F6" s="291"/>
      <c r="G6" s="291"/>
      <c r="H6" s="292"/>
      <c r="I6" s="292"/>
      <c r="J6" s="292"/>
      <c r="K6" s="293"/>
      <c r="L6" s="294"/>
      <c r="M6" s="295"/>
      <c r="N6" s="295"/>
      <c r="O6" s="295"/>
      <c r="P6" s="295"/>
      <c r="Q6" s="295"/>
      <c r="R6" s="295"/>
      <c r="S6" s="289"/>
      <c r="T6" s="285"/>
    </row>
    <row r="7" spans="1:21" ht="30" customHeight="1" x14ac:dyDescent="0.3">
      <c r="B7" s="296"/>
      <c r="C7" s="771" t="s">
        <v>407</v>
      </c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681"/>
      <c r="S7" s="685"/>
      <c r="T7" s="685"/>
      <c r="U7" s="686"/>
    </row>
    <row r="8" spans="1:21" ht="10.050000000000001" customHeight="1" x14ac:dyDescent="0.3">
      <c r="A8" s="28"/>
      <c r="B8" s="296"/>
      <c r="C8" s="648"/>
      <c r="D8" s="648"/>
      <c r="E8" s="648"/>
      <c r="F8" s="648"/>
      <c r="G8" s="648"/>
      <c r="H8" s="648" t="s">
        <v>181</v>
      </c>
      <c r="I8" s="648"/>
      <c r="J8" s="648"/>
      <c r="K8" s="648"/>
      <c r="L8" s="648"/>
      <c r="M8" s="301"/>
      <c r="N8" s="301"/>
      <c r="O8" s="301"/>
      <c r="P8" s="301"/>
      <c r="Q8" s="301"/>
      <c r="R8" s="296"/>
      <c r="U8" s="28"/>
    </row>
    <row r="9" spans="1:21" ht="18" customHeight="1" x14ac:dyDescent="0.3">
      <c r="A9" s="28"/>
      <c r="B9" s="296"/>
      <c r="C9" s="630" t="s">
        <v>127</v>
      </c>
      <c r="D9" s="630"/>
      <c r="E9" s="630"/>
      <c r="F9" s="823" t="s">
        <v>401</v>
      </c>
      <c r="G9" s="824"/>
      <c r="H9" s="825"/>
      <c r="I9" s="25" t="s">
        <v>138</v>
      </c>
      <c r="J9" s="649" t="str">
        <f>IF(AB58=1,"18.03.24","18.03.24")</f>
        <v>18.03.24</v>
      </c>
      <c r="K9" s="637" t="s">
        <v>345</v>
      </c>
      <c r="L9" s="638"/>
      <c r="M9" s="645" t="s">
        <v>38</v>
      </c>
      <c r="N9" s="646" t="s">
        <v>41</v>
      </c>
      <c r="O9" s="646" t="s">
        <v>40</v>
      </c>
      <c r="P9" s="646" t="s">
        <v>325</v>
      </c>
      <c r="Q9" s="647" t="s">
        <v>39</v>
      </c>
      <c r="R9" s="829"/>
      <c r="U9" s="28"/>
    </row>
    <row r="10" spans="1:21" ht="18" customHeight="1" x14ac:dyDescent="0.3">
      <c r="A10" s="28"/>
      <c r="B10" s="296"/>
      <c r="C10" s="630" t="s">
        <v>120</v>
      </c>
      <c r="D10" s="630"/>
      <c r="E10" s="630"/>
      <c r="F10" s="826" t="s">
        <v>413</v>
      </c>
      <c r="G10" s="827"/>
      <c r="H10" s="828"/>
      <c r="I10" s="25" t="s">
        <v>139</v>
      </c>
      <c r="J10" s="650" t="str">
        <f>IF(AB58=1,"19.03.24","19.03.24")</f>
        <v>19.03.24</v>
      </c>
      <c r="K10" s="637" t="s">
        <v>148</v>
      </c>
      <c r="L10" s="638"/>
      <c r="M10" s="619" t="s">
        <v>46</v>
      </c>
      <c r="N10" s="621" t="s">
        <v>47</v>
      </c>
      <c r="O10" s="621"/>
      <c r="P10" s="621"/>
      <c r="Q10" s="620"/>
      <c r="R10" s="829"/>
      <c r="U10" s="28"/>
    </row>
    <row r="11" spans="1:21" ht="18" customHeight="1" x14ac:dyDescent="0.3">
      <c r="A11" s="28"/>
      <c r="B11" s="296"/>
      <c r="C11" s="630" t="s">
        <v>119</v>
      </c>
      <c r="D11" s="630"/>
      <c r="E11" s="630"/>
      <c r="F11" s="801">
        <v>2365</v>
      </c>
      <c r="G11" s="802"/>
      <c r="H11" s="803"/>
      <c r="I11" s="25" t="s">
        <v>140</v>
      </c>
      <c r="J11" s="650" t="str">
        <f>IF(AB58=1,"20.03.24","21.03.24")</f>
        <v>20.03.24</v>
      </c>
      <c r="K11" s="637" t="s">
        <v>343</v>
      </c>
      <c r="L11" s="638"/>
      <c r="M11" s="619" t="s">
        <v>287</v>
      </c>
      <c r="N11" s="621"/>
      <c r="O11" s="621"/>
      <c r="P11" s="621"/>
      <c r="Q11" s="620"/>
      <c r="R11" s="829"/>
    </row>
    <row r="12" spans="1:21" ht="18" customHeight="1" x14ac:dyDescent="0.3">
      <c r="A12" s="28"/>
      <c r="B12" s="296"/>
      <c r="C12" s="830" t="s">
        <v>125</v>
      </c>
      <c r="D12" s="830"/>
      <c r="E12" s="830"/>
      <c r="F12" s="826" t="s">
        <v>151</v>
      </c>
      <c r="G12" s="827"/>
      <c r="H12" s="828"/>
      <c r="I12" s="25" t="s">
        <v>141</v>
      </c>
      <c r="J12" s="650" t="str">
        <f>IF(AB58=1,"22.03.24","23.03.24")</f>
        <v>22.03.24</v>
      </c>
      <c r="K12" s="639" t="s">
        <v>344</v>
      </c>
      <c r="L12" s="640"/>
      <c r="M12" s="619" t="s">
        <v>48</v>
      </c>
      <c r="N12" s="621" t="s">
        <v>49</v>
      </c>
      <c r="O12" s="621" t="s">
        <v>128</v>
      </c>
      <c r="P12" s="621" t="s">
        <v>326</v>
      </c>
      <c r="Q12" s="620"/>
      <c r="R12" s="829"/>
    </row>
    <row r="13" spans="1:21" ht="18" customHeight="1" x14ac:dyDescent="0.3">
      <c r="A13" s="28"/>
      <c r="B13" s="296"/>
      <c r="C13" s="630" t="s">
        <v>123</v>
      </c>
      <c r="D13" s="630"/>
      <c r="E13" s="630"/>
      <c r="F13" s="826" t="s">
        <v>150</v>
      </c>
      <c r="G13" s="827"/>
      <c r="H13" s="828"/>
      <c r="I13" s="25" t="s">
        <v>142</v>
      </c>
      <c r="J13" s="650" t="str">
        <f>IF(AB58=1,"23.03.24","26.03.24")</f>
        <v>23.03.24</v>
      </c>
      <c r="K13" s="637" t="s">
        <v>391</v>
      </c>
      <c r="L13" s="638"/>
      <c r="M13" s="619" t="s">
        <v>50</v>
      </c>
      <c r="N13" s="621" t="s">
        <v>51</v>
      </c>
      <c r="O13" s="621" t="s">
        <v>129</v>
      </c>
      <c r="P13" s="621" t="s">
        <v>327</v>
      </c>
      <c r="Q13" s="620"/>
      <c r="R13" s="829"/>
    </row>
    <row r="14" spans="1:21" ht="18" customHeight="1" x14ac:dyDescent="0.3">
      <c r="A14" s="28"/>
      <c r="B14" s="296"/>
      <c r="C14" s="630" t="s">
        <v>124</v>
      </c>
      <c r="D14" s="630"/>
      <c r="E14" s="630"/>
      <c r="F14" s="826" t="s">
        <v>414</v>
      </c>
      <c r="G14" s="827"/>
      <c r="H14" s="828"/>
      <c r="I14" s="25" t="s">
        <v>143</v>
      </c>
      <c r="J14" s="650" t="str">
        <f>IF(AB58=1,"26.03.24","28.03.24")</f>
        <v>26.03.24</v>
      </c>
      <c r="K14" s="639" t="s">
        <v>392</v>
      </c>
      <c r="L14" s="640"/>
      <c r="M14" s="619" t="s">
        <v>397</v>
      </c>
      <c r="N14" s="621" t="s">
        <v>398</v>
      </c>
      <c r="O14" s="621" t="s">
        <v>399</v>
      </c>
      <c r="P14" s="621" t="s">
        <v>400</v>
      </c>
      <c r="Q14" s="620"/>
      <c r="R14" s="829"/>
    </row>
    <row r="15" spans="1:21" ht="18" customHeight="1" x14ac:dyDescent="0.3">
      <c r="B15" s="296"/>
      <c r="C15" s="830" t="s">
        <v>126</v>
      </c>
      <c r="D15" s="830"/>
      <c r="E15" s="830"/>
      <c r="F15" s="826" t="s">
        <v>152</v>
      </c>
      <c r="G15" s="827"/>
      <c r="H15" s="828"/>
      <c r="I15" s="25" t="s">
        <v>393</v>
      </c>
      <c r="J15" s="650" t="str">
        <f>IF(AB58=1,"27.03.24","30.03.24")</f>
        <v>27.03.24</v>
      </c>
      <c r="K15" s="639" t="s">
        <v>187</v>
      </c>
      <c r="L15" s="640"/>
      <c r="M15" s="619" t="s">
        <v>350</v>
      </c>
      <c r="N15" s="621" t="s">
        <v>351</v>
      </c>
      <c r="O15" s="621" t="s">
        <v>352</v>
      </c>
      <c r="P15" s="621" t="s">
        <v>353</v>
      </c>
      <c r="Q15" s="620"/>
      <c r="R15" s="829"/>
    </row>
    <row r="16" spans="1:21" ht="18" customHeight="1" x14ac:dyDescent="0.3">
      <c r="B16" s="296"/>
      <c r="C16" s="630" t="s">
        <v>121</v>
      </c>
      <c r="D16" s="630"/>
      <c r="E16" s="630"/>
      <c r="F16" s="826" t="s">
        <v>416</v>
      </c>
      <c r="G16" s="827"/>
      <c r="H16" s="828"/>
      <c r="I16" s="25" t="s">
        <v>363</v>
      </c>
      <c r="J16" s="650" t="str">
        <f>IF(AB58=1,"28.03.24","01.04.24")</f>
        <v>28.03.24</v>
      </c>
      <c r="K16" s="639" t="s">
        <v>395</v>
      </c>
      <c r="L16" s="640"/>
      <c r="M16" s="619"/>
      <c r="N16" s="621"/>
      <c r="O16" s="621"/>
      <c r="P16" s="621"/>
      <c r="Q16" s="620"/>
      <c r="R16" s="829"/>
    </row>
    <row r="17" spans="2:20" ht="18" customHeight="1" x14ac:dyDescent="0.3">
      <c r="B17" s="296"/>
      <c r="C17" s="630" t="s">
        <v>122</v>
      </c>
      <c r="D17" s="630"/>
      <c r="E17" s="630"/>
      <c r="F17" s="826" t="s">
        <v>415</v>
      </c>
      <c r="G17" s="827"/>
      <c r="H17" s="828"/>
      <c r="I17" s="25" t="s">
        <v>394</v>
      </c>
      <c r="J17" s="650" t="str">
        <f>IF(AB58=1,"30.03.24","02.04.24")</f>
        <v>30.03.24</v>
      </c>
      <c r="K17" s="639" t="s">
        <v>396</v>
      </c>
      <c r="L17" s="640"/>
      <c r="M17" s="619"/>
      <c r="N17" s="621"/>
      <c r="O17" s="621"/>
      <c r="P17" s="621"/>
      <c r="Q17" s="620"/>
      <c r="R17" s="829"/>
    </row>
    <row r="18" spans="2:20" ht="18" customHeight="1" x14ac:dyDescent="0.3">
      <c r="B18" s="296"/>
      <c r="C18" s="630" t="s">
        <v>405</v>
      </c>
      <c r="D18" s="630"/>
      <c r="E18" s="630"/>
      <c r="F18" s="826" t="s">
        <v>149</v>
      </c>
      <c r="G18" s="827"/>
      <c r="H18" s="828"/>
      <c r="I18" s="25"/>
      <c r="J18" s="650"/>
      <c r="K18" s="838"/>
      <c r="L18" s="839"/>
      <c r="M18" s="619"/>
      <c r="N18" s="621"/>
      <c r="O18" s="621"/>
      <c r="P18" s="621"/>
      <c r="Q18" s="620"/>
      <c r="R18" s="829"/>
    </row>
    <row r="19" spans="2:20" ht="18" customHeight="1" x14ac:dyDescent="0.3">
      <c r="B19" s="296"/>
      <c r="C19" s="630" t="s">
        <v>91</v>
      </c>
      <c r="D19" s="630"/>
      <c r="E19" s="630"/>
      <c r="F19" s="801">
        <v>13</v>
      </c>
      <c r="G19" s="802"/>
      <c r="H19" s="803"/>
      <c r="I19" s="25"/>
      <c r="J19" s="650"/>
      <c r="K19" s="838"/>
      <c r="L19" s="839"/>
      <c r="M19" s="619"/>
      <c r="N19" s="621"/>
      <c r="O19" s="621"/>
      <c r="P19" s="621"/>
      <c r="Q19" s="620"/>
      <c r="R19" s="829"/>
    </row>
    <row r="20" spans="2:20" ht="18" customHeight="1" thickBot="1" x14ac:dyDescent="0.35">
      <c r="B20" s="296"/>
      <c r="C20" s="631" t="s">
        <v>194</v>
      </c>
      <c r="D20" s="632"/>
      <c r="E20" s="632"/>
      <c r="F20" s="809">
        <v>120</v>
      </c>
      <c r="G20" s="810"/>
      <c r="H20" s="810"/>
      <c r="I20" s="622" t="s">
        <v>290</v>
      </c>
      <c r="J20" s="651"/>
      <c r="K20" s="819"/>
      <c r="L20" s="819"/>
      <c r="M20" s="623"/>
      <c r="N20" s="624"/>
      <c r="O20" s="624"/>
      <c r="P20" s="624"/>
      <c r="Q20" s="629"/>
      <c r="R20" s="829"/>
    </row>
    <row r="21" spans="2:20" ht="18" customHeight="1" x14ac:dyDescent="0.3">
      <c r="B21" s="296"/>
      <c r="C21" s="831" t="s">
        <v>406</v>
      </c>
      <c r="D21" s="832"/>
      <c r="E21" s="833"/>
      <c r="F21" s="641" t="s">
        <v>70</v>
      </c>
      <c r="G21" s="642" t="s">
        <v>71</v>
      </c>
      <c r="H21" s="644" t="s">
        <v>72</v>
      </c>
      <c r="I21" s="807" t="s">
        <v>179</v>
      </c>
      <c r="J21" s="811" t="s">
        <v>389</v>
      </c>
      <c r="K21" s="812"/>
      <c r="L21" s="813"/>
      <c r="M21" s="788" t="s">
        <v>259</v>
      </c>
      <c r="N21" s="772" t="s">
        <v>144</v>
      </c>
      <c r="O21" s="773"/>
      <c r="P21" s="773"/>
      <c r="Q21" s="773"/>
      <c r="R21" s="769"/>
    </row>
    <row r="22" spans="2:20" ht="18" customHeight="1" x14ac:dyDescent="0.3">
      <c r="B22" s="296"/>
      <c r="C22" s="834"/>
      <c r="D22" s="835"/>
      <c r="E22" s="836"/>
      <c r="F22" s="749">
        <v>1305000201</v>
      </c>
      <c r="G22" s="750">
        <v>1305000406</v>
      </c>
      <c r="H22" s="643">
        <f>G22-F22+1</f>
        <v>206</v>
      </c>
      <c r="I22" s="808"/>
      <c r="J22" s="814"/>
      <c r="K22" s="815"/>
      <c r="L22" s="816"/>
      <c r="M22" s="789"/>
      <c r="N22" s="774"/>
      <c r="O22" s="775"/>
      <c r="P22" s="775"/>
      <c r="Q22" s="775"/>
      <c r="R22" s="769"/>
    </row>
    <row r="23" spans="2:20" ht="18" customHeight="1" x14ac:dyDescent="0.3">
      <c r="B23" s="296"/>
      <c r="C23" s="799"/>
      <c r="D23" s="799"/>
      <c r="E23" s="799"/>
      <c r="F23" s="799"/>
      <c r="G23" s="797"/>
      <c r="H23" s="798"/>
      <c r="I23" s="676">
        <v>1</v>
      </c>
      <c r="J23" s="625" t="s">
        <v>177</v>
      </c>
      <c r="K23" s="817" t="str">
        <f>F12</f>
        <v>Sri. S.Ranganna</v>
      </c>
      <c r="L23" s="818"/>
      <c r="M23" s="694">
        <v>7</v>
      </c>
      <c r="N23" s="804" t="s">
        <v>130</v>
      </c>
      <c r="O23" s="804"/>
      <c r="P23" s="780" t="s">
        <v>145</v>
      </c>
      <c r="Q23" s="781"/>
      <c r="R23" s="769"/>
    </row>
    <row r="24" spans="2:20" ht="18" customHeight="1" x14ac:dyDescent="0.3">
      <c r="B24" s="296"/>
      <c r="C24" s="799"/>
      <c r="D24" s="799"/>
      <c r="E24" s="799"/>
      <c r="F24" s="799"/>
      <c r="G24" s="799"/>
      <c r="H24" s="800"/>
      <c r="I24" s="677">
        <v>2</v>
      </c>
      <c r="J24" s="626" t="s">
        <v>171</v>
      </c>
      <c r="K24" s="784" t="str">
        <f>F15</f>
        <v>Sri. H.Subba Rao</v>
      </c>
      <c r="L24" s="785"/>
      <c r="M24" s="695">
        <v>7</v>
      </c>
      <c r="N24" s="805">
        <v>1</v>
      </c>
      <c r="O24" s="806"/>
      <c r="P24" s="782">
        <v>20</v>
      </c>
      <c r="Q24" s="783"/>
      <c r="R24" s="769"/>
    </row>
    <row r="25" spans="2:20" ht="18" customHeight="1" x14ac:dyDescent="0.3">
      <c r="B25" s="296"/>
      <c r="C25" s="799"/>
      <c r="D25" s="799"/>
      <c r="E25" s="799"/>
      <c r="F25" s="799"/>
      <c r="G25" s="799"/>
      <c r="H25" s="800"/>
      <c r="I25" s="677">
        <v>3</v>
      </c>
      <c r="J25" s="627" t="s">
        <v>172</v>
      </c>
      <c r="K25" s="784" t="s">
        <v>355</v>
      </c>
      <c r="L25" s="785"/>
      <c r="M25" s="695">
        <v>7</v>
      </c>
      <c r="N25" s="776">
        <v>2</v>
      </c>
      <c r="O25" s="777"/>
      <c r="P25" s="763">
        <v>20</v>
      </c>
      <c r="Q25" s="764"/>
      <c r="R25" s="769"/>
    </row>
    <row r="26" spans="2:20" ht="18" customHeight="1" x14ac:dyDescent="0.3">
      <c r="B26" s="296"/>
      <c r="C26" s="799"/>
      <c r="D26" s="799"/>
      <c r="E26" s="799"/>
      <c r="F26" s="799"/>
      <c r="G26" s="799"/>
      <c r="H26" s="800"/>
      <c r="I26" s="677">
        <v>4</v>
      </c>
      <c r="J26" s="626" t="s">
        <v>172</v>
      </c>
      <c r="K26" s="784" t="s">
        <v>426</v>
      </c>
      <c r="L26" s="785"/>
      <c r="M26" s="695">
        <v>8</v>
      </c>
      <c r="N26" s="776">
        <v>3</v>
      </c>
      <c r="O26" s="777"/>
      <c r="P26" s="763">
        <v>30</v>
      </c>
      <c r="Q26" s="764"/>
      <c r="R26" s="769"/>
    </row>
    <row r="27" spans="2:20" ht="18" customHeight="1" x14ac:dyDescent="0.3">
      <c r="B27" s="296"/>
      <c r="C27" s="799"/>
      <c r="D27" s="799"/>
      <c r="E27" s="799"/>
      <c r="F27" s="799"/>
      <c r="G27" s="799"/>
      <c r="H27" s="800"/>
      <c r="I27" s="677">
        <v>5</v>
      </c>
      <c r="J27" s="626" t="s">
        <v>172</v>
      </c>
      <c r="K27" s="784"/>
      <c r="L27" s="785"/>
      <c r="M27" s="695"/>
      <c r="N27" s="776">
        <v>4</v>
      </c>
      <c r="O27" s="777"/>
      <c r="P27" s="763">
        <v>20</v>
      </c>
      <c r="Q27" s="764"/>
      <c r="R27" s="769"/>
    </row>
    <row r="28" spans="2:20" ht="18" customHeight="1" x14ac:dyDescent="0.3">
      <c r="B28" s="296"/>
      <c r="C28" s="799"/>
      <c r="D28" s="799"/>
      <c r="E28" s="799"/>
      <c r="F28" s="799"/>
      <c r="G28" s="799"/>
      <c r="H28" s="800"/>
      <c r="I28" s="677">
        <v>6</v>
      </c>
      <c r="J28" s="626" t="s">
        <v>172</v>
      </c>
      <c r="K28" s="784"/>
      <c r="L28" s="785"/>
      <c r="M28" s="695"/>
      <c r="N28" s="776">
        <v>5</v>
      </c>
      <c r="O28" s="777"/>
      <c r="P28" s="763">
        <v>20</v>
      </c>
      <c r="Q28" s="764"/>
      <c r="R28" s="769"/>
    </row>
    <row r="29" spans="2:20" ht="18" customHeight="1" x14ac:dyDescent="0.3">
      <c r="B29" s="296"/>
      <c r="C29" s="799"/>
      <c r="D29" s="799"/>
      <c r="E29" s="799"/>
      <c r="F29" s="799"/>
      <c r="G29" s="799"/>
      <c r="H29" s="800"/>
      <c r="I29" s="677">
        <v>7</v>
      </c>
      <c r="J29" s="626" t="s">
        <v>172</v>
      </c>
      <c r="K29" s="784"/>
      <c r="L29" s="785"/>
      <c r="M29" s="695"/>
      <c r="N29" s="776">
        <v>6</v>
      </c>
      <c r="O29" s="777"/>
      <c r="P29" s="763">
        <v>20</v>
      </c>
      <c r="Q29" s="764"/>
      <c r="R29" s="769"/>
      <c r="S29" s="4"/>
      <c r="T29" s="4"/>
    </row>
    <row r="30" spans="2:20" ht="18" customHeight="1" x14ac:dyDescent="0.3">
      <c r="B30" s="296"/>
      <c r="C30" s="799"/>
      <c r="D30" s="799"/>
      <c r="E30" s="799"/>
      <c r="F30" s="799"/>
      <c r="G30" s="799"/>
      <c r="H30" s="800"/>
      <c r="I30" s="677">
        <v>8</v>
      </c>
      <c r="J30" s="626" t="s">
        <v>172</v>
      </c>
      <c r="K30" s="784"/>
      <c r="L30" s="785"/>
      <c r="M30" s="695"/>
      <c r="N30" s="776">
        <v>7</v>
      </c>
      <c r="O30" s="777"/>
      <c r="P30" s="763">
        <v>20</v>
      </c>
      <c r="Q30" s="764"/>
      <c r="R30" s="769"/>
      <c r="S30" s="4"/>
      <c r="T30" s="4"/>
    </row>
    <row r="31" spans="2:20" ht="18" customHeight="1" x14ac:dyDescent="0.3">
      <c r="B31" s="296"/>
      <c r="C31" s="799"/>
      <c r="D31" s="799"/>
      <c r="E31" s="799"/>
      <c r="F31" s="799"/>
      <c r="G31" s="799"/>
      <c r="H31" s="800"/>
      <c r="I31" s="677">
        <v>9</v>
      </c>
      <c r="J31" s="626" t="s">
        <v>172</v>
      </c>
      <c r="K31" s="784"/>
      <c r="L31" s="785"/>
      <c r="M31" s="695"/>
      <c r="N31" s="776">
        <v>8</v>
      </c>
      <c r="O31" s="777"/>
      <c r="P31" s="763">
        <v>18</v>
      </c>
      <c r="Q31" s="764"/>
      <c r="R31" s="769"/>
      <c r="S31" s="687"/>
      <c r="T31" s="687"/>
    </row>
    <row r="32" spans="2:20" ht="18" customHeight="1" x14ac:dyDescent="0.3">
      <c r="B32" s="296"/>
      <c r="C32" s="799"/>
      <c r="D32" s="799"/>
      <c r="E32" s="799"/>
      <c r="F32" s="799"/>
      <c r="G32" s="799"/>
      <c r="H32" s="800"/>
      <c r="I32" s="677">
        <v>10</v>
      </c>
      <c r="J32" s="626" t="s">
        <v>172</v>
      </c>
      <c r="K32" s="784"/>
      <c r="L32" s="785"/>
      <c r="M32" s="695"/>
      <c r="N32" s="776">
        <v>9</v>
      </c>
      <c r="O32" s="777"/>
      <c r="P32" s="763">
        <v>18</v>
      </c>
      <c r="Q32" s="764"/>
      <c r="R32" s="769"/>
      <c r="S32" s="687"/>
      <c r="T32" s="687"/>
    </row>
    <row r="33" spans="2:21" ht="18" customHeight="1" x14ac:dyDescent="0.3">
      <c r="B33" s="296"/>
      <c r="C33" s="799"/>
      <c r="D33" s="799"/>
      <c r="E33" s="799"/>
      <c r="F33" s="799"/>
      <c r="G33" s="799"/>
      <c r="H33" s="800"/>
      <c r="I33" s="677">
        <v>11</v>
      </c>
      <c r="J33" s="626" t="s">
        <v>172</v>
      </c>
      <c r="K33" s="784"/>
      <c r="L33" s="785"/>
      <c r="M33" s="695"/>
      <c r="N33" s="776">
        <v>10</v>
      </c>
      <c r="O33" s="777"/>
      <c r="P33" s="763">
        <v>20</v>
      </c>
      <c r="Q33" s="764"/>
      <c r="R33" s="769"/>
      <c r="S33" s="687"/>
      <c r="T33" s="687"/>
    </row>
    <row r="34" spans="2:21" ht="18" customHeight="1" x14ac:dyDescent="0.3">
      <c r="B34" s="296"/>
      <c r="C34" s="791" t="s">
        <v>409</v>
      </c>
      <c r="D34" s="791"/>
      <c r="E34" s="791"/>
      <c r="F34" s="791"/>
      <c r="G34" s="791"/>
      <c r="H34" s="792"/>
      <c r="I34" s="677">
        <v>12</v>
      </c>
      <c r="J34" s="626" t="s">
        <v>172</v>
      </c>
      <c r="K34" s="784"/>
      <c r="L34" s="785"/>
      <c r="M34" s="695"/>
      <c r="N34" s="776">
        <v>11</v>
      </c>
      <c r="O34" s="777"/>
      <c r="P34" s="763"/>
      <c r="Q34" s="764"/>
      <c r="R34" s="769"/>
      <c r="S34" s="4"/>
      <c r="T34" s="4"/>
    </row>
    <row r="35" spans="2:21" ht="18" customHeight="1" x14ac:dyDescent="0.3">
      <c r="B35" s="296"/>
      <c r="C35" s="791"/>
      <c r="D35" s="791"/>
      <c r="E35" s="791"/>
      <c r="F35" s="791"/>
      <c r="G35" s="791"/>
      <c r="H35" s="792"/>
      <c r="I35" s="677">
        <v>13</v>
      </c>
      <c r="J35" s="626" t="s">
        <v>172</v>
      </c>
      <c r="K35" s="784"/>
      <c r="L35" s="785"/>
      <c r="M35" s="695"/>
      <c r="N35" s="776">
        <v>12</v>
      </c>
      <c r="O35" s="777"/>
      <c r="P35" s="763"/>
      <c r="Q35" s="764"/>
      <c r="R35" s="769"/>
      <c r="S35" s="688"/>
      <c r="T35" s="688"/>
    </row>
    <row r="36" spans="2:21" ht="18" customHeight="1" x14ac:dyDescent="0.3">
      <c r="B36" s="296"/>
      <c r="C36" s="793"/>
      <c r="D36" s="793"/>
      <c r="E36" s="793"/>
      <c r="F36" s="793"/>
      <c r="G36" s="793"/>
      <c r="H36" s="794"/>
      <c r="I36" s="677">
        <v>14</v>
      </c>
      <c r="J36" s="626" t="s">
        <v>172</v>
      </c>
      <c r="K36" s="784"/>
      <c r="L36" s="785"/>
      <c r="M36" s="695"/>
      <c r="N36" s="776">
        <v>13</v>
      </c>
      <c r="O36" s="777"/>
      <c r="P36" s="763"/>
      <c r="Q36" s="764"/>
      <c r="R36" s="769"/>
      <c r="S36" s="689"/>
      <c r="T36" s="689"/>
    </row>
    <row r="37" spans="2:21" ht="18" customHeight="1" x14ac:dyDescent="0.3">
      <c r="B37" s="296"/>
      <c r="C37" s="752" t="s">
        <v>428</v>
      </c>
      <c r="D37" s="752"/>
      <c r="E37" s="752"/>
      <c r="F37" s="752"/>
      <c r="G37" s="752"/>
      <c r="H37" s="753"/>
      <c r="I37" s="677">
        <v>15</v>
      </c>
      <c r="J37" s="626" t="s">
        <v>172</v>
      </c>
      <c r="K37" s="784"/>
      <c r="L37" s="785"/>
      <c r="M37" s="695"/>
      <c r="N37" s="776">
        <v>14</v>
      </c>
      <c r="O37" s="777"/>
      <c r="P37" s="763"/>
      <c r="Q37" s="764"/>
      <c r="R37" s="769"/>
      <c r="S37" s="4"/>
      <c r="T37" s="4"/>
    </row>
    <row r="38" spans="2:21" ht="18" customHeight="1" x14ac:dyDescent="0.3">
      <c r="B38" s="296"/>
      <c r="C38" s="752"/>
      <c r="D38" s="752"/>
      <c r="E38" s="752"/>
      <c r="F38" s="752"/>
      <c r="G38" s="752"/>
      <c r="H38" s="753"/>
      <c r="I38" s="677">
        <v>16</v>
      </c>
      <c r="J38" s="626" t="s">
        <v>173</v>
      </c>
      <c r="K38" s="784"/>
      <c r="L38" s="785"/>
      <c r="M38" s="695"/>
      <c r="N38" s="776">
        <v>15</v>
      </c>
      <c r="O38" s="777"/>
      <c r="P38" s="765"/>
      <c r="Q38" s="766"/>
      <c r="R38" s="769"/>
      <c r="S38" s="4"/>
      <c r="T38" s="4"/>
      <c r="U38" s="690"/>
    </row>
    <row r="39" spans="2:21" ht="18" customHeight="1" x14ac:dyDescent="0.35">
      <c r="B39" s="296"/>
      <c r="C39" s="759"/>
      <c r="D39" s="759"/>
      <c r="E39" s="759"/>
      <c r="F39" s="759"/>
      <c r="G39" s="759"/>
      <c r="H39" s="760"/>
      <c r="I39" s="677">
        <v>17</v>
      </c>
      <c r="J39" s="626" t="s">
        <v>174</v>
      </c>
      <c r="K39" s="784"/>
      <c r="L39" s="785"/>
      <c r="M39" s="695"/>
      <c r="N39" s="778" t="s">
        <v>72</v>
      </c>
      <c r="O39" s="779"/>
      <c r="P39" s="767">
        <f>SUM(P24:P38)</f>
        <v>206</v>
      </c>
      <c r="Q39" s="768"/>
      <c r="R39" s="769"/>
      <c r="S39" s="4"/>
      <c r="T39" s="4"/>
      <c r="U39" s="9"/>
    </row>
    <row r="40" spans="2:21" ht="18" customHeight="1" x14ac:dyDescent="0.3">
      <c r="B40" s="296"/>
      <c r="C40" s="756" t="s">
        <v>417</v>
      </c>
      <c r="D40" s="756"/>
      <c r="E40" s="756"/>
      <c r="F40" s="756"/>
      <c r="G40" s="757" t="s">
        <v>253</v>
      </c>
      <c r="H40" s="758"/>
      <c r="I40" s="677">
        <v>19</v>
      </c>
      <c r="J40" s="626" t="s">
        <v>175</v>
      </c>
      <c r="K40" s="784"/>
      <c r="L40" s="785"/>
      <c r="M40" s="695"/>
      <c r="N40" s="778"/>
      <c r="O40" s="779"/>
      <c r="P40" s="767"/>
      <c r="Q40" s="768"/>
      <c r="R40" s="769"/>
      <c r="S40" s="691"/>
      <c r="T40" s="691"/>
      <c r="U40" s="692"/>
    </row>
    <row r="41" spans="2:21" ht="18" customHeight="1" thickBot="1" x14ac:dyDescent="0.4">
      <c r="B41" s="299"/>
      <c r="C41" s="795"/>
      <c r="D41" s="795"/>
      <c r="E41" s="795"/>
      <c r="F41" s="795"/>
      <c r="G41" s="795"/>
      <c r="H41" s="796"/>
      <c r="I41" s="677">
        <v>20</v>
      </c>
      <c r="J41" s="626" t="s">
        <v>176</v>
      </c>
      <c r="K41" s="784"/>
      <c r="L41" s="785"/>
      <c r="M41" s="695"/>
      <c r="N41" s="761"/>
      <c r="O41" s="762"/>
      <c r="P41" s="762"/>
      <c r="Q41" s="762"/>
      <c r="R41" s="769"/>
      <c r="S41" s="691"/>
      <c r="T41" s="691"/>
      <c r="U41" s="9"/>
    </row>
    <row r="42" spans="2:21" ht="18" customHeight="1" thickBot="1" x14ac:dyDescent="0.4">
      <c r="B42" s="299"/>
      <c r="C42" s="790" t="s">
        <v>408</v>
      </c>
      <c r="D42" s="790"/>
      <c r="E42" s="790"/>
      <c r="F42" s="790"/>
      <c r="G42" s="680">
        <v>9160840947</v>
      </c>
      <c r="H42" s="699"/>
      <c r="I42" s="677">
        <v>21</v>
      </c>
      <c r="J42" s="626"/>
      <c r="K42" s="784"/>
      <c r="L42" s="785"/>
      <c r="M42" s="695"/>
      <c r="N42" s="761"/>
      <c r="O42" s="762"/>
      <c r="P42" s="762"/>
      <c r="Q42" s="762"/>
      <c r="R42" s="769"/>
      <c r="S42" s="679"/>
      <c r="T42" s="679"/>
      <c r="U42" s="9"/>
    </row>
    <row r="43" spans="2:21" ht="18" customHeight="1" x14ac:dyDescent="0.35">
      <c r="B43" s="296"/>
      <c r="C43" s="837"/>
      <c r="D43" s="837"/>
      <c r="E43" s="837"/>
      <c r="F43" s="837"/>
      <c r="G43" s="837"/>
      <c r="H43" s="837"/>
      <c r="I43" s="678">
        <v>22</v>
      </c>
      <c r="J43" s="628"/>
      <c r="K43" s="786"/>
      <c r="L43" s="787"/>
      <c r="M43" s="696"/>
      <c r="N43" s="761"/>
      <c r="O43" s="762"/>
      <c r="P43" s="762"/>
      <c r="Q43" s="762"/>
      <c r="R43" s="769"/>
      <c r="S43" s="693"/>
      <c r="T43" s="693"/>
      <c r="U43" s="9"/>
    </row>
    <row r="44" spans="2:21" ht="10.050000000000001" customHeight="1" x14ac:dyDescent="0.3">
      <c r="B44" s="296"/>
      <c r="C44" s="296"/>
      <c r="D44" s="296"/>
      <c r="E44" s="296"/>
      <c r="F44" s="296"/>
      <c r="G44" s="296"/>
      <c r="H44" s="296"/>
      <c r="I44" s="300"/>
      <c r="J44" s="296"/>
      <c r="K44" s="296"/>
      <c r="L44" s="296"/>
      <c r="M44" s="301"/>
      <c r="N44" s="301"/>
      <c r="O44" s="301"/>
      <c r="P44" s="301"/>
      <c r="Q44" s="301"/>
      <c r="R44" s="296"/>
    </row>
    <row r="46" spans="2:21" ht="18" customHeight="1" x14ac:dyDescent="0.3">
      <c r="B46" s="754" t="s">
        <v>410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697"/>
      <c r="T46" s="697"/>
      <c r="U46" s="697"/>
    </row>
    <row r="47" spans="2:21" ht="18" hidden="1" customHeight="1" x14ac:dyDescent="0.3">
      <c r="B47" s="755" t="s">
        <v>411</v>
      </c>
      <c r="C47" s="755"/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55"/>
      <c r="S47" s="698"/>
      <c r="T47" s="698"/>
      <c r="U47" s="698"/>
    </row>
    <row r="48" spans="2:21" ht="18" customHeight="1" x14ac:dyDescent="0.3">
      <c r="B48" s="755" t="s">
        <v>427</v>
      </c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5"/>
      <c r="S48" s="698"/>
      <c r="T48" s="698"/>
      <c r="U48" s="698"/>
    </row>
    <row r="54" spans="26:29" x14ac:dyDescent="0.3">
      <c r="AB54" t="str">
        <f>IF(AB58=1,"17.04.20","06.04.20")</f>
        <v>17.04.20</v>
      </c>
      <c r="AC54" t="str">
        <f>IF(I20=AC55,AB54,"")</f>
        <v/>
      </c>
    </row>
    <row r="55" spans="26:29" x14ac:dyDescent="0.3">
      <c r="Z55">
        <v>1</v>
      </c>
      <c r="AA55" t="s">
        <v>178</v>
      </c>
      <c r="AB55" t="s">
        <v>254</v>
      </c>
      <c r="AC55" t="s">
        <v>289</v>
      </c>
    </row>
    <row r="56" spans="26:29" x14ac:dyDescent="0.3">
      <c r="Z56">
        <v>2</v>
      </c>
      <c r="AA56" t="s">
        <v>172</v>
      </c>
      <c r="AB56" t="s">
        <v>255</v>
      </c>
      <c r="AC56" t="s">
        <v>290</v>
      </c>
    </row>
    <row r="58" spans="26:29" x14ac:dyDescent="0.3">
      <c r="AA58" s="95">
        <f>IF(AA61=AA55,1,2)</f>
        <v>2</v>
      </c>
      <c r="AB58" s="95">
        <f>IF(AB61=AB55,1,2)</f>
        <v>1</v>
      </c>
      <c r="AC58" t="b">
        <f>IF(AB58=1,TRUE,FALSE)</f>
        <v>1</v>
      </c>
    </row>
    <row r="59" spans="26:29" x14ac:dyDescent="0.3">
      <c r="AA59" t="str">
        <f>VLOOKUP(AA58,Z55:AA56,2,TRUE)</f>
        <v>Invigilator</v>
      </c>
      <c r="AB59" t="str">
        <f>VLOOKUP(AA58,Z55:AB56,3,TRUE)</f>
        <v>Telangana</v>
      </c>
    </row>
    <row r="61" spans="26:29" x14ac:dyDescent="0.3">
      <c r="AA61" s="99" t="str">
        <f>J25</f>
        <v>Invigilator</v>
      </c>
      <c r="AB61" s="99" t="str">
        <f>K4</f>
        <v xml:space="preserve">AP </v>
      </c>
    </row>
    <row r="65" spans="28:28" x14ac:dyDescent="0.3">
      <c r="AB65" t="s">
        <v>295</v>
      </c>
    </row>
    <row r="66" spans="28:28" x14ac:dyDescent="0.3">
      <c r="AB66" t="s">
        <v>294</v>
      </c>
    </row>
    <row r="67" spans="28:28" x14ac:dyDescent="0.3">
      <c r="AB67" t="s">
        <v>293</v>
      </c>
    </row>
    <row r="68" spans="28:28" x14ac:dyDescent="0.3">
      <c r="AB68" t="s">
        <v>296</v>
      </c>
    </row>
    <row r="69" spans="28:28" x14ac:dyDescent="0.3">
      <c r="AB69" t="s">
        <v>297</v>
      </c>
    </row>
    <row r="70" spans="28:28" x14ac:dyDescent="0.3">
      <c r="AB70" t="s">
        <v>298</v>
      </c>
    </row>
    <row r="204" spans="47:47" x14ac:dyDescent="0.3">
      <c r="AU204" t="s">
        <v>53</v>
      </c>
    </row>
    <row r="205" spans="47:47" x14ac:dyDescent="0.3">
      <c r="AU205" t="s">
        <v>54</v>
      </c>
    </row>
  </sheetData>
  <sheetProtection algorithmName="SHA-512" hashValue="hGDQ+kKrcp+J0TzG3q5Bu6BAZpJsNdGL1qosxFnhkkdHAhG4XKHL5gPLSsM5tCCZ4i6PMaVHEqoh8POXNqL8cg==" saltValue="EtyuYZvQ5yc/FqIXTuO8Mg==" spinCount="100000" sheet="1" objects="1" scenarios="1"/>
  <customSheetViews>
    <customSheetView guid="{C68C7D00-2884-4B0B-841E-6AB961699C1E}" showGridLines="0" showRowCol="0" hiddenColumns="1">
      <selection activeCell="Q5" sqref="Q5"/>
      <pageMargins left="0.7" right="0.7" top="0.75" bottom="0.75" header="0.3" footer="0.3"/>
      <pageSetup paperSize="9" orientation="landscape" horizontalDpi="300" verticalDpi="300" r:id="rId1"/>
    </customSheetView>
    <customSheetView guid="{91B66CC3-8FCC-42E0-960E-ACA6844C784B}" showGridLines="0" showRowCol="0">
      <selection activeCell="N17" sqref="N17:O18"/>
      <pageMargins left="0.7" right="0.7" top="0.75" bottom="0.75" header="0.3" footer="0.3"/>
      <pageSetup paperSize="9" orientation="landscape" horizontalDpi="300" verticalDpi="300" r:id="rId2"/>
    </customSheetView>
    <customSheetView guid="{7619AA85-228C-4630-A71B-2CC5AF56A092}" showGridLines="0" showRowCol="0" hiddenColumns="1">
      <selection activeCell="J38" sqref="J38:L38"/>
      <pageMargins left="0.7" right="0.7" top="0.75" bottom="0.75" header="0.3" footer="0.3"/>
      <pageSetup paperSize="9" orientation="landscape" horizontalDpi="300" verticalDpi="300" r:id="rId3"/>
    </customSheetView>
    <customSheetView guid="{7EB9028C-C1C3-4BCC-8803-2457D6816300}" showGridLines="0" showRowCol="0">
      <selection activeCell="K39" sqref="K39:M39"/>
      <pageMargins left="0.7" right="0.7" top="0.75" bottom="0.75" header="0.3" footer="0.3"/>
      <pageSetup paperSize="9" orientation="landscape" horizontalDpi="300" verticalDpi="300" r:id="rId4"/>
    </customSheetView>
    <customSheetView guid="{E29035F5-F69F-4E6C-B271-4FA14E090C51}" showGridLines="0" showRowCol="0">
      <selection activeCell="N17" sqref="N17:O18"/>
      <pageMargins left="0.7" right="0.7" top="0.75" bottom="0.75" header="0.3" footer="0.3"/>
      <pageSetup paperSize="9" orientation="landscape" horizontalDpi="300" verticalDpi="300" r:id="rId5"/>
    </customSheetView>
    <customSheetView guid="{F97A65F8-EBCA-4E66-ADD8-B9510728BB77}" showGridLines="0" showRowCol="0" hiddenColumns="1">
      <selection activeCell="T3" sqref="T3"/>
      <pageMargins left="0.7" right="0.7" top="0.75" bottom="0.75" header="0.3" footer="0.3"/>
      <pageSetup paperSize="9" orientation="landscape" horizontalDpi="300" verticalDpi="300" r:id="rId6"/>
    </customSheetView>
  </customSheetViews>
  <mergeCells count="99">
    <mergeCell ref="C21:E22"/>
    <mergeCell ref="C43:H43"/>
    <mergeCell ref="K18:L18"/>
    <mergeCell ref="K19:L19"/>
    <mergeCell ref="C23:F33"/>
    <mergeCell ref="F18:H18"/>
    <mergeCell ref="F16:H16"/>
    <mergeCell ref="F17:H17"/>
    <mergeCell ref="R9:R20"/>
    <mergeCell ref="C12:E12"/>
    <mergeCell ref="C15:E15"/>
    <mergeCell ref="F14:H14"/>
    <mergeCell ref="F10:H10"/>
    <mergeCell ref="F11:H11"/>
    <mergeCell ref="F12:H12"/>
    <mergeCell ref="F15:H15"/>
    <mergeCell ref="E2:H2"/>
    <mergeCell ref="I2:J2"/>
    <mergeCell ref="H4:J4"/>
    <mergeCell ref="F9:H9"/>
    <mergeCell ref="F13:H13"/>
    <mergeCell ref="K20:L20"/>
    <mergeCell ref="K33:L33"/>
    <mergeCell ref="K38:L38"/>
    <mergeCell ref="K39:L39"/>
    <mergeCell ref="K40:L40"/>
    <mergeCell ref="K28:L28"/>
    <mergeCell ref="K29:L29"/>
    <mergeCell ref="K30:L30"/>
    <mergeCell ref="K31:L31"/>
    <mergeCell ref="K32:L32"/>
    <mergeCell ref="C34:H35"/>
    <mergeCell ref="C36:H36"/>
    <mergeCell ref="C41:H41"/>
    <mergeCell ref="N38:O38"/>
    <mergeCell ref="N37:O37"/>
    <mergeCell ref="K34:L34"/>
    <mergeCell ref="K35:L35"/>
    <mergeCell ref="K36:L36"/>
    <mergeCell ref="K37:L37"/>
    <mergeCell ref="N36:O36"/>
    <mergeCell ref="N35:O35"/>
    <mergeCell ref="N34:O34"/>
    <mergeCell ref="K41:L41"/>
    <mergeCell ref="N27:O27"/>
    <mergeCell ref="N39:O40"/>
    <mergeCell ref="P23:Q23"/>
    <mergeCell ref="P24:Q24"/>
    <mergeCell ref="P25:Q25"/>
    <mergeCell ref="N31:O31"/>
    <mergeCell ref="N28:O28"/>
    <mergeCell ref="N32:O32"/>
    <mergeCell ref="N29:O29"/>
    <mergeCell ref="N30:O30"/>
    <mergeCell ref="N23:O23"/>
    <mergeCell ref="N24:O24"/>
    <mergeCell ref="N33:O33"/>
    <mergeCell ref="L4:Q4"/>
    <mergeCell ref="C7:Q7"/>
    <mergeCell ref="N21:Q22"/>
    <mergeCell ref="N25:O25"/>
    <mergeCell ref="N26:O26"/>
    <mergeCell ref="M21:M22"/>
    <mergeCell ref="G23:H33"/>
    <mergeCell ref="F19:H19"/>
    <mergeCell ref="I21:I22"/>
    <mergeCell ref="F20:H20"/>
    <mergeCell ref="J21:L22"/>
    <mergeCell ref="K23:L23"/>
    <mergeCell ref="K24:L24"/>
    <mergeCell ref="K25:L25"/>
    <mergeCell ref="K26:L26"/>
    <mergeCell ref="K27:L27"/>
    <mergeCell ref="P36:Q36"/>
    <mergeCell ref="P37:Q37"/>
    <mergeCell ref="P38:Q38"/>
    <mergeCell ref="P39:Q40"/>
    <mergeCell ref="R21:R43"/>
    <mergeCell ref="P31:Q31"/>
    <mergeCell ref="P32:Q32"/>
    <mergeCell ref="P33:Q33"/>
    <mergeCell ref="P34:Q34"/>
    <mergeCell ref="P35:Q35"/>
    <mergeCell ref="P26:Q26"/>
    <mergeCell ref="P27:Q27"/>
    <mergeCell ref="P28:Q28"/>
    <mergeCell ref="P29:Q29"/>
    <mergeCell ref="P30:Q30"/>
    <mergeCell ref="C37:H38"/>
    <mergeCell ref="B46:R46"/>
    <mergeCell ref="B47:R47"/>
    <mergeCell ref="B48:R48"/>
    <mergeCell ref="C40:F40"/>
    <mergeCell ref="G40:H40"/>
    <mergeCell ref="C39:H39"/>
    <mergeCell ref="N41:Q43"/>
    <mergeCell ref="K42:L42"/>
    <mergeCell ref="K43:L43"/>
    <mergeCell ref="C42:F42"/>
  </mergeCells>
  <phoneticPr fontId="41" type="noConversion"/>
  <dataValidations count="3">
    <dataValidation type="list" allowBlank="1" showInputMessage="1" showErrorMessage="1" sqref="K4:K6" xr:uid="{00000000-0002-0000-0000-000000000000}">
      <formula1>$AB$55:$AB$56</formula1>
    </dataValidation>
    <dataValidation type="list" allowBlank="1" showInputMessage="1" showErrorMessage="1" sqref="J25" xr:uid="{00000000-0002-0000-0000-000001000000}">
      <formula1>$AA$55:$AA$56</formula1>
    </dataValidation>
    <dataValidation type="list" allowBlank="1" showInputMessage="1" showErrorMessage="1" sqref="I20" xr:uid="{00000000-0002-0000-0000-000002000000}">
      <formula1>$AC$55:$AC$56</formula1>
    </dataValidation>
  </dataValidations>
  <pageMargins left="0.7" right="0.7" top="0.75" bottom="0.75" header="0.3" footer="0.3"/>
  <pageSetup paperSize="9" orientation="landscape" horizontalDpi="300" verticalDpi="300" r:id="rId7"/>
  <ignoredErrors>
    <ignoredError sqref="K24 AA58:AB61 L15 J9:J14 J15:J17 K23 P39" unlockedFormula="1"/>
  </ignoredErrors>
  <drawing r:id="rId8"/>
  <legacy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053E5-A1AE-4EFE-A868-F5B99486A3D3}">
  <sheetPr>
    <tabColor rgb="FFFF0000"/>
    <pageSetUpPr fitToPage="1"/>
  </sheetPr>
  <dimension ref="B1:AP33"/>
  <sheetViews>
    <sheetView showGridLines="0" showRowColHeaders="0" workbookViewId="0">
      <selection activeCell="M3" sqref="M3"/>
    </sheetView>
  </sheetViews>
  <sheetFormatPr defaultRowHeight="13.8" x14ac:dyDescent="0.25"/>
  <cols>
    <col min="1" max="1" width="4" style="3" customWidth="1"/>
    <col min="2" max="2" width="15.33203125" style="142" hidden="1" customWidth="1"/>
    <col min="3" max="3" width="7.77734375" style="142" hidden="1" customWidth="1"/>
    <col min="4" max="4" width="3.5546875" style="3" customWidth="1"/>
    <col min="5" max="5" width="17.88671875" style="3" customWidth="1"/>
    <col min="6" max="6" width="6" style="3" customWidth="1"/>
    <col min="7" max="7" width="17.44140625" style="3" customWidth="1"/>
    <col min="8" max="8" width="7.44140625" style="3" customWidth="1"/>
    <col min="9" max="9" width="18" style="3" customWidth="1"/>
    <col min="10" max="10" width="6.33203125" style="3" customWidth="1"/>
    <col min="11" max="11" width="17.6640625" style="3" customWidth="1"/>
    <col min="12" max="12" width="6.88671875" style="3" customWidth="1"/>
    <col min="13" max="13" width="5.88671875" style="603" customWidth="1"/>
    <col min="14" max="14" width="9.21875" style="3" hidden="1" customWidth="1"/>
    <col min="15" max="15" width="0" style="3" hidden="1" customWidth="1"/>
    <col min="16" max="17" width="12.109375" style="3" hidden="1" customWidth="1"/>
    <col min="18" max="22" width="0" style="3" hidden="1" customWidth="1"/>
    <col min="23" max="34" width="12.109375" style="3" hidden="1" customWidth="1"/>
    <col min="35" max="39" width="0" style="3" hidden="1" customWidth="1"/>
    <col min="40" max="41" width="8.88671875" style="3"/>
    <col min="42" max="42" width="17.21875" style="3" bestFit="1" customWidth="1"/>
    <col min="43" max="16384" width="8.88671875" style="3"/>
  </cols>
  <sheetData>
    <row r="1" spans="2:42" ht="8.4" customHeight="1" x14ac:dyDescent="0.25"/>
    <row r="2" spans="2:42" ht="15.6" thickBot="1" x14ac:dyDescent="0.3">
      <c r="E2" s="918" t="s">
        <v>390</v>
      </c>
      <c r="F2" s="918"/>
      <c r="G2" s="918"/>
      <c r="H2" s="918"/>
      <c r="I2" s="918"/>
      <c r="J2" s="918"/>
      <c r="K2" s="918"/>
      <c r="L2" s="918"/>
    </row>
    <row r="3" spans="2:42" ht="24.6" x14ac:dyDescent="0.25">
      <c r="E3" s="921" t="s">
        <v>386</v>
      </c>
      <c r="F3" s="922"/>
      <c r="G3" s="922"/>
      <c r="H3" s="922"/>
      <c r="I3" s="922"/>
      <c r="J3" s="922"/>
      <c r="K3" s="922"/>
      <c r="L3" s="923"/>
      <c r="M3" s="604"/>
      <c r="W3" s="22"/>
      <c r="X3" s="22">
        <v>1</v>
      </c>
      <c r="Y3" s="22">
        <v>2</v>
      </c>
      <c r="Z3" s="22">
        <v>3</v>
      </c>
      <c r="AA3" s="22">
        <v>4</v>
      </c>
      <c r="AB3" s="22">
        <v>5</v>
      </c>
      <c r="AC3" s="22">
        <v>6</v>
      </c>
      <c r="AD3" s="22">
        <v>7</v>
      </c>
      <c r="AE3" s="22">
        <v>8</v>
      </c>
      <c r="AF3" s="22">
        <v>9</v>
      </c>
      <c r="AG3" s="22">
        <v>10</v>
      </c>
      <c r="AH3" s="22">
        <v>11</v>
      </c>
      <c r="AI3" s="22">
        <v>12</v>
      </c>
      <c r="AJ3" s="22">
        <v>13</v>
      </c>
      <c r="AK3" s="22">
        <v>14</v>
      </c>
      <c r="AL3" s="22">
        <v>15</v>
      </c>
    </row>
    <row r="4" spans="2:42" ht="24.6" x14ac:dyDescent="0.25">
      <c r="B4" s="142">
        <f>W4</f>
        <v>1305000291</v>
      </c>
      <c r="C4" s="142" t="str">
        <f>VLOOKUP(B4,Medium!C$14:D$363,2,TRUE)</f>
        <v>E</v>
      </c>
      <c r="E4" s="924" t="s">
        <v>373</v>
      </c>
      <c r="F4" s="925"/>
      <c r="G4" s="925"/>
      <c r="H4" s="925"/>
      <c r="I4" s="925"/>
      <c r="J4" s="925"/>
      <c r="K4" s="925"/>
      <c r="L4" s="926"/>
      <c r="M4" s="604"/>
      <c r="W4" s="3">
        <f>HLOOKUP(I$5,X3:AL$4,2,FALSE)</f>
        <v>1305000291</v>
      </c>
      <c r="X4" s="3">
        <f>Seating!C12</f>
        <v>1305000201</v>
      </c>
      <c r="Y4" s="3">
        <f>Seating!C13</f>
        <v>1305000221</v>
      </c>
      <c r="Z4" s="3">
        <f>Seating!C14</f>
        <v>1305000241</v>
      </c>
      <c r="AA4" s="3">
        <f>Seating!C15</f>
        <v>1305000271</v>
      </c>
      <c r="AB4" s="3">
        <f>Seating!C16</f>
        <v>1305000291</v>
      </c>
      <c r="AC4" s="3">
        <f>Seating!C17</f>
        <v>1305000311</v>
      </c>
      <c r="AD4" s="3">
        <f>Seating!C18</f>
        <v>1305000331</v>
      </c>
      <c r="AE4" s="3">
        <f>Seating!C19</f>
        <v>1305000351</v>
      </c>
      <c r="AF4" s="3">
        <f>Seating!C19</f>
        <v>1305000351</v>
      </c>
      <c r="AG4" s="3">
        <f>Seating!C20</f>
        <v>1305000369</v>
      </c>
      <c r="AH4" s="3">
        <f>Seating!C21</f>
        <v>1305000387</v>
      </c>
      <c r="AI4" s="3" t="str">
        <f>Seating!C22</f>
        <v/>
      </c>
      <c r="AJ4" s="3" t="str">
        <f>Seating!C23</f>
        <v/>
      </c>
      <c r="AK4" s="3" t="str">
        <f>Seating!C24</f>
        <v/>
      </c>
      <c r="AL4" s="3" t="str">
        <f>Seating!C25</f>
        <v/>
      </c>
    </row>
    <row r="5" spans="2:42" ht="22.8" x14ac:dyDescent="0.25">
      <c r="B5" s="142">
        <f t="shared" ref="B5:B31" si="0">W5</f>
        <v>1305000292</v>
      </c>
      <c r="C5" s="142" t="str">
        <f>VLOOKUP(B5,Medium!C$14:D$363,2,TRUE)</f>
        <v>E</v>
      </c>
      <c r="E5" s="927" t="s">
        <v>374</v>
      </c>
      <c r="F5" s="928"/>
      <c r="G5" s="928"/>
      <c r="H5" s="928"/>
      <c r="I5" s="617">
        <v>5</v>
      </c>
      <c r="J5" s="615"/>
      <c r="K5" s="615"/>
      <c r="L5" s="616"/>
      <c r="M5" s="605"/>
      <c r="W5" s="3">
        <f>HLOOKUP(I$5,X3:AL$5,3,FALSE)</f>
        <v>1305000292</v>
      </c>
      <c r="X5" s="3">
        <f>IF(X4="","",IF(Seating!$D$12&gt;=(X4+1),(X4+1),""))</f>
        <v>1305000202</v>
      </c>
      <c r="Y5" s="3">
        <f>IF(Y4="","",IF(Seating!$D$13&gt;=(Y4+1),(Y4+1),""))</f>
        <v>1305000222</v>
      </c>
      <c r="Z5" s="3">
        <f>IF(Z4="","",IF(Seating!$D$14&gt;=(Z4+1),(Z4+1),""))</f>
        <v>1305000242</v>
      </c>
      <c r="AA5" s="3">
        <f>IF(AA4="","",IF(Seating!$D$15&gt;=(AA4+1),(AA4+1),""))</f>
        <v>1305000272</v>
      </c>
      <c r="AB5" s="3">
        <f>IF(AB4="","",IF(Seating!$D$16&gt;=(AB4+1),(AB4+1),""))</f>
        <v>1305000292</v>
      </c>
      <c r="AC5" s="3">
        <f>IF(AC4="","",IF(Seating!$D$17&gt;=(AC4+1),(AC4+1),""))</f>
        <v>1305000312</v>
      </c>
      <c r="AD5" s="3">
        <f>IF(AD4="","",IF(Seating!$D$18&gt;=(AD4+1),(AD4+1),""))</f>
        <v>1305000332</v>
      </c>
      <c r="AE5" s="3">
        <f>IF(AE4="","",IF(Seating!$D$19&gt;=(AE4+1),(AE4+1),""))</f>
        <v>1305000352</v>
      </c>
      <c r="AF5" s="3">
        <f>IF(AF4="","",IF(Seating!$D$20&gt;=(AF4+1),(AF4+1),""))</f>
        <v>1305000352</v>
      </c>
      <c r="AG5" s="3">
        <f>IF(AG4="","",IF(Seating!$D$21&gt;=(AG4+1),(AG4+1),""))</f>
        <v>1305000370</v>
      </c>
      <c r="AH5" s="3">
        <f>IF(AH4="","",IF(Seating!$D$22&gt;=(AH4+1),(AH4+1),""))</f>
        <v>1305000388</v>
      </c>
      <c r="AI5" s="3" t="str">
        <f>IF(AI4="","",IF(Seating!$D$23&gt;=(AI4+1),(AI4+1),""))</f>
        <v/>
      </c>
      <c r="AJ5" s="3" t="str">
        <f>IF(AJ4="","",IF(Seating!$D$24&gt;=(AJ4+1),(AJ4+1),""))</f>
        <v/>
      </c>
      <c r="AK5" s="3" t="str">
        <f>IF(AK4="","",IF(Seating!$D$25&gt;=(AK4+1),(AK4+1),""))</f>
        <v/>
      </c>
      <c r="AL5" s="3" t="str">
        <f>IF(AL4="","",IF(Seating!$D$26&gt;=(AL4+1),(AL4+1),""))</f>
        <v/>
      </c>
    </row>
    <row r="6" spans="2:42" s="10" customFormat="1" ht="17.399999999999999" x14ac:dyDescent="0.3">
      <c r="B6" s="142">
        <f t="shared" si="0"/>
        <v>1305000293</v>
      </c>
      <c r="C6" s="142" t="str">
        <f>VLOOKUP(B6,Medium!C$14:D$363,2,TRUE)</f>
        <v>E</v>
      </c>
      <c r="E6" s="933" t="s">
        <v>378</v>
      </c>
      <c r="F6" s="934"/>
      <c r="G6" s="929" t="str">
        <f>CONCATENATE(DATA!F11," - ", DATA!F10)</f>
        <v>2365 - ZPH School,  xxxx</v>
      </c>
      <c r="H6" s="929"/>
      <c r="I6" s="929"/>
      <c r="J6" s="929"/>
      <c r="K6" s="929"/>
      <c r="L6" s="930"/>
      <c r="M6" s="606"/>
      <c r="N6" s="10" t="s">
        <v>293</v>
      </c>
      <c r="R6" s="3">
        <f>SUMPRODUCT(LEN(F10:F15)-LEN(SUBSTITUTE(F10:F15,N6,"")))</f>
        <v>5</v>
      </c>
      <c r="S6" s="3">
        <f>SUMPRODUCT(LEN(H10:H15)-LEN(SUBSTITUTE(H10:H15,N6,"")))</f>
        <v>5</v>
      </c>
      <c r="T6" s="3">
        <f>SUMPRODUCT(LEN(J10:J15)-LEN(SUBSTITUTE(J10:J15,N6,"")))</f>
        <v>5</v>
      </c>
      <c r="U6" s="3">
        <f>SUMPRODUCT(LEN(L10:L15)-LEN(SUBSTITUTE(L10:L15,N6,"")))</f>
        <v>4</v>
      </c>
      <c r="V6" s="3">
        <f>SUM(R6:U6)</f>
        <v>19</v>
      </c>
      <c r="W6" s="10">
        <f>HLOOKUP(I$5,X3:AL$6,4,FALSE)</f>
        <v>1305000293</v>
      </c>
      <c r="X6" s="10">
        <f>IF(X5="","",IF(Seating!$D$12&gt;=(X5+1),(X5+1),""))</f>
        <v>1305000203</v>
      </c>
      <c r="Y6" s="10">
        <f>IF(Y5="","",IF(Seating!$D$13&gt;=(Y5+1),(Y5+1),""))</f>
        <v>1305000223</v>
      </c>
      <c r="Z6" s="10">
        <f>IF(Z5="","",IF(Seating!$D$14&gt;=(Z5+1),(Z5+1),""))</f>
        <v>1305000243</v>
      </c>
      <c r="AA6" s="10">
        <f>IF(AA5="","",IF(Seating!$D$15&gt;=(AA5+1),(AA5+1),""))</f>
        <v>1305000273</v>
      </c>
      <c r="AB6" s="10">
        <f>IF(AB5="","",IF(Seating!$D$16&gt;=(AB5+1),(AB5+1),""))</f>
        <v>1305000293</v>
      </c>
      <c r="AC6" s="10">
        <f>IF(AC5="","",IF(Seating!$D$17&gt;=(AC5+1),(AC5+1),""))</f>
        <v>1305000313</v>
      </c>
      <c r="AD6" s="10">
        <f>IF(AD5="","",IF(Seating!$D$18&gt;=(AD5+1),(AD5+1),""))</f>
        <v>1305000333</v>
      </c>
      <c r="AE6" s="10">
        <f>IF(AE5="","",IF(Seating!$D$19&gt;=(AE5+1),(AE5+1),""))</f>
        <v>1305000353</v>
      </c>
      <c r="AF6" s="10">
        <f>IF(AF5="","",IF(Seating!$D$20&gt;=(AF5+1),(AF5+1),""))</f>
        <v>1305000353</v>
      </c>
      <c r="AG6" s="10">
        <f>IF(AG5="","",IF(Seating!$D$21&gt;=(AG5+1),(AG5+1),""))</f>
        <v>1305000371</v>
      </c>
      <c r="AH6" s="10">
        <f>IF(AH5="","",IF(Seating!$D$22&gt;=(AH5+1),(AH5+1),""))</f>
        <v>1305000389</v>
      </c>
      <c r="AI6" s="10" t="str">
        <f>IF(AI5="","",IF(Seating!$D$23&gt;=(AI5+1),(AI5+1),""))</f>
        <v/>
      </c>
      <c r="AJ6" s="10" t="str">
        <f>IF(AJ5="","",IF(Seating!$D$24&gt;=(AJ5+1),(AJ5+1),""))</f>
        <v/>
      </c>
      <c r="AK6" s="10" t="str">
        <f>IF(AK5="","",IF(Seating!$D$25&gt;=(AK5+1),(AK5+1),""))</f>
        <v/>
      </c>
      <c r="AL6" s="10" t="str">
        <f>IF(AL5="","",IF(Seating!$D$26&gt;=(AL5+1),(AL5+1),""))</f>
        <v/>
      </c>
    </row>
    <row r="7" spans="2:42" s="10" customFormat="1" ht="17.399999999999999" x14ac:dyDescent="0.3">
      <c r="B7" s="142">
        <f t="shared" si="0"/>
        <v>1305000294</v>
      </c>
      <c r="C7" s="142" t="str">
        <f>VLOOKUP(B7,Medium!C$14:D$363,2,TRUE)</f>
        <v>E</v>
      </c>
      <c r="E7" s="931" t="s">
        <v>375</v>
      </c>
      <c r="F7" s="932"/>
      <c r="G7" s="592" t="s">
        <v>299</v>
      </c>
      <c r="H7" s="612">
        <f>V6</f>
        <v>19</v>
      </c>
      <c r="I7" s="591" t="s">
        <v>379</v>
      </c>
      <c r="J7" s="612">
        <f>V7</f>
        <v>1</v>
      </c>
      <c r="K7" s="591" t="s">
        <v>72</v>
      </c>
      <c r="L7" s="611">
        <f>H7+J7</f>
        <v>20</v>
      </c>
      <c r="M7" s="607"/>
      <c r="N7" s="10" t="s">
        <v>294</v>
      </c>
      <c r="R7" s="3">
        <f>SUMPRODUCT(LEN(F10:F15)-LEN(SUBSTITUTE(F10:F15,N7,"")))</f>
        <v>0</v>
      </c>
      <c r="S7" s="3">
        <f>SUMPRODUCT(LEN(H10:H15)-LEN(SUBSTITUTE(H10:H15,N7,"")))</f>
        <v>0</v>
      </c>
      <c r="T7" s="3">
        <f>SUMPRODUCT(LEN(J10:J15)-LEN(SUBSTITUTE(J10:J15,N7,"")))</f>
        <v>0</v>
      </c>
      <c r="U7" s="3">
        <f>SUMPRODUCT(LEN(L10:L15)-LEN(SUBSTITUTE(L10:L15,N7,"")))</f>
        <v>1</v>
      </c>
      <c r="V7" s="3">
        <f>SUM(R7:U7)</f>
        <v>1</v>
      </c>
      <c r="W7" s="10">
        <f>HLOOKUP(I$5,X$3:AL7,5,FALSE)</f>
        <v>1305000294</v>
      </c>
      <c r="X7" s="10">
        <f>IF(X6="","",IF(Seating!$D$12&gt;=(X6+1),(X6+1),""))</f>
        <v>1305000204</v>
      </c>
      <c r="Y7" s="10">
        <f>IF(Y6="","",IF(Seating!$D$13&gt;=(Y6+1),(Y6+1),""))</f>
        <v>1305000224</v>
      </c>
      <c r="Z7" s="10">
        <f>IF(Z6="","",IF(Seating!$D$14&gt;=(Z6+1),(Z6+1),""))</f>
        <v>1305000244</v>
      </c>
      <c r="AA7" s="10">
        <f>IF(AA6="","",IF(Seating!$D$15&gt;=(AA6+1),(AA6+1),""))</f>
        <v>1305000274</v>
      </c>
      <c r="AB7" s="10">
        <f>IF(AB6="","",IF(Seating!$D$16&gt;=(AB6+1),(AB6+1),""))</f>
        <v>1305000294</v>
      </c>
      <c r="AC7" s="10">
        <f>IF(AC6="","",IF(Seating!$D$17&gt;=(AC6+1),(AC6+1),""))</f>
        <v>1305000314</v>
      </c>
      <c r="AD7" s="10">
        <f>IF(AD6="","",IF(Seating!$D$18&gt;=(AD6+1),(AD6+1),""))</f>
        <v>1305000334</v>
      </c>
      <c r="AE7" s="10">
        <f>IF(AE6="","",IF(Seating!$D$19&gt;=(AE6+1),(AE6+1),""))</f>
        <v>1305000354</v>
      </c>
      <c r="AF7" s="10">
        <f>IF(AF6="","",IF(Seating!$D$20&gt;=(AF6+1),(AF6+1),""))</f>
        <v>1305000354</v>
      </c>
      <c r="AG7" s="10">
        <f>IF(AG6="","",IF(Seating!$D$21&gt;=(AG6+1),(AG6+1),""))</f>
        <v>1305000372</v>
      </c>
      <c r="AH7" s="10">
        <f>IF(AH6="","",IF(Seating!$D$22&gt;=(AH6+1),(AH6+1),""))</f>
        <v>1305000390</v>
      </c>
      <c r="AI7" s="10" t="str">
        <f>IF(AI6="","",IF(Seating!$D$23&gt;=(AI6+1),(AI6+1),""))</f>
        <v/>
      </c>
      <c r="AJ7" s="10" t="str">
        <f>IF(AJ6="","",IF(Seating!$D$24&gt;=(AJ6+1),(AJ6+1),""))</f>
        <v/>
      </c>
      <c r="AK7" s="10" t="str">
        <f>IF(AK6="","",IF(Seating!$D$25&gt;=(AK6+1),(AK6+1),""))</f>
        <v/>
      </c>
      <c r="AL7" s="10" t="str">
        <f>IF(AL6="","",IF(Seating!$D$26&gt;=(AL6+1),(AL6+1),""))</f>
        <v/>
      </c>
      <c r="AN7" s="917" t="s">
        <v>382</v>
      </c>
      <c r="AO7" s="917"/>
      <c r="AP7" s="917"/>
    </row>
    <row r="8" spans="2:42" s="588" customFormat="1" ht="21" thickBot="1" x14ac:dyDescent="0.4">
      <c r="B8" s="142">
        <f t="shared" si="0"/>
        <v>1305000295</v>
      </c>
      <c r="C8" s="142" t="str">
        <f>VLOOKUP(B8,Medium!C$14:D$363,2,TRUE)</f>
        <v>E</v>
      </c>
      <c r="E8" s="935" t="s">
        <v>383</v>
      </c>
      <c r="F8" s="936"/>
      <c r="G8" s="905">
        <f>VLOOKUP(I5,O9:Q23,2, TRUE)</f>
        <v>1305000291</v>
      </c>
      <c r="H8" s="906"/>
      <c r="I8" s="590" t="s">
        <v>376</v>
      </c>
      <c r="J8" s="907">
        <f>VLOOKUP(I5,O9:Q23,3, TRUE)</f>
        <v>1305000310</v>
      </c>
      <c r="K8" s="908"/>
      <c r="L8" s="909"/>
      <c r="M8" s="604">
        <f>IF(J8&gt;0,1,0)</f>
        <v>1</v>
      </c>
      <c r="N8" s="589">
        <f>J8-G8+1</f>
        <v>20</v>
      </c>
      <c r="W8" s="3">
        <f>HLOOKUP(I$5,X$3:AL8,6,FALSE)</f>
        <v>1305000295</v>
      </c>
      <c r="X8" s="3">
        <f>IF(X7="","",IF(Seating!$D$12&gt;=(X7+1),(X7+1),""))</f>
        <v>1305000205</v>
      </c>
      <c r="Y8" s="3">
        <f>IF(Y7="","",IF(Seating!$D$13&gt;=(Y7+1),(Y7+1),""))</f>
        <v>1305000225</v>
      </c>
      <c r="Z8" s="3">
        <f>IF(Z7="","",IF(Seating!$D$14&gt;=(Z7+1),(Z7+1),""))</f>
        <v>1305000245</v>
      </c>
      <c r="AA8" s="3">
        <f>IF(AA7="","",IF(Seating!$D$15&gt;=(AA7+1),(AA7+1),""))</f>
        <v>1305000275</v>
      </c>
      <c r="AB8" s="3">
        <f>IF(AB7="","",IF(Seating!$D$16&gt;=(AB7+1),(AB7+1),""))</f>
        <v>1305000295</v>
      </c>
      <c r="AC8" s="3">
        <f>IF(AC7="","",IF(Seating!$D$17&gt;=(AC7+1),(AC7+1),""))</f>
        <v>1305000315</v>
      </c>
      <c r="AD8" s="3">
        <f>IF(AD7="","",IF(Seating!$D$18&gt;=(AD7+1),(AD7+1),""))</f>
        <v>1305000335</v>
      </c>
      <c r="AE8" s="3">
        <f>IF(AE7="","",IF(Seating!$D$19&gt;=(AE7+1),(AE7+1),""))</f>
        <v>1305000355</v>
      </c>
      <c r="AF8" s="3">
        <f>IF(AF7="","",IF(Seating!$D$20&gt;=(AF7+1),(AF7+1),""))</f>
        <v>1305000355</v>
      </c>
      <c r="AG8" s="3">
        <f>IF(AG7="","",IF(Seating!$D$21&gt;=(AG7+1),(AG7+1),""))</f>
        <v>1305000373</v>
      </c>
      <c r="AH8" s="3">
        <f>IF(AH7="","",IF(Seating!$D$22&gt;=(AH7+1),(AH7+1),""))</f>
        <v>1305000391</v>
      </c>
      <c r="AI8" s="3" t="str">
        <f>IF(AI7="","",IF(Seating!$D$23&gt;=(AI7+1),(AI7+1),""))</f>
        <v/>
      </c>
      <c r="AJ8" s="3" t="str">
        <f>IF(AJ7="","",IF(Seating!$D$24&gt;=(AJ7+1),(AJ7+1),""))</f>
        <v/>
      </c>
      <c r="AK8" s="3" t="str">
        <f>IF(AK7="","",IF(Seating!$D$25&gt;=(AK7+1),(AK7+1),""))</f>
        <v/>
      </c>
      <c r="AL8" s="3" t="str">
        <f>IF(AL7="","",IF(Seating!$D$26&gt;=(AL7+1),(AL7+1),""))</f>
        <v/>
      </c>
    </row>
    <row r="9" spans="2:42" ht="30.6" thickBot="1" x14ac:dyDescent="0.3">
      <c r="B9" s="142">
        <f t="shared" si="0"/>
        <v>1305000296</v>
      </c>
      <c r="C9" s="142" t="str">
        <f>VLOOKUP(B9,Medium!C$14:D$363,2,TRUE)</f>
        <v>E</v>
      </c>
      <c r="E9" s="584" t="s">
        <v>384</v>
      </c>
      <c r="F9" s="601" t="s">
        <v>364</v>
      </c>
      <c r="G9" s="585" t="s">
        <v>385</v>
      </c>
      <c r="H9" s="601" t="s">
        <v>365</v>
      </c>
      <c r="I9" s="585" t="s">
        <v>385</v>
      </c>
      <c r="J9" s="601" t="s">
        <v>364</v>
      </c>
      <c r="K9" s="585" t="s">
        <v>385</v>
      </c>
      <c r="L9" s="602" t="s">
        <v>377</v>
      </c>
      <c r="M9" s="604">
        <f>IF(F9&gt;0,1,0)</f>
        <v>1</v>
      </c>
      <c r="N9" s="3">
        <f>IF(N10&gt;=N11,N11,N10)</f>
        <v>5</v>
      </c>
      <c r="O9" s="3">
        <v>1</v>
      </c>
      <c r="P9" s="589">
        <f>'Room Allot'!C4</f>
        <v>1305000201</v>
      </c>
      <c r="Q9" s="589">
        <f>'Room Allot'!E4</f>
        <v>1305000220</v>
      </c>
      <c r="W9" s="3">
        <f>HLOOKUP(I$5,X$3:AL9,7,FALSE)</f>
        <v>1305000296</v>
      </c>
      <c r="X9" s="3">
        <f>IF(X8="","",IF(Seating!$D$12&gt;=(X8+1),(X8+1),""))</f>
        <v>1305000206</v>
      </c>
      <c r="Y9" s="3">
        <f>IF(Y8="","",IF(Seating!$D$13&gt;=(Y8+1),(Y8+1),""))</f>
        <v>1305000226</v>
      </c>
      <c r="Z9" s="3">
        <f>IF(Z8="","",IF(Seating!$D$14&gt;=(Z8+1),(Z8+1),""))</f>
        <v>1305000246</v>
      </c>
      <c r="AA9" s="3">
        <f>IF(AA8="","",IF(Seating!$D$15&gt;=(AA8+1),(AA8+1),""))</f>
        <v>1305000276</v>
      </c>
      <c r="AB9" s="3">
        <f>IF(AB8="","",IF(Seating!$D$16&gt;=(AB8+1),(AB8+1),""))</f>
        <v>1305000296</v>
      </c>
      <c r="AC9" s="3">
        <f>IF(AC8="","",IF(Seating!$D$17&gt;=(AC8+1),(AC8+1),""))</f>
        <v>1305000316</v>
      </c>
      <c r="AD9" s="3">
        <f>IF(AD8="","",IF(Seating!$D$18&gt;=(AD8+1),(AD8+1),""))</f>
        <v>1305000336</v>
      </c>
      <c r="AE9" s="3">
        <f>IF(AE8="","",IF(Seating!$D$19&gt;=(AE8+1),(AE8+1),""))</f>
        <v>1305000356</v>
      </c>
      <c r="AF9" s="3">
        <f>IF(AF8="","",IF(Seating!$D$20&gt;=(AF8+1),(AF8+1),""))</f>
        <v>1305000356</v>
      </c>
      <c r="AG9" s="3">
        <f>IF(AG8="","",IF(Seating!$D$21&gt;=(AG8+1),(AG8+1),""))</f>
        <v>1305000374</v>
      </c>
      <c r="AH9" s="3">
        <f>IF(AH8="","",IF(Seating!$D$22&gt;=(AH8+1),(AH8+1),""))</f>
        <v>1305000392</v>
      </c>
      <c r="AI9" s="3" t="str">
        <f>IF(AI8="","",IF(Seating!$D$23&gt;=(AI8+1),(AI8+1),""))</f>
        <v/>
      </c>
      <c r="AJ9" s="3" t="str">
        <f>IF(AJ8="","",IF(Seating!$D$24&gt;=(AJ8+1),(AJ8+1),""))</f>
        <v/>
      </c>
      <c r="AK9" s="3" t="str">
        <f>IF(AK8="","",IF(Seating!$D$25&gt;=(AK8+1),(AK8+1),""))</f>
        <v/>
      </c>
      <c r="AL9" s="3" t="str">
        <f>IF(AL8="","",IF(Seating!$D$26&gt;=(AL8+1),(AL8+1),""))</f>
        <v/>
      </c>
    </row>
    <row r="10" spans="2:42" ht="24" customHeight="1" x14ac:dyDescent="0.25">
      <c r="B10" s="142">
        <f t="shared" si="0"/>
        <v>1305000297</v>
      </c>
      <c r="C10" s="142" t="str">
        <f>VLOOKUP(B10,Medium!C$14:D$363,2,TRUE)</f>
        <v>E</v>
      </c>
      <c r="E10" s="593">
        <f>G8</f>
        <v>1305000291</v>
      </c>
      <c r="F10" s="594" t="str">
        <f t="shared" ref="F10:F15" si="1">IF(E10="","",VLOOKUP(E10,B$4:C$31,2,TRUE))</f>
        <v>E</v>
      </c>
      <c r="G10" s="595">
        <f>G11+1</f>
        <v>1305000300</v>
      </c>
      <c r="H10" s="594" t="str">
        <f t="shared" ref="H10:H15" si="2">IF(G10="","",VLOOKUP(G10,B$4:C$31,2,TRUE))</f>
        <v>E</v>
      </c>
      <c r="I10" s="595">
        <f>G10+1</f>
        <v>1305000301</v>
      </c>
      <c r="J10" s="594" t="str">
        <f t="shared" ref="J10:J15" si="3">IF(I10="","",VLOOKUP(I10,B$4:C$31,2,TRUE))</f>
        <v>E</v>
      </c>
      <c r="K10" s="595">
        <f>IF(K11="","",K11+1)</f>
        <v>1305000310</v>
      </c>
      <c r="L10" s="596" t="str">
        <f>IF(K10="","",VLOOKUP(K10,B$4:C$31,2,TRUE))</f>
        <v>E</v>
      </c>
      <c r="M10" s="604">
        <f t="shared" ref="M10:M15" si="4">IF(F10&gt;0,1,0)</f>
        <v>1</v>
      </c>
      <c r="N10" s="3">
        <f>ROUND(N8/4,0)</f>
        <v>5</v>
      </c>
      <c r="O10" s="3">
        <v>2</v>
      </c>
      <c r="P10" s="589">
        <f>'Room Allot'!C5</f>
        <v>1305000221</v>
      </c>
      <c r="Q10" s="589">
        <f>'Room Allot'!E5</f>
        <v>1305000240</v>
      </c>
      <c r="W10" s="3">
        <f>HLOOKUP(I$5,X$3:AL10,8,FALSE)</f>
        <v>1305000297</v>
      </c>
      <c r="X10" s="3">
        <f>IF(X9="","",IF(Seating!$D$12&gt;=(X9+1),(X9+1),""))</f>
        <v>1305000207</v>
      </c>
      <c r="Y10" s="3">
        <f>IF(Y9="","",IF(Seating!$D$13&gt;=(Y9+1),(Y9+1),""))</f>
        <v>1305000227</v>
      </c>
      <c r="Z10" s="3">
        <f>IF(Z9="","",IF(Seating!$D$14&gt;=(Z9+1),(Z9+1),""))</f>
        <v>1305000247</v>
      </c>
      <c r="AA10" s="3">
        <f>IF(AA9="","",IF(Seating!$D$15&gt;=(AA9+1),(AA9+1),""))</f>
        <v>1305000277</v>
      </c>
      <c r="AB10" s="3">
        <f>IF(AB9="","",IF(Seating!$D$16&gt;=(AB9+1),(AB9+1),""))</f>
        <v>1305000297</v>
      </c>
      <c r="AC10" s="3">
        <f>IF(AC9="","",IF(Seating!$D$17&gt;=(AC9+1),(AC9+1),""))</f>
        <v>1305000317</v>
      </c>
      <c r="AD10" s="3">
        <f>IF(AD9="","",IF(Seating!$D$18&gt;=(AD9+1),(AD9+1),""))</f>
        <v>1305000337</v>
      </c>
      <c r="AE10" s="3">
        <f>IF(AE9="","",IF(Seating!$D$19&gt;=(AE9+1),(AE9+1),""))</f>
        <v>1305000357</v>
      </c>
      <c r="AF10" s="3">
        <f>IF(AF9="","",IF(Seating!$D$20&gt;=(AF9+1),(AF9+1),""))</f>
        <v>1305000357</v>
      </c>
      <c r="AG10" s="3">
        <f>IF(AG9="","",IF(Seating!$D$21&gt;=(AG9+1),(AG9+1),""))</f>
        <v>1305000375</v>
      </c>
      <c r="AH10" s="3">
        <f>IF(AH9="","",IF(Seating!$D$22&gt;=(AH9+1),(AH9+1),""))</f>
        <v>1305000393</v>
      </c>
      <c r="AI10" s="3" t="str">
        <f>IF(AI9="","",IF(Seating!$D$23&gt;=(AI9+1),(AI9+1),""))</f>
        <v/>
      </c>
      <c r="AJ10" s="3" t="str">
        <f>IF(AJ9="","",IF(Seating!$D$24&gt;=(AJ9+1),(AJ9+1),""))</f>
        <v/>
      </c>
      <c r="AK10" s="3" t="str">
        <f>IF(AK9="","",IF(Seating!$D$25&gt;=(AK9+1),(AK9+1),""))</f>
        <v/>
      </c>
      <c r="AL10" s="3" t="str">
        <f>IF(AL9="","",IF(Seating!$D$26&gt;=(AL9+1),(AL9+1),""))</f>
        <v/>
      </c>
    </row>
    <row r="11" spans="2:42" ht="24" customHeight="1" x14ac:dyDescent="0.25">
      <c r="B11" s="142">
        <f t="shared" si="0"/>
        <v>1305000298</v>
      </c>
      <c r="C11" s="142" t="str">
        <f>VLOOKUP(B11,Medium!C$14:D$363,2,TRUE)</f>
        <v>E</v>
      </c>
      <c r="E11" s="597">
        <f>E10+1</f>
        <v>1305000292</v>
      </c>
      <c r="F11" s="594" t="str">
        <f t="shared" si="1"/>
        <v>E</v>
      </c>
      <c r="G11" s="598">
        <f>G12+1</f>
        <v>1305000299</v>
      </c>
      <c r="H11" s="594" t="str">
        <f t="shared" si="2"/>
        <v>E</v>
      </c>
      <c r="I11" s="598">
        <f>I10+1</f>
        <v>1305000302</v>
      </c>
      <c r="J11" s="594" t="str">
        <f t="shared" si="3"/>
        <v>E</v>
      </c>
      <c r="K11" s="598">
        <f>IF(K12&gt;=J8,"",(K12+1))</f>
        <v>1305000309</v>
      </c>
      <c r="L11" s="596" t="str">
        <f>IF(K11="","",VLOOKUP(K11,B$4:C$31,2,TRUE))</f>
        <v>T</v>
      </c>
      <c r="M11" s="604">
        <f t="shared" si="4"/>
        <v>1</v>
      </c>
      <c r="N11" s="3">
        <v>6</v>
      </c>
      <c r="O11" s="3">
        <v>3</v>
      </c>
      <c r="P11" s="589">
        <f>'Room Allot'!C6</f>
        <v>1305000241</v>
      </c>
      <c r="Q11" s="589">
        <f>'Room Allot'!E6</f>
        <v>1305000270</v>
      </c>
      <c r="W11" s="3">
        <f>HLOOKUP(I$5,X$3:AL11,9,FALSE)</f>
        <v>1305000298</v>
      </c>
      <c r="X11" s="3">
        <f>IF(X10="","",IF(Seating!$D$12&gt;=(X10+1),(X10+1),""))</f>
        <v>1305000208</v>
      </c>
      <c r="Y11" s="3">
        <f>IF(Y10="","",IF(Seating!$D$13&gt;=(Y10+1),(Y10+1),""))</f>
        <v>1305000228</v>
      </c>
      <c r="Z11" s="3">
        <f>IF(Z10="","",IF(Seating!$D$14&gt;=(Z10+1),(Z10+1),""))</f>
        <v>1305000248</v>
      </c>
      <c r="AA11" s="3">
        <f>IF(AA10="","",IF(Seating!$D$15&gt;=(AA10+1),(AA10+1),""))</f>
        <v>1305000278</v>
      </c>
      <c r="AB11" s="3">
        <f>IF(AB10="","",IF(Seating!$D$16&gt;=(AB10+1),(AB10+1),""))</f>
        <v>1305000298</v>
      </c>
      <c r="AC11" s="3">
        <f>IF(AC10="","",IF(Seating!$D$17&gt;=(AC10+1),(AC10+1),""))</f>
        <v>1305000318</v>
      </c>
      <c r="AD11" s="3">
        <f>IF(AD10="","",IF(Seating!$D$18&gt;=(AD10+1),(AD10+1),""))</f>
        <v>1305000338</v>
      </c>
      <c r="AE11" s="3">
        <f>IF(AE10="","",IF(Seating!$D$19&gt;=(AE10+1),(AE10+1),""))</f>
        <v>1305000358</v>
      </c>
      <c r="AF11" s="3">
        <f>IF(AF10="","",IF(Seating!$D$20&gt;=(AF10+1),(AF10+1),""))</f>
        <v>1305000358</v>
      </c>
      <c r="AG11" s="3">
        <f>IF(AG10="","",IF(Seating!$D$21&gt;=(AG10+1),(AG10+1),""))</f>
        <v>1305000376</v>
      </c>
      <c r="AH11" s="3">
        <f>IF(AH10="","",IF(Seating!$D$22&gt;=(AH10+1),(AH10+1),""))</f>
        <v>1305000394</v>
      </c>
      <c r="AI11" s="3" t="str">
        <f>IF(AI10="","",IF(Seating!$D$23&gt;=(AI10+1),(AI10+1),""))</f>
        <v/>
      </c>
      <c r="AJ11" s="3" t="str">
        <f>IF(AJ10="","",IF(Seating!$D$24&gt;=(AJ10+1),(AJ10+1),""))</f>
        <v/>
      </c>
      <c r="AK11" s="3" t="str">
        <f>IF(AK10="","",IF(Seating!$D$25&gt;=(AK10+1),(AK10+1),""))</f>
        <v/>
      </c>
      <c r="AL11" s="3" t="str">
        <f>IF(AL10="","",IF(Seating!$D$26&gt;=(AL10+1),(AL10+1),""))</f>
        <v/>
      </c>
    </row>
    <row r="12" spans="2:42" ht="24" customHeight="1" x14ac:dyDescent="0.25">
      <c r="B12" s="142">
        <f t="shared" si="0"/>
        <v>1305000299</v>
      </c>
      <c r="C12" s="142" t="str">
        <f>VLOOKUP(B12,Medium!C$14:D$363,2,TRUE)</f>
        <v>E</v>
      </c>
      <c r="E12" s="597">
        <f t="shared" ref="E12:E13" si="5">E11+1</f>
        <v>1305000293</v>
      </c>
      <c r="F12" s="594" t="str">
        <f t="shared" si="1"/>
        <v>E</v>
      </c>
      <c r="G12" s="598">
        <f>G13+1</f>
        <v>1305000298</v>
      </c>
      <c r="H12" s="594" t="str">
        <f t="shared" si="2"/>
        <v>E</v>
      </c>
      <c r="I12" s="598">
        <f t="shared" ref="I12:I13" si="6">I11+1</f>
        <v>1305000303</v>
      </c>
      <c r="J12" s="594" t="str">
        <f t="shared" si="3"/>
        <v>E</v>
      </c>
      <c r="K12" s="598">
        <f>K13+1</f>
        <v>1305000308</v>
      </c>
      <c r="L12" s="596" t="str">
        <f>IF(K12="","",VLOOKUP(K12,B$4:C$31,2,TRUE))</f>
        <v>E</v>
      </c>
      <c r="M12" s="604">
        <f t="shared" si="4"/>
        <v>1</v>
      </c>
      <c r="N12" s="3">
        <f>SUMPRODUCT(LEN(F10:F15)-LEN(SUBSTITUTE(F10:F15,N6,"")))</f>
        <v>5</v>
      </c>
      <c r="O12" s="3">
        <v>4</v>
      </c>
      <c r="P12" s="589">
        <f>'Room Allot'!C7</f>
        <v>1305000271</v>
      </c>
      <c r="Q12" s="589">
        <f>'Room Allot'!E7</f>
        <v>1305000290</v>
      </c>
      <c r="W12" s="3">
        <f>HLOOKUP(I$5,X$3:AL12,10,FALSE)</f>
        <v>1305000299</v>
      </c>
      <c r="X12" s="3">
        <f>IF(X11="","",IF(Seating!$D$12&gt;=(X11+1),(X11+1),""))</f>
        <v>1305000209</v>
      </c>
      <c r="Y12" s="3">
        <f>IF(Y11="","",IF(Seating!$D$13&gt;=(Y11+1),(Y11+1),""))</f>
        <v>1305000229</v>
      </c>
      <c r="Z12" s="3">
        <f>IF(Z11="","",IF(Seating!$D$14&gt;=(Z11+1),(Z11+1),""))</f>
        <v>1305000249</v>
      </c>
      <c r="AA12" s="3">
        <f>IF(AA11="","",IF(Seating!$D$15&gt;=(AA11+1),(AA11+1),""))</f>
        <v>1305000279</v>
      </c>
      <c r="AB12" s="3">
        <f>IF(AB11="","",IF(Seating!$D$16&gt;=(AB11+1),(AB11+1),""))</f>
        <v>1305000299</v>
      </c>
      <c r="AC12" s="3">
        <f>IF(AC11="","",IF(Seating!$D$17&gt;=(AC11+1),(AC11+1),""))</f>
        <v>1305000319</v>
      </c>
      <c r="AD12" s="3">
        <f>IF(AD11="","",IF(Seating!$D$18&gt;=(AD11+1),(AD11+1),""))</f>
        <v>1305000339</v>
      </c>
      <c r="AE12" s="3">
        <f>IF(AE11="","",IF(Seating!$D$19&gt;=(AE11+1),(AE11+1),""))</f>
        <v>1305000359</v>
      </c>
      <c r="AF12" s="3">
        <f>IF(AF11="","",IF(Seating!$D$20&gt;=(AF11+1),(AF11+1),""))</f>
        <v>1305000359</v>
      </c>
      <c r="AG12" s="3">
        <f>IF(AG11="","",IF(Seating!$D$21&gt;=(AG11+1),(AG11+1),""))</f>
        <v>1305000377</v>
      </c>
      <c r="AH12" s="3">
        <f>IF(AH11="","",IF(Seating!$D$22&gt;=(AH11+1),(AH11+1),""))</f>
        <v>1305000395</v>
      </c>
      <c r="AI12" s="3" t="str">
        <f>IF(AI11="","",IF(Seating!$D$23&gt;=(AI11+1),(AI11+1),""))</f>
        <v/>
      </c>
      <c r="AJ12" s="3" t="str">
        <f>IF(AJ11="","",IF(Seating!$D$24&gt;=(AJ11+1),(AJ11+1),""))</f>
        <v/>
      </c>
      <c r="AK12" s="3" t="str">
        <f>IF(AK11="","",IF(Seating!$D$25&gt;=(AK11+1),(AK11+1),""))</f>
        <v/>
      </c>
      <c r="AL12" s="3" t="str">
        <f>IF(AL11="","",IF(Seating!$D$26&gt;=(AL11+1),(AL11+1),""))</f>
        <v/>
      </c>
    </row>
    <row r="13" spans="2:42" ht="24" customHeight="1" x14ac:dyDescent="0.25">
      <c r="B13" s="142">
        <f t="shared" si="0"/>
        <v>1305000300</v>
      </c>
      <c r="C13" s="142" t="str">
        <f>VLOOKUP(B13,Medium!C$14:D$363,2,TRUE)</f>
        <v>E</v>
      </c>
      <c r="E13" s="597">
        <f t="shared" si="5"/>
        <v>1305000294</v>
      </c>
      <c r="F13" s="594" t="str">
        <f t="shared" si="1"/>
        <v>E</v>
      </c>
      <c r="G13" s="598">
        <f>IF(G14="",E13+1,G14+1)</f>
        <v>1305000297</v>
      </c>
      <c r="H13" s="594" t="str">
        <f t="shared" si="2"/>
        <v>E</v>
      </c>
      <c r="I13" s="598">
        <f t="shared" si="6"/>
        <v>1305000304</v>
      </c>
      <c r="J13" s="594" t="str">
        <f t="shared" si="3"/>
        <v>E</v>
      </c>
      <c r="K13" s="598">
        <f>IF(K14="",I13+1,K14+1)</f>
        <v>1305000307</v>
      </c>
      <c r="L13" s="596" t="str">
        <f t="shared" ref="L13:L15" si="7">IF(K13="","",VLOOKUP(K13,B$4:C$31,2,TRUE))</f>
        <v>E</v>
      </c>
      <c r="M13" s="604">
        <f t="shared" si="4"/>
        <v>1</v>
      </c>
      <c r="O13" s="3">
        <v>5</v>
      </c>
      <c r="P13" s="589">
        <f>'Room Allot'!C8</f>
        <v>1305000291</v>
      </c>
      <c r="Q13" s="589">
        <f>'Room Allot'!E8</f>
        <v>1305000310</v>
      </c>
      <c r="W13" s="3">
        <f>HLOOKUP(I$5,X$3:AL13,11,FALSE)</f>
        <v>1305000300</v>
      </c>
      <c r="X13" s="3">
        <f>IF(X12="","",IF(Seating!$D$12&gt;=(X12+1),(X12+1),""))</f>
        <v>1305000210</v>
      </c>
      <c r="Y13" s="3">
        <f>IF(Y12="","",IF(Seating!$D$13&gt;=(Y12+1),(Y12+1),""))</f>
        <v>1305000230</v>
      </c>
      <c r="Z13" s="3">
        <f>IF(Z12="","",IF(Seating!$D$14&gt;=(Z12+1),(Z12+1),""))</f>
        <v>1305000250</v>
      </c>
      <c r="AA13" s="3">
        <f>IF(AA12="","",IF(Seating!$D$15&gt;=(AA12+1),(AA12+1),""))</f>
        <v>1305000280</v>
      </c>
      <c r="AB13" s="3">
        <f>IF(AB12="","",IF(Seating!$D$16&gt;=(AB12+1),(AB12+1),""))</f>
        <v>1305000300</v>
      </c>
      <c r="AC13" s="3">
        <f>IF(AC12="","",IF(Seating!$D$17&gt;=(AC12+1),(AC12+1),""))</f>
        <v>1305000320</v>
      </c>
      <c r="AD13" s="3">
        <f>IF(AD12="","",IF(Seating!$D$18&gt;=(AD12+1),(AD12+1),""))</f>
        <v>1305000340</v>
      </c>
      <c r="AE13" s="3">
        <f>IF(AE12="","",IF(Seating!$D$19&gt;=(AE12+1),(AE12+1),""))</f>
        <v>1305000360</v>
      </c>
      <c r="AF13" s="3">
        <f>IF(AF12="","",IF(Seating!$D$20&gt;=(AF12+1),(AF12+1),""))</f>
        <v>1305000360</v>
      </c>
      <c r="AG13" s="3">
        <f>IF(AG12="","",IF(Seating!$D$21&gt;=(AG12+1),(AG12+1),""))</f>
        <v>1305000378</v>
      </c>
      <c r="AH13" s="3">
        <f>IF(AH12="","",IF(Seating!$D$22&gt;=(AH12+1),(AH12+1),""))</f>
        <v>1305000396</v>
      </c>
      <c r="AI13" s="3" t="str">
        <f>IF(AI12="","",IF(Seating!$D$23&gt;=(AI12+1),(AI12+1),""))</f>
        <v/>
      </c>
      <c r="AJ13" s="3" t="str">
        <f>IF(AJ12="","",IF(Seating!$D$24&gt;=(AJ12+1),(AJ12+1),""))</f>
        <v/>
      </c>
      <c r="AK13" s="3" t="str">
        <f>IF(AK12="","",IF(Seating!$D$25&gt;=(AK12+1),(AK12+1),""))</f>
        <v/>
      </c>
      <c r="AL13" s="3" t="str">
        <f>IF(AL12="","",IF(Seating!$D$26&gt;=(AL12+1),(AL12+1),""))</f>
        <v/>
      </c>
    </row>
    <row r="14" spans="2:42" ht="24" customHeight="1" x14ac:dyDescent="0.25">
      <c r="B14" s="142">
        <f t="shared" si="0"/>
        <v>1305000301</v>
      </c>
      <c r="C14" s="142" t="str">
        <f>VLOOKUP(B14,Medium!C$14:D$363,2,TRUE)</f>
        <v>E</v>
      </c>
      <c r="E14" s="597">
        <f>IF(N9&gt;=5,(E13+1),"")</f>
        <v>1305000295</v>
      </c>
      <c r="F14" s="594" t="str">
        <f t="shared" si="1"/>
        <v>E</v>
      </c>
      <c r="G14" s="598">
        <f>IF(N9=5,(E14+1),IF(N9=6,(G15+1),""))</f>
        <v>1305000296</v>
      </c>
      <c r="H14" s="594" t="str">
        <f t="shared" si="2"/>
        <v>E</v>
      </c>
      <c r="I14" s="598">
        <f>IF(N9&gt;=5,(I13+1),"")</f>
        <v>1305000305</v>
      </c>
      <c r="J14" s="594" t="str">
        <f t="shared" si="3"/>
        <v>E</v>
      </c>
      <c r="K14" s="598">
        <f>IF(N9=5,(I14+1),IF(N9=6,(K15+1),""))</f>
        <v>1305000306</v>
      </c>
      <c r="L14" s="596" t="str">
        <f t="shared" si="7"/>
        <v>E</v>
      </c>
      <c r="M14" s="604">
        <f t="shared" si="4"/>
        <v>1</v>
      </c>
      <c r="O14" s="3">
        <v>6</v>
      </c>
      <c r="P14" s="589">
        <f>'Room Allot'!C9</f>
        <v>1305000311</v>
      </c>
      <c r="Q14" s="589">
        <f>'Room Allot'!E9</f>
        <v>1305000330</v>
      </c>
      <c r="W14" s="3">
        <f>HLOOKUP(I$5,X$3:AL14,12,FALSE)</f>
        <v>1305000301</v>
      </c>
      <c r="X14" s="3">
        <f>IF(X13="","",IF(Seating!$D$12&gt;=(X13+1),(X13+1),""))</f>
        <v>1305000211</v>
      </c>
      <c r="Y14" s="3">
        <f>IF(Y13="","",IF(Seating!$D$13&gt;=(Y13+1),(Y13+1),""))</f>
        <v>1305000231</v>
      </c>
      <c r="Z14" s="3">
        <f>IF(Z13="","",IF(Seating!$D$14&gt;=(Z13+1),(Z13+1),""))</f>
        <v>1305000251</v>
      </c>
      <c r="AA14" s="3">
        <f>IF(AA13="","",IF(Seating!$D$15&gt;=(AA13+1),(AA13+1),""))</f>
        <v>1305000281</v>
      </c>
      <c r="AB14" s="3">
        <f>IF(AB13="","",IF(Seating!$D$16&gt;=(AB13+1),(AB13+1),""))</f>
        <v>1305000301</v>
      </c>
      <c r="AC14" s="3">
        <f>IF(AC13="","",IF(Seating!$D$17&gt;=(AC13+1),(AC13+1),""))</f>
        <v>1305000321</v>
      </c>
      <c r="AD14" s="3">
        <f>IF(AD13="","",IF(Seating!$D$18&gt;=(AD13+1),(AD13+1),""))</f>
        <v>1305000341</v>
      </c>
      <c r="AE14" s="3">
        <f>IF(AE13="","",IF(Seating!$D$19&gt;=(AE13+1),(AE13+1),""))</f>
        <v>1305000361</v>
      </c>
      <c r="AF14" s="3">
        <f>IF(AF13="","",IF(Seating!$D$20&gt;=(AF13+1),(AF13+1),""))</f>
        <v>1305000361</v>
      </c>
      <c r="AG14" s="3">
        <f>IF(AG13="","",IF(Seating!$D$21&gt;=(AG13+1),(AG13+1),""))</f>
        <v>1305000379</v>
      </c>
      <c r="AH14" s="3">
        <f>IF(AH13="","",IF(Seating!$D$22&gt;=(AH13+1),(AH13+1),""))</f>
        <v>1305000397</v>
      </c>
      <c r="AI14" s="3" t="str">
        <f>IF(AI13="","",IF(Seating!$D$23&gt;=(AI13+1),(AI13+1),""))</f>
        <v/>
      </c>
      <c r="AJ14" s="3" t="str">
        <f>IF(AJ13="","",IF(Seating!$D$24&gt;=(AJ13+1),(AJ13+1),""))</f>
        <v/>
      </c>
      <c r="AK14" s="3" t="str">
        <f>IF(AK13="","",IF(Seating!$D$25&gt;=(AK13+1),(AK13+1),""))</f>
        <v/>
      </c>
      <c r="AL14" s="3" t="str">
        <f>IF(AL13="","",IF(Seating!$D$26&gt;=(AL13+1),(AL13+1),""))</f>
        <v/>
      </c>
    </row>
    <row r="15" spans="2:42" ht="24" customHeight="1" thickBot="1" x14ac:dyDescent="0.3">
      <c r="B15" s="142">
        <f t="shared" si="0"/>
        <v>1305000302</v>
      </c>
      <c r="C15" s="142" t="str">
        <f>VLOOKUP(B15,Medium!C$14:D$363,2,TRUE)</f>
        <v>E</v>
      </c>
      <c r="E15" s="599" t="str">
        <f>IF(6=N9,E14+1,"")</f>
        <v/>
      </c>
      <c r="F15" s="594" t="str">
        <f t="shared" si="1"/>
        <v/>
      </c>
      <c r="G15" s="600" t="str">
        <f>IF(E15="","",IF(E14="",(E13+1),(E15+1)))</f>
        <v/>
      </c>
      <c r="H15" s="594" t="str">
        <f t="shared" si="2"/>
        <v/>
      </c>
      <c r="I15" s="600" t="str">
        <f>IF(6=N9,I14+1,"")</f>
        <v/>
      </c>
      <c r="J15" s="594" t="str">
        <f t="shared" si="3"/>
        <v/>
      </c>
      <c r="K15" s="600" t="str">
        <f>IF(I15="","",IF(I14="",(I13+1),(I15+1)))</f>
        <v/>
      </c>
      <c r="L15" s="596" t="str">
        <f t="shared" si="7"/>
        <v/>
      </c>
      <c r="M15" s="604">
        <f t="shared" si="4"/>
        <v>1</v>
      </c>
      <c r="O15" s="3">
        <v>7</v>
      </c>
      <c r="P15" s="589">
        <f>'Room Allot'!C10</f>
        <v>1305000331</v>
      </c>
      <c r="Q15" s="589">
        <f>'Room Allot'!E10</f>
        <v>1305000350</v>
      </c>
      <c r="W15" s="3">
        <f>HLOOKUP(I$5,X$3:AL15,13,FALSE)</f>
        <v>1305000302</v>
      </c>
      <c r="X15" s="3">
        <f>IF(X14="","",IF(Seating!$D$12&gt;=(X14+1),(X14+1),""))</f>
        <v>1305000212</v>
      </c>
      <c r="Y15" s="3">
        <f>IF(Y14="","",IF(Seating!$D$13&gt;=(Y14+1),(Y14+1),""))</f>
        <v>1305000232</v>
      </c>
      <c r="Z15" s="3">
        <f>IF(Z14="","",IF(Seating!$D$14&gt;=(Z14+1),(Z14+1),""))</f>
        <v>1305000252</v>
      </c>
      <c r="AA15" s="3">
        <f>IF(AA14="","",IF(Seating!$D$15&gt;=(AA14+1),(AA14+1),""))</f>
        <v>1305000282</v>
      </c>
      <c r="AB15" s="3">
        <f>IF(AB14="","",IF(Seating!$D$16&gt;=(AB14+1),(AB14+1),""))</f>
        <v>1305000302</v>
      </c>
      <c r="AC15" s="3">
        <f>IF(AC14="","",IF(Seating!$D$17&gt;=(AC14+1),(AC14+1),""))</f>
        <v>1305000322</v>
      </c>
      <c r="AD15" s="3">
        <f>IF(AD14="","",IF(Seating!$D$18&gt;=(AD14+1),(AD14+1),""))</f>
        <v>1305000342</v>
      </c>
      <c r="AE15" s="3">
        <f>IF(AE14="","",IF(Seating!$D$19&gt;=(AE14+1),(AE14+1),""))</f>
        <v>1305000362</v>
      </c>
      <c r="AF15" s="3">
        <f>IF(AF14="","",IF(Seating!$D$20&gt;=(AF14+1),(AF14+1),""))</f>
        <v>1305000362</v>
      </c>
      <c r="AG15" s="3">
        <f>IF(AG14="","",IF(Seating!$D$21&gt;=(AG14+1),(AG14+1),""))</f>
        <v>1305000380</v>
      </c>
      <c r="AH15" s="3">
        <f>IF(AH14="","",IF(Seating!$D$22&gt;=(AH14+1),(AH14+1),""))</f>
        <v>1305000398</v>
      </c>
      <c r="AI15" s="3" t="str">
        <f>IF(AI14="","",IF(Seating!$D$23&gt;=(AI14+1),(AI14+1),""))</f>
        <v/>
      </c>
      <c r="AJ15" s="3" t="str">
        <f>IF(AJ14="","",IF(Seating!$D$24&gt;=(AJ14+1),(AJ14+1),""))</f>
        <v/>
      </c>
      <c r="AK15" s="3" t="str">
        <f>IF(AK14="","",IF(Seating!$D$25&gt;=(AK14+1),(AK14+1),""))</f>
        <v/>
      </c>
      <c r="AL15" s="3" t="str">
        <f>IF(AL14="","",IF(Seating!$D$26&gt;=(AL14+1),(AL14+1),""))</f>
        <v/>
      </c>
    </row>
    <row r="16" spans="2:42" ht="15.6" thickBot="1" x14ac:dyDescent="0.3">
      <c r="B16" s="142">
        <f t="shared" si="0"/>
        <v>1305000303</v>
      </c>
      <c r="C16" s="142" t="str">
        <f>VLOOKUP(B16,Medium!C$14:D$363,2,TRUE)</f>
        <v>E</v>
      </c>
      <c r="E16" s="910"/>
      <c r="F16" s="911"/>
      <c r="G16" s="911"/>
      <c r="H16" s="911"/>
      <c r="I16" s="911"/>
      <c r="J16" s="911"/>
      <c r="K16" s="911"/>
      <c r="L16" s="912"/>
      <c r="M16" s="604">
        <f>IF(L15&gt;0,1,0)</f>
        <v>1</v>
      </c>
      <c r="O16" s="3">
        <v>8</v>
      </c>
      <c r="P16" s="589">
        <f>'Room Allot'!C11</f>
        <v>1305000351</v>
      </c>
      <c r="Q16" s="589">
        <f>'Room Allot'!E11</f>
        <v>1305000368</v>
      </c>
      <c r="W16" s="3">
        <f>HLOOKUP(I$5,X$3:AL16,14,FALSE)</f>
        <v>1305000303</v>
      </c>
      <c r="X16" s="3">
        <f>IF(X15="","",IF(Seating!$D$12&gt;=(X15+1),(X15+1),""))</f>
        <v>1305000213</v>
      </c>
      <c r="Y16" s="3">
        <f>IF(Y15="","",IF(Seating!$D$13&gt;=(Y15+1),(Y15+1),""))</f>
        <v>1305000233</v>
      </c>
      <c r="Z16" s="3">
        <f>IF(Z15="","",IF(Seating!$D$14&gt;=(Z15+1),(Z15+1),""))</f>
        <v>1305000253</v>
      </c>
      <c r="AA16" s="3">
        <f>IF(AA15="","",IF(Seating!$D$15&gt;=(AA15+1),(AA15+1),""))</f>
        <v>1305000283</v>
      </c>
      <c r="AB16" s="3">
        <f>IF(AB15="","",IF(Seating!$D$16&gt;=(AB15+1),(AB15+1),""))</f>
        <v>1305000303</v>
      </c>
      <c r="AC16" s="3">
        <f>IF(AC15="","",IF(Seating!$D$17&gt;=(AC15+1),(AC15+1),""))</f>
        <v>1305000323</v>
      </c>
      <c r="AD16" s="3">
        <f>IF(AD15="","",IF(Seating!$D$18&gt;=(AD15+1),(AD15+1),""))</f>
        <v>1305000343</v>
      </c>
      <c r="AE16" s="3">
        <f>IF(AE15="","",IF(Seating!$D$19&gt;=(AE15+1),(AE15+1),""))</f>
        <v>1305000363</v>
      </c>
      <c r="AF16" s="3">
        <f>IF(AF15="","",IF(Seating!$D$20&gt;=(AF15+1),(AF15+1),""))</f>
        <v>1305000363</v>
      </c>
      <c r="AG16" s="3">
        <f>IF(AG15="","",IF(Seating!$D$21&gt;=(AG15+1),(AG15+1),""))</f>
        <v>1305000381</v>
      </c>
      <c r="AH16" s="3">
        <f>IF(AH15="","",IF(Seating!$D$22&gt;=(AH15+1),(AH15+1),""))</f>
        <v>1305000399</v>
      </c>
      <c r="AI16" s="3" t="str">
        <f>IF(AI15="","",IF(Seating!$D$23&gt;=(AI15+1),(AI15+1),""))</f>
        <v/>
      </c>
      <c r="AJ16" s="3" t="str">
        <f>IF(AJ15="","",IF(Seating!$D$24&gt;=(AJ15+1),(AJ15+1),""))</f>
        <v/>
      </c>
      <c r="AK16" s="3" t="str">
        <f>IF(AK15="","",IF(Seating!$D$25&gt;=(AK15+1),(AK15+1),""))</f>
        <v/>
      </c>
      <c r="AL16" s="3" t="str">
        <f>IF(AL15="","",IF(Seating!$D$26&gt;=(AL15+1),(AL15+1),""))</f>
        <v/>
      </c>
    </row>
    <row r="17" spans="2:39" s="122" customFormat="1" ht="30" customHeight="1" thickBot="1" x14ac:dyDescent="0.3">
      <c r="B17" s="142">
        <f t="shared" si="0"/>
        <v>1305000304</v>
      </c>
      <c r="C17" s="142" t="str">
        <f>VLOOKUP(B17,Medium!C$14:D$363,2,TRUE)</f>
        <v>E</v>
      </c>
      <c r="E17" s="913" t="s">
        <v>366</v>
      </c>
      <c r="F17" s="914"/>
      <c r="G17" s="586" t="s">
        <v>272</v>
      </c>
      <c r="H17" s="587" t="s">
        <v>367</v>
      </c>
      <c r="I17" s="914" t="s">
        <v>368</v>
      </c>
      <c r="J17" s="914"/>
      <c r="K17" s="915" t="s">
        <v>369</v>
      </c>
      <c r="L17" s="916"/>
      <c r="M17" s="604">
        <f>IF(E17="",0,1)</f>
        <v>1</v>
      </c>
      <c r="O17" s="3">
        <v>9</v>
      </c>
      <c r="P17" s="589">
        <f>'Room Allot'!C12</f>
        <v>1305000369</v>
      </c>
      <c r="Q17" s="589">
        <f>'Room Allot'!E12</f>
        <v>1305000386</v>
      </c>
      <c r="W17" s="3">
        <f>HLOOKUP(I$5,X$3:AL17,15,FALSE)</f>
        <v>1305000304</v>
      </c>
      <c r="X17" s="3">
        <f>IF(X16="","",IF(Seating!$D$12&gt;=(X16+1),(X16+1),""))</f>
        <v>1305000214</v>
      </c>
      <c r="Y17" s="3">
        <f>IF(Y16="","",IF(Seating!$D$13&gt;=(Y16+1),(Y16+1),""))</f>
        <v>1305000234</v>
      </c>
      <c r="Z17" s="3">
        <f>IF(Z16="","",IF(Seating!$D$14&gt;=(Z16+1),(Z16+1),""))</f>
        <v>1305000254</v>
      </c>
      <c r="AA17" s="3">
        <f>IF(AA16="","",IF(Seating!$D$15&gt;=(AA16+1),(AA16+1),""))</f>
        <v>1305000284</v>
      </c>
      <c r="AB17" s="3">
        <f>IF(AB16="","",IF(Seating!$D$16&gt;=(AB16+1),(AB16+1),""))</f>
        <v>1305000304</v>
      </c>
      <c r="AC17" s="3">
        <f>IF(AC16="","",IF(Seating!$D$17&gt;=(AC16+1),(AC16+1),""))</f>
        <v>1305000324</v>
      </c>
      <c r="AD17" s="3">
        <f>IF(AD16="","",IF(Seating!$D$18&gt;=(AD16+1),(AD16+1),""))</f>
        <v>1305000344</v>
      </c>
      <c r="AE17" s="3">
        <f>IF(AE16="","",IF(Seating!$D$19&gt;=(AE16+1),(AE16+1),""))</f>
        <v>1305000364</v>
      </c>
      <c r="AF17" s="3">
        <f>IF(AF16="","",IF(Seating!$D$20&gt;=(AF16+1),(AF16+1),""))</f>
        <v>1305000364</v>
      </c>
      <c r="AG17" s="3">
        <f>IF(AG16="","",IF(Seating!$D$21&gt;=(AG16+1),(AG16+1),""))</f>
        <v>1305000382</v>
      </c>
      <c r="AH17" s="3">
        <f>IF(AH16="","",IF(Seating!$D$22&gt;=(AH16+1),(AH16+1),""))</f>
        <v>1305000400</v>
      </c>
      <c r="AI17" s="3" t="str">
        <f>IF(AI16="","",IF(Seating!$D$23&gt;=(AI16+1),(AI16+1),""))</f>
        <v/>
      </c>
      <c r="AJ17" s="3" t="str">
        <f>IF(AJ16="","",IF(Seating!$D$24&gt;=(AJ16+1),(AJ16+1),""))</f>
        <v/>
      </c>
      <c r="AK17" s="3" t="str">
        <f>IF(AK16="","",IF(Seating!$D$25&gt;=(AK16+1),(AK16+1),""))</f>
        <v/>
      </c>
      <c r="AL17" s="3" t="str">
        <f>IF(AL16="","",IF(Seating!$D$26&gt;=(AL16+1),(AL16+1),""))</f>
        <v/>
      </c>
    </row>
    <row r="18" spans="2:39" s="22" customFormat="1" ht="49.95" customHeight="1" thickBot="1" x14ac:dyDescent="0.3">
      <c r="B18" s="142">
        <f t="shared" si="0"/>
        <v>1305000305</v>
      </c>
      <c r="C18" s="142" t="str">
        <f>VLOOKUP(B18,Medium!C$14:D$363,2,TRUE)</f>
        <v>E</v>
      </c>
      <c r="E18" s="895" t="str">
        <f>DATA!J9</f>
        <v>18.03.24</v>
      </c>
      <c r="F18" s="896"/>
      <c r="G18" s="608" t="s">
        <v>370</v>
      </c>
      <c r="H18" s="609" t="s">
        <v>380</v>
      </c>
      <c r="I18" s="896"/>
      <c r="J18" s="896"/>
      <c r="K18" s="896"/>
      <c r="L18" s="904"/>
      <c r="M18" s="604">
        <f t="shared" ref="M18:M23" si="8">IF(E18="",0,1)</f>
        <v>1</v>
      </c>
      <c r="O18" s="3">
        <v>10</v>
      </c>
      <c r="P18" s="589">
        <f>'Room Allot'!C13</f>
        <v>1305000387</v>
      </c>
      <c r="Q18" s="589">
        <f>'Room Allot'!E13</f>
        <v>1305000406</v>
      </c>
      <c r="W18" s="3">
        <f>HLOOKUP(I$5,X$3:AL18,16,FALSE)</f>
        <v>1305000305</v>
      </c>
      <c r="X18" s="3">
        <f>IF(X17="","",IF(Seating!$D$12&gt;=(X17+1),(X17+1),""))</f>
        <v>1305000215</v>
      </c>
      <c r="Y18" s="3">
        <f>IF(Y17="","",IF(Seating!$D$13&gt;=(Y17+1),(Y17+1),""))</f>
        <v>1305000235</v>
      </c>
      <c r="Z18" s="3">
        <f>IF(Z17="","",IF(Seating!$D$14&gt;=(Z17+1),(Z17+1),""))</f>
        <v>1305000255</v>
      </c>
      <c r="AA18" s="3">
        <f>IF(AA17="","",IF(Seating!$D$15&gt;=(AA17+1),(AA17+1),""))</f>
        <v>1305000285</v>
      </c>
      <c r="AB18" s="3">
        <f>IF(AB17="","",IF(Seating!$D$16&gt;=(AB17+1),(AB17+1),""))</f>
        <v>1305000305</v>
      </c>
      <c r="AC18" s="3">
        <f>IF(AC17="","",IF(Seating!$D$17&gt;=(AC17+1),(AC17+1),""))</f>
        <v>1305000325</v>
      </c>
      <c r="AD18" s="3">
        <f>IF(AD17="","",IF(Seating!$D$18&gt;=(AD17+1),(AD17+1),""))</f>
        <v>1305000345</v>
      </c>
      <c r="AE18" s="3">
        <f>IF(AE17="","",IF(Seating!$D$19&gt;=(AE17+1),(AE17+1),""))</f>
        <v>1305000365</v>
      </c>
      <c r="AF18" s="3">
        <f>IF(AF17="","",IF(Seating!$D$20&gt;=(AF17+1),(AF17+1),""))</f>
        <v>1305000365</v>
      </c>
      <c r="AG18" s="3">
        <f>IF(AG17="","",IF(Seating!$D$21&gt;=(AG17+1),(AG17+1),""))</f>
        <v>1305000383</v>
      </c>
      <c r="AH18" s="3">
        <f>IF(AH17="","",IF(Seating!$D$22&gt;=(AH17+1),(AH17+1),""))</f>
        <v>1305000401</v>
      </c>
      <c r="AI18" s="3" t="str">
        <f>IF(AI17="","",IF(Seating!$D$23&gt;=(AI17+1),(AI17+1),""))</f>
        <v/>
      </c>
      <c r="AJ18" s="3" t="str">
        <f>IF(AJ17="","",IF(Seating!$D$24&gt;=(AJ17+1),(AJ17+1),""))</f>
        <v/>
      </c>
      <c r="AK18" s="3" t="str">
        <f>IF(AK17="","",IF(Seating!$D$25&gt;=(AK17+1),(AK17+1),""))</f>
        <v/>
      </c>
      <c r="AL18" s="3" t="str">
        <f>IF(AL17="","",IF(Seating!$D$26&gt;=(AL17+1),(AL17+1),""))</f>
        <v/>
      </c>
    </row>
    <row r="19" spans="2:39" s="22" customFormat="1" ht="49.95" customHeight="1" thickBot="1" x14ac:dyDescent="0.3">
      <c r="B19" s="142">
        <f t="shared" si="0"/>
        <v>1305000306</v>
      </c>
      <c r="C19" s="142" t="str">
        <f>VLOOKUP(B19,Medium!C$14:D$363,2,TRUE)</f>
        <v>E</v>
      </c>
      <c r="E19" s="895" t="str">
        <f>DATA!J10</f>
        <v>19.03.24</v>
      </c>
      <c r="F19" s="896"/>
      <c r="G19" s="598" t="s">
        <v>371</v>
      </c>
      <c r="H19" s="229" t="s">
        <v>46</v>
      </c>
      <c r="I19" s="900"/>
      <c r="J19" s="900"/>
      <c r="K19" s="900"/>
      <c r="L19" s="901"/>
      <c r="M19" s="604">
        <f t="shared" si="8"/>
        <v>1</v>
      </c>
      <c r="O19" s="3">
        <v>11</v>
      </c>
      <c r="P19" s="589" t="str">
        <f>'Room Allot'!C14</f>
        <v/>
      </c>
      <c r="Q19" s="589" t="str">
        <f>'Room Allot'!E14</f>
        <v/>
      </c>
      <c r="W19" s="3">
        <f>HLOOKUP(I$5,X$3:AL19,17,FALSE)</f>
        <v>1305000306</v>
      </c>
      <c r="X19" s="3">
        <f>IF(X18="","",IF(Seating!$D$12&gt;=(X18+1),(X18+1),""))</f>
        <v>1305000216</v>
      </c>
      <c r="Y19" s="3">
        <f>IF(Y18="","",IF(Seating!$D$13&gt;=(Y18+1),(Y18+1),""))</f>
        <v>1305000236</v>
      </c>
      <c r="Z19" s="3">
        <f>IF(Z18="","",IF(Seating!$D$14&gt;=(Z18+1),(Z18+1),""))</f>
        <v>1305000256</v>
      </c>
      <c r="AA19" s="3">
        <f>IF(AA18="","",IF(Seating!$D$15&gt;=(AA18+1),(AA18+1),""))</f>
        <v>1305000286</v>
      </c>
      <c r="AB19" s="3">
        <f>IF(AB18="","",IF(Seating!$D$16&gt;=(AB18+1),(AB18+1),""))</f>
        <v>1305000306</v>
      </c>
      <c r="AC19" s="3">
        <f>IF(AC18="","",IF(Seating!$D$17&gt;=(AC18+1),(AC18+1),""))</f>
        <v>1305000326</v>
      </c>
      <c r="AD19" s="3">
        <f>IF(AD18="","",IF(Seating!$D$18&gt;=(AD18+1),(AD18+1),""))</f>
        <v>1305000346</v>
      </c>
      <c r="AE19" s="3">
        <f>IF(AE18="","",IF(Seating!$D$19&gt;=(AE18+1),(AE18+1),""))</f>
        <v>1305000366</v>
      </c>
      <c r="AF19" s="3">
        <f>IF(AF18="","",IF(Seating!$D$20&gt;=(AF18+1),(AF18+1),""))</f>
        <v>1305000366</v>
      </c>
      <c r="AG19" s="3">
        <f>IF(AG18="","",IF(Seating!$D$21&gt;=(AG18+1),(AG18+1),""))</f>
        <v>1305000384</v>
      </c>
      <c r="AH19" s="3">
        <f>IF(AH18="","",IF(Seating!$D$22&gt;=(AH18+1),(AH18+1),""))</f>
        <v>1305000402</v>
      </c>
      <c r="AI19" s="3" t="str">
        <f>IF(AI18="","",IF(Seating!$D$23&gt;=(AI18+1),(AI18+1),""))</f>
        <v/>
      </c>
      <c r="AJ19" s="3" t="str">
        <f>IF(AJ18="","",IF(Seating!$D$24&gt;=(AJ18+1),(AJ18+1),""))</f>
        <v/>
      </c>
      <c r="AK19" s="3" t="str">
        <f>IF(AK18="","",IF(Seating!$D$25&gt;=(AK18+1),(AK18+1),""))</f>
        <v/>
      </c>
      <c r="AL19" s="3" t="str">
        <f>IF(AL18="","",IF(Seating!$D$26&gt;=(AL18+1),(AL18+1),""))</f>
        <v/>
      </c>
    </row>
    <row r="20" spans="2:39" s="22" customFormat="1" ht="49.95" customHeight="1" thickBot="1" x14ac:dyDescent="0.3">
      <c r="B20" s="142">
        <f t="shared" si="0"/>
        <v>1305000307</v>
      </c>
      <c r="C20" s="142" t="str">
        <f>VLOOKUP(B20,Medium!C$14:D$363,2,TRUE)</f>
        <v>E</v>
      </c>
      <c r="E20" s="895" t="str">
        <f>DATA!J11</f>
        <v>20.03.24</v>
      </c>
      <c r="F20" s="896"/>
      <c r="G20" s="598" t="s">
        <v>372</v>
      </c>
      <c r="H20" s="229" t="s">
        <v>381</v>
      </c>
      <c r="I20" s="900"/>
      <c r="J20" s="900"/>
      <c r="K20" s="900"/>
      <c r="L20" s="901"/>
      <c r="M20" s="604">
        <f t="shared" si="8"/>
        <v>1</v>
      </c>
      <c r="O20" s="3">
        <v>12</v>
      </c>
      <c r="P20" s="589" t="str">
        <f>'Room Allot'!C15</f>
        <v/>
      </c>
      <c r="Q20" s="589" t="str">
        <f>'Room Allot'!E15</f>
        <v/>
      </c>
      <c r="W20" s="3">
        <f>HLOOKUP(I$5,X$3:AL20,18,FALSE)</f>
        <v>1305000307</v>
      </c>
      <c r="X20" s="3">
        <f>IF(X19="","",IF(Seating!$D$12&gt;=(X19+1),(X19+1),""))</f>
        <v>1305000217</v>
      </c>
      <c r="Y20" s="3">
        <f>IF(Y19="","",IF(Seating!$D$13&gt;=(Y19+1),(Y19+1),""))</f>
        <v>1305000237</v>
      </c>
      <c r="Z20" s="3">
        <f>IF(Z19="","",IF(Seating!$D$14&gt;=(Z19+1),(Z19+1),""))</f>
        <v>1305000257</v>
      </c>
      <c r="AA20" s="3">
        <f>IF(AA19="","",IF(Seating!$D$15&gt;=(AA19+1),(AA19+1),""))</f>
        <v>1305000287</v>
      </c>
      <c r="AB20" s="3">
        <f>IF(AB19="","",IF(Seating!$D$16&gt;=(AB19+1),(AB19+1),""))</f>
        <v>1305000307</v>
      </c>
      <c r="AC20" s="3">
        <f>IF(AC19="","",IF(Seating!$D$17&gt;=(AC19+1),(AC19+1),""))</f>
        <v>1305000327</v>
      </c>
      <c r="AD20" s="3">
        <f>IF(AD19="","",IF(Seating!$D$18&gt;=(AD19+1),(AD19+1),""))</f>
        <v>1305000347</v>
      </c>
      <c r="AE20" s="3">
        <f>IF(AE19="","",IF(Seating!$D$19&gt;=(AE19+1),(AE19+1),""))</f>
        <v>1305000367</v>
      </c>
      <c r="AF20" s="3">
        <f>IF(AF19="","",IF(Seating!$D$20&gt;=(AF19+1),(AF19+1),""))</f>
        <v>1305000367</v>
      </c>
      <c r="AG20" s="3">
        <f>IF(AG19="","",IF(Seating!$D$21&gt;=(AG19+1),(AG19+1),""))</f>
        <v>1305000385</v>
      </c>
      <c r="AH20" s="3">
        <f>IF(AH19="","",IF(Seating!$D$22&gt;=(AH19+1),(AH19+1),""))</f>
        <v>1305000403</v>
      </c>
      <c r="AI20" s="3" t="str">
        <f>IF(AI19="","",IF(Seating!$D$23&gt;=(AI19+1),(AI19+1),""))</f>
        <v/>
      </c>
      <c r="AJ20" s="3" t="str">
        <f>IF(AJ19="","",IF(Seating!$D$24&gt;=(AJ19+1),(AJ19+1),""))</f>
        <v/>
      </c>
      <c r="AK20" s="3" t="str">
        <f>IF(AK19="","",IF(Seating!$D$25&gt;=(AK19+1),(AK19+1),""))</f>
        <v/>
      </c>
      <c r="AL20" s="3" t="str">
        <f>IF(AL19="","",IF(Seating!$D$26&gt;=(AL19+1),(AL19+1),""))</f>
        <v/>
      </c>
    </row>
    <row r="21" spans="2:39" s="22" customFormat="1" ht="49.95" customHeight="1" thickBot="1" x14ac:dyDescent="0.3">
      <c r="B21" s="142">
        <f t="shared" si="0"/>
        <v>1305000308</v>
      </c>
      <c r="C21" s="142" t="str">
        <f>VLOOKUP(B21,Medium!C$14:D$363,2,TRUE)</f>
        <v>E</v>
      </c>
      <c r="E21" s="895" t="str">
        <f>DATA!J12</f>
        <v>22.03.24</v>
      </c>
      <c r="F21" s="896"/>
      <c r="G21" s="598" t="s">
        <v>333</v>
      </c>
      <c r="H21" s="229" t="s">
        <v>388</v>
      </c>
      <c r="I21" s="900"/>
      <c r="J21" s="900"/>
      <c r="K21" s="900"/>
      <c r="L21" s="901"/>
      <c r="M21" s="604">
        <f t="shared" si="8"/>
        <v>1</v>
      </c>
      <c r="O21" s="3">
        <v>13</v>
      </c>
      <c r="P21" s="589" t="str">
        <f>'Room Allot'!C16</f>
        <v/>
      </c>
      <c r="Q21" s="589" t="str">
        <f>'Room Allot'!E16</f>
        <v/>
      </c>
      <c r="W21" s="3">
        <f>HLOOKUP(I$5,X$3:AL21,19,FALSE)</f>
        <v>1305000308</v>
      </c>
      <c r="X21" s="3">
        <f>IF(X20="","",IF(Seating!$D$12&gt;=(X20+1),(X20+1),""))</f>
        <v>1305000218</v>
      </c>
      <c r="Y21" s="3">
        <f>IF(Y20="","",IF(Seating!$D$13&gt;=(Y20+1),(Y20+1),""))</f>
        <v>1305000238</v>
      </c>
      <c r="Z21" s="3">
        <f>IF(Z20="","",IF(Seating!$D$14&gt;=(Z20+1),(Z20+1),""))</f>
        <v>1305000258</v>
      </c>
      <c r="AA21" s="3">
        <f>IF(AA20="","",IF(Seating!$D$15&gt;=(AA20+1),(AA20+1),""))</f>
        <v>1305000288</v>
      </c>
      <c r="AB21" s="3">
        <f>IF(AB20="","",IF(Seating!$D$16&gt;=(AB20+1),(AB20+1),""))</f>
        <v>1305000308</v>
      </c>
      <c r="AC21" s="3">
        <f>IF(AC20="","",IF(Seating!$D$17&gt;=(AC20+1),(AC20+1),""))</f>
        <v>1305000328</v>
      </c>
      <c r="AD21" s="3">
        <f>IF(AD20="","",IF(Seating!$D$18&gt;=(AD20+1),(AD20+1),""))</f>
        <v>1305000348</v>
      </c>
      <c r="AE21" s="3">
        <f>IF(AE20="","",IF(Seating!$D$19&gt;=(AE20+1),(AE20+1),""))</f>
        <v>1305000368</v>
      </c>
      <c r="AF21" s="3">
        <f>IF(AF20="","",IF(Seating!$D$20&gt;=(AF20+1),(AF20+1),""))</f>
        <v>1305000368</v>
      </c>
      <c r="AG21" s="3">
        <f>IF(AG20="","",IF(Seating!$D$21&gt;=(AG20+1),(AG20+1),""))</f>
        <v>1305000386</v>
      </c>
      <c r="AH21" s="3">
        <f>IF(AH20="","",IF(Seating!$D$22&gt;=(AH20+1),(AH20+1),""))</f>
        <v>1305000404</v>
      </c>
      <c r="AI21" s="3" t="str">
        <f>IF(AI20="","",IF(Seating!$D$23&gt;=(AI20+1),(AI20+1),""))</f>
        <v/>
      </c>
      <c r="AJ21" s="3" t="str">
        <f>IF(AJ20="","",IF(Seating!$D$24&gt;=(AJ20+1),(AJ20+1),""))</f>
        <v/>
      </c>
      <c r="AK21" s="3" t="str">
        <f>IF(AK20="","",IF(Seating!$D$25&gt;=(AK20+1),(AK20+1),""))</f>
        <v/>
      </c>
      <c r="AL21" s="3" t="str">
        <f>IF(AL20="","",IF(Seating!$D$26&gt;=(AL20+1),(AL20+1),""))</f>
        <v/>
      </c>
    </row>
    <row r="22" spans="2:39" s="22" customFormat="1" ht="49.95" customHeight="1" thickBot="1" x14ac:dyDescent="0.3">
      <c r="B22" s="142">
        <f t="shared" si="0"/>
        <v>1305000309</v>
      </c>
      <c r="C22" s="142" t="str">
        <f>VLOOKUP(B22,Medium!C$14:D$363,2,TRUE)</f>
        <v>T</v>
      </c>
      <c r="E22" s="895" t="str">
        <f>DATA!J13</f>
        <v>23.03.24</v>
      </c>
      <c r="F22" s="896"/>
      <c r="G22" s="234" t="s">
        <v>391</v>
      </c>
      <c r="H22" s="229" t="s">
        <v>402</v>
      </c>
      <c r="I22" s="900"/>
      <c r="J22" s="900"/>
      <c r="K22" s="900"/>
      <c r="L22" s="901"/>
      <c r="M22" s="604">
        <f t="shared" si="8"/>
        <v>1</v>
      </c>
      <c r="O22" s="3">
        <v>14</v>
      </c>
      <c r="P22" s="589" t="str">
        <f>'Room Allot'!C17</f>
        <v/>
      </c>
      <c r="Q22" s="589" t="str">
        <f>'Room Allot'!E17</f>
        <v/>
      </c>
      <c r="W22" s="3">
        <f>HLOOKUP(I$5,X$3:AL22,20,FALSE)</f>
        <v>1305000309</v>
      </c>
      <c r="X22" s="3">
        <f>IF(X21="","",IF(Seating!$D$12&gt;=(X21+1),(X21+1),""))</f>
        <v>1305000219</v>
      </c>
      <c r="Y22" s="3">
        <f>IF(Y21="","",IF(Seating!$D$13&gt;=(Y21+1),(Y21+1),""))</f>
        <v>1305000239</v>
      </c>
      <c r="Z22" s="3">
        <f>IF(Z21="","",IF(Seating!$D$14&gt;=(Z21+1),(Z21+1),""))</f>
        <v>1305000259</v>
      </c>
      <c r="AA22" s="3">
        <f>IF(AA21="","",IF(Seating!$D$15&gt;=(AA21+1),(AA21+1),""))</f>
        <v>1305000289</v>
      </c>
      <c r="AB22" s="3">
        <f>IF(AB21="","",IF(Seating!$D$16&gt;=(AB21+1),(AB21+1),""))</f>
        <v>1305000309</v>
      </c>
      <c r="AC22" s="3">
        <f>IF(AC21="","",IF(Seating!$D$17&gt;=(AC21+1),(AC21+1),""))</f>
        <v>1305000329</v>
      </c>
      <c r="AD22" s="3">
        <f>IF(AD21="","",IF(Seating!$D$18&gt;=(AD21+1),(AD21+1),""))</f>
        <v>1305000349</v>
      </c>
      <c r="AE22" s="3" t="str">
        <f>IF(AE21="","",IF(Seating!$D$19&gt;=(AE21+1),(AE21+1),""))</f>
        <v/>
      </c>
      <c r="AF22" s="3">
        <f>IF(AF21="","",IF(Seating!$D$20&gt;=(AF21+1),(AF21+1),""))</f>
        <v>1305000369</v>
      </c>
      <c r="AG22" s="3">
        <f>IF(AG21="","",IF(Seating!$D$21&gt;=(AG21+1),(AG21+1),""))</f>
        <v>1305000387</v>
      </c>
      <c r="AH22" s="3">
        <f>IF(AH21="","",IF(Seating!$D$22&gt;=(AH21+1),(AH21+1),""))</f>
        <v>1305000405</v>
      </c>
      <c r="AI22" s="3" t="str">
        <f>IF(AI21="","",IF(Seating!$D$23&gt;=(AI21+1),(AI21+1),""))</f>
        <v/>
      </c>
      <c r="AJ22" s="3" t="str">
        <f>IF(AJ21="","",IF(Seating!$D$24&gt;=(AJ21+1),(AJ21+1),""))</f>
        <v/>
      </c>
      <c r="AK22" s="3" t="str">
        <f>IF(AK21="","",IF(Seating!$D$25&gt;=(AK21+1),(AK21+1),""))</f>
        <v/>
      </c>
      <c r="AL22" s="3" t="str">
        <f>IF(AL21="","",IF(Seating!$D$26&gt;=(AL21+1),(AL21+1),""))</f>
        <v/>
      </c>
    </row>
    <row r="23" spans="2:39" s="22" customFormat="1" ht="49.95" customHeight="1" thickBot="1" x14ac:dyDescent="0.3">
      <c r="B23" s="142">
        <f t="shared" si="0"/>
        <v>1305000310</v>
      </c>
      <c r="C23" s="142" t="str">
        <f>VLOOKUP(B23,Medium!C$14:D$363,2,TRUE)</f>
        <v>E</v>
      </c>
      <c r="E23" s="895" t="str">
        <f>DATA!J14</f>
        <v>26.03.24</v>
      </c>
      <c r="F23" s="896"/>
      <c r="G23" s="618" t="s">
        <v>392</v>
      </c>
      <c r="H23" s="610" t="s">
        <v>403</v>
      </c>
      <c r="I23" s="902"/>
      <c r="J23" s="902"/>
      <c r="K23" s="902"/>
      <c r="L23" s="903"/>
      <c r="M23" s="604">
        <f t="shared" si="8"/>
        <v>1</v>
      </c>
      <c r="O23" s="3">
        <v>15</v>
      </c>
      <c r="P23" s="589" t="str">
        <f>'Room Allot'!C18</f>
        <v/>
      </c>
      <c r="Q23" s="589" t="str">
        <f>'Room Allot'!E18</f>
        <v/>
      </c>
      <c r="W23" s="3">
        <f>HLOOKUP(I$5,X$3:AL23,21,FALSE)</f>
        <v>1305000310</v>
      </c>
      <c r="X23" s="3">
        <f>IF(X22="","",IF(Seating!$D$12&gt;=(X22+1),(X22+1),""))</f>
        <v>1305000220</v>
      </c>
      <c r="Y23" s="3">
        <f>IF(Y22="","",IF(Seating!$D$13&gt;=(Y22+1),(Y22+1),""))</f>
        <v>1305000240</v>
      </c>
      <c r="Z23" s="3">
        <f>IF(Z22="","",IF(Seating!$D$14&gt;=(Z22+1),(Z22+1),""))</f>
        <v>1305000260</v>
      </c>
      <c r="AA23" s="3">
        <f>IF(AA22="","",IF(Seating!$D$15&gt;=(AA22+1),(AA22+1),""))</f>
        <v>1305000290</v>
      </c>
      <c r="AB23" s="3">
        <f>IF(AB22="","",IF(Seating!$D$16&gt;=(AB22+1),(AB22+1),""))</f>
        <v>1305000310</v>
      </c>
      <c r="AC23" s="3">
        <f>IF(AC22="","",IF(Seating!$D$17&gt;=(AC22+1),(AC22+1),""))</f>
        <v>1305000330</v>
      </c>
      <c r="AD23" s="3">
        <f>IF(AD22="","",IF(Seating!$D$18&gt;=(AD22+1),(AD22+1),""))</f>
        <v>1305000350</v>
      </c>
      <c r="AE23" s="3" t="str">
        <f>IF(AE22="","",IF(Seating!$D$19&gt;=(AE22+1),(AE22+1),""))</f>
        <v/>
      </c>
      <c r="AF23" s="3">
        <f>IF(AF22="","",IF(Seating!$D$20&gt;=(AF22+1),(AF22+1),""))</f>
        <v>1305000370</v>
      </c>
      <c r="AG23" s="3">
        <f>IF(AG22="","",IF(Seating!$D$21&gt;=(AG22+1),(AG22+1),""))</f>
        <v>1305000388</v>
      </c>
      <c r="AH23" s="3">
        <f>IF(AH22="","",IF(Seating!$D$22&gt;=(AH22+1),(AH22+1),""))</f>
        <v>1305000406</v>
      </c>
      <c r="AI23" s="3" t="str">
        <f>IF(AI22="","",IF(Seating!$D$23&gt;=(AI22+1),(AI22+1),""))</f>
        <v/>
      </c>
      <c r="AJ23" s="3" t="str">
        <f>IF(AJ22="","",IF(Seating!$D$24&gt;=(AJ22+1),(AJ22+1),""))</f>
        <v/>
      </c>
      <c r="AK23" s="3" t="str">
        <f>IF(AK22="","",IF(Seating!$D$25&gt;=(AK22+1),(AK22+1),""))</f>
        <v/>
      </c>
      <c r="AL23" s="3" t="str">
        <f>IF(AL22="","",IF(Seating!$D$26&gt;=(AL22+1),(AL22+1),""))</f>
        <v/>
      </c>
    </row>
    <row r="24" spans="2:39" s="22" customFormat="1" ht="49.95" customHeight="1" thickBot="1" x14ac:dyDescent="0.3">
      <c r="B24" s="142">
        <f t="shared" ref="B24:B26" si="9">W24</f>
        <v>1305000310</v>
      </c>
      <c r="C24" s="142" t="str">
        <f>VLOOKUP(B24,Medium!C$14:D$363,2,TRUE)</f>
        <v>E</v>
      </c>
      <c r="E24" s="895" t="str">
        <f>IF(DATA!J15="","",DATA!J15)</f>
        <v>27.03.24</v>
      </c>
      <c r="F24" s="896"/>
      <c r="G24" s="600" t="str">
        <f>IF(DATA!K15="","",DATA!K15)</f>
        <v>Social Studies</v>
      </c>
      <c r="H24" s="610" t="str">
        <f>IF(E24="","",CONCATENATE(DATA!N15,"/ ",DATA!M15))</f>
        <v>21E/ 21T</v>
      </c>
      <c r="I24" s="902"/>
      <c r="J24" s="902"/>
      <c r="K24" s="902"/>
      <c r="L24" s="903"/>
      <c r="M24" s="604">
        <f>IF(E24="",0,1)</f>
        <v>1</v>
      </c>
      <c r="O24" s="3">
        <v>15</v>
      </c>
      <c r="P24" s="589">
        <f>'Room Allot'!C19</f>
        <v>0</v>
      </c>
      <c r="Q24" s="589">
        <f>'Room Allot'!E19</f>
        <v>0</v>
      </c>
      <c r="W24" s="3">
        <f>HLOOKUP(I$5,X$3:AL24,21,FALSE)</f>
        <v>1305000310</v>
      </c>
      <c r="X24" s="3" t="str">
        <f>IF(X23="","",IF(Seating!$D$12&gt;=(X23+1),(X23+1),""))</f>
        <v/>
      </c>
      <c r="Y24" s="3" t="str">
        <f>IF(Y23="","",IF(Seating!$D$13&gt;=(Y23+1),(Y23+1),""))</f>
        <v/>
      </c>
      <c r="Z24" s="3">
        <f>IF(Z23="","",IF(Seating!$D$14&gt;=(Z23+1),(Z23+1),""))</f>
        <v>1305000261</v>
      </c>
      <c r="AA24" s="3" t="str">
        <f>IF(AA23="","",IF(Seating!$D$15&gt;=(AA23+1),(AA23+1),""))</f>
        <v/>
      </c>
      <c r="AB24" s="3" t="str">
        <f>IF(AB23="","",IF(Seating!$D$16&gt;=(AB23+1),(AB23+1),""))</f>
        <v/>
      </c>
      <c r="AC24" s="3" t="str">
        <f>IF(AC23="","",IF(Seating!$D$17&gt;=(AC23+1),(AC23+1),""))</f>
        <v/>
      </c>
      <c r="AD24" s="3" t="str">
        <f>IF(AD23="","",IF(Seating!$D$18&gt;=(AD23+1),(AD23+1),""))</f>
        <v/>
      </c>
      <c r="AE24" s="3" t="str">
        <f>IF(AE23="","",IF(Seating!$D$19&gt;=(AE23+1),(AE23+1),""))</f>
        <v/>
      </c>
      <c r="AF24" s="3">
        <f>IF(AF23="","",IF(Seating!$D$20&gt;=(AF23+1),(AF23+1),""))</f>
        <v>1305000371</v>
      </c>
      <c r="AG24" s="3">
        <f>IF(AG23="","",IF(Seating!$D$21&gt;=(AG23+1),(AG23+1),""))</f>
        <v>1305000389</v>
      </c>
      <c r="AH24" s="3">
        <f>IF(AH23="","",IF(Seating!$D$22&gt;=(AH23+1),(AH23+1),""))</f>
        <v>1305000407</v>
      </c>
      <c r="AI24" s="3" t="str">
        <f>IF(AI23="","",IF(Seating!$D$23&gt;=(AI23+1),(AI23+1),""))</f>
        <v/>
      </c>
      <c r="AJ24" s="3" t="str">
        <f>IF(AJ23="","",IF(Seating!$D$24&gt;=(AJ23+1),(AJ23+1),""))</f>
        <v/>
      </c>
      <c r="AK24" s="3" t="str">
        <f>IF(AK23="","",IF(Seating!$D$25&gt;=(AK23+1),(AK23+1),""))</f>
        <v/>
      </c>
      <c r="AL24" s="3" t="str">
        <f>IF(AL23="","",IF(Seating!$D$26&gt;=(AL23+1),(AL23+1),""))</f>
        <v/>
      </c>
    </row>
    <row r="25" spans="2:39" s="22" customFormat="1" ht="49.95" customHeight="1" thickBot="1" x14ac:dyDescent="0.3">
      <c r="B25" s="142"/>
      <c r="C25" s="142"/>
      <c r="E25" s="895" t="str">
        <f>IF(DATA!J16="","",DATA!J16)</f>
        <v>28.03.24</v>
      </c>
      <c r="F25" s="896"/>
      <c r="G25" s="618" t="str">
        <f>IF(DATA!K16="","",DATA!K16)</f>
        <v>OSSC Main Language Paper I</v>
      </c>
      <c r="H25" s="610" t="str">
        <f>IF(E25="","",CONCATENATE(DATA!N16,"/ ",DATA!M16))</f>
        <v xml:space="preserve">/ </v>
      </c>
      <c r="I25" s="897"/>
      <c r="J25" s="898"/>
      <c r="K25" s="897"/>
      <c r="L25" s="899"/>
      <c r="M25" s="604">
        <f>IF(E25="",0,1)</f>
        <v>1</v>
      </c>
      <c r="O25" s="3"/>
      <c r="P25" s="589"/>
      <c r="Q25" s="589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2:39" s="22" customFormat="1" ht="49.95" customHeight="1" thickBot="1" x14ac:dyDescent="0.3">
      <c r="B26" s="142">
        <f t="shared" si="9"/>
        <v>1305000310</v>
      </c>
      <c r="C26" s="142" t="str">
        <f>VLOOKUP(B26,Medium!C$14:D$363,2,TRUE)</f>
        <v>E</v>
      </c>
      <c r="E26" s="895" t="str">
        <f>IF(DATA!J17="","",DATA!J17)</f>
        <v>30.03.24</v>
      </c>
      <c r="F26" s="896"/>
      <c r="G26" s="618" t="str">
        <f>IF(DATA!K17="","",DATA!K17)</f>
        <v>OSSC Main Language Paper II</v>
      </c>
      <c r="H26" s="610" t="str">
        <f>IF(E26="","",CONCATENATE(DATA!N17,"/ ",DATA!M17))</f>
        <v xml:space="preserve">/ </v>
      </c>
      <c r="I26" s="919"/>
      <c r="J26" s="919"/>
      <c r="K26" s="919"/>
      <c r="L26" s="920"/>
      <c r="M26" s="604">
        <f>IF(E26="",0,1)</f>
        <v>1</v>
      </c>
      <c r="O26" s="3">
        <v>15</v>
      </c>
      <c r="P26" s="589">
        <f>'Room Allot'!C20</f>
        <v>0</v>
      </c>
      <c r="Q26" s="589">
        <f>'Room Allot'!E20</f>
        <v>0</v>
      </c>
      <c r="W26" s="3">
        <f>HLOOKUP(I$5,X$3:AL26,21,FALSE)</f>
        <v>1305000310</v>
      </c>
      <c r="X26" s="3" t="str">
        <f>IF(X24="","",IF(Seating!$D$12&gt;=(X24+1),(X24+1),""))</f>
        <v/>
      </c>
      <c r="Y26" s="3" t="str">
        <f>IF(Y24="","",IF(Seating!$D$13&gt;=(Y24+1),(Y24+1),""))</f>
        <v/>
      </c>
      <c r="Z26" s="3">
        <f>IF(Z24="","",IF(Seating!$D$14&gt;=(Z24+1),(Z24+1),""))</f>
        <v>1305000262</v>
      </c>
      <c r="AA26" s="3" t="str">
        <f>IF(AA24="","",IF(Seating!$D$15&gt;=(AA24+1),(AA24+1),""))</f>
        <v/>
      </c>
      <c r="AB26" s="3" t="str">
        <f>IF(AB24="","",IF(Seating!$D$16&gt;=(AB24+1),(AB24+1),""))</f>
        <v/>
      </c>
      <c r="AC26" s="3" t="str">
        <f>IF(AC24="","",IF(Seating!$D$17&gt;=(AC24+1),(AC24+1),""))</f>
        <v/>
      </c>
      <c r="AD26" s="3" t="str">
        <f>IF(AD24="","",IF(Seating!$D$18&gt;=(AD24+1),(AD24+1),""))</f>
        <v/>
      </c>
      <c r="AE26" s="3" t="str">
        <f>IF(AE24="","",IF(Seating!$D$19&gt;=(AE24+1),(AE24+1),""))</f>
        <v/>
      </c>
      <c r="AF26" s="3">
        <f>IF(AF24="","",IF(Seating!$D$20&gt;=(AF24+1),(AF24+1),""))</f>
        <v>1305000372</v>
      </c>
      <c r="AG26" s="3">
        <f>IF(AG24="","",IF(Seating!$D$21&gt;=(AG24+1),(AG24+1),""))</f>
        <v>1305000390</v>
      </c>
      <c r="AH26" s="3">
        <f>IF(AH24="","",IF(Seating!$D$22&gt;=(AH24+1),(AH24+1),""))</f>
        <v>1305000408</v>
      </c>
      <c r="AI26" s="3" t="str">
        <f>IF(AI24="","",IF(Seating!$D$23&gt;=(AI24+1),(AI24+1),""))</f>
        <v/>
      </c>
      <c r="AJ26" s="3" t="str">
        <f>IF(AJ24="","",IF(Seating!$D$24&gt;=(AJ24+1),(AJ24+1),""))</f>
        <v/>
      </c>
      <c r="AK26" s="3" t="str">
        <f>IF(AK24="","",IF(Seating!$D$25&gt;=(AK24+1),(AK24+1),""))</f>
        <v/>
      </c>
      <c r="AL26" s="3" t="str">
        <f>IF(AL24="","",IF(Seating!$D$26&gt;=(AL24+1),(AL24+1),""))</f>
        <v/>
      </c>
    </row>
    <row r="27" spans="2:39" ht="18.600000000000001" customHeight="1" x14ac:dyDescent="0.25">
      <c r="B27" s="142" t="str">
        <f t="shared" si="0"/>
        <v/>
      </c>
      <c r="C27" s="142" t="str">
        <f>VLOOKUP(B27,Medium!C$14:D$363,2,TRUE)</f>
        <v>E</v>
      </c>
      <c r="E27" s="888" t="s">
        <v>356</v>
      </c>
      <c r="F27" s="888"/>
      <c r="G27" s="888"/>
      <c r="H27" s="888"/>
      <c r="I27" s="888"/>
      <c r="J27" s="888"/>
      <c r="K27" s="888"/>
      <c r="L27" s="888"/>
      <c r="M27" s="604">
        <f>IF(E27="",0,1)</f>
        <v>1</v>
      </c>
      <c r="W27" s="3" t="str">
        <f>HLOOKUP(I$5,X$3:AL27,24,FALSE)</f>
        <v/>
      </c>
      <c r="X27" s="3" t="str">
        <f>IF(X26="","",IF(Seating!$D$12&gt;=(X26+1),(X26+1),""))</f>
        <v/>
      </c>
      <c r="Y27" s="3" t="str">
        <f>IF(Y26="","",IF(Seating!$D$13&gt;=(Y26+1),(Y26+1),""))</f>
        <v/>
      </c>
      <c r="Z27" s="3">
        <f>IF(Z26="","",IF(Seating!$D$14&gt;=(Z26+1),(Z26+1),""))</f>
        <v>1305000263</v>
      </c>
      <c r="AA27" s="3" t="str">
        <f>IF(AA26="","",IF(Seating!$D$15&gt;=(AA26+1),(AA26+1),""))</f>
        <v/>
      </c>
      <c r="AB27" s="3" t="str">
        <f>IF(AB26="","",IF(Seating!$D$16&gt;=(AB26+1),(AB26+1),""))</f>
        <v/>
      </c>
      <c r="AC27" s="3" t="str">
        <f>IF(AC26="","",IF(Seating!$D$17&gt;=(AC26+1),(AC26+1),""))</f>
        <v/>
      </c>
      <c r="AD27" s="3" t="str">
        <f>IF(AD26="","",IF(Seating!$D$18&gt;=(AD26+1),(AD26+1),""))</f>
        <v/>
      </c>
      <c r="AE27" s="3" t="str">
        <f>IF(AE26="","",IF(Seating!$D$19&gt;=(AE26+1),(AE26+1),""))</f>
        <v/>
      </c>
      <c r="AF27" s="3" t="str">
        <f>IF(AF26="","",IF(Seating!$D$19&gt;=(AF26+1),(AF26+1),""))</f>
        <v/>
      </c>
      <c r="AG27" s="3" t="str">
        <f>IF(AG26="","",IF(Seating!$D$20&gt;=(AG26+1),(AG26+1),""))</f>
        <v/>
      </c>
      <c r="AH27" s="3" t="str">
        <f>IF(AH26="","",IF(Seating!$D$21&gt;=(AH26+1),(AH26+1),""))</f>
        <v/>
      </c>
      <c r="AI27" s="3" t="str">
        <f>IF(AI26="","",IF(Seating!$D$22&gt;=(AI26+1),(AI26+1),""))</f>
        <v/>
      </c>
      <c r="AJ27" s="3" t="str">
        <f>IF(AJ26="","",IF(Seating!$D$23&gt;=(AJ26+1),(AJ26+1),""))</f>
        <v/>
      </c>
      <c r="AK27" s="3" t="str">
        <f>IF(AK26="","",IF(Seating!$D$24&gt;=(AK26+1),(AK26+1),""))</f>
        <v/>
      </c>
      <c r="AL27" s="3" t="str">
        <f>IF(AL26="","",IF(Seating!$D$25&gt;=(AL26+1),(AL26+1),""))</f>
        <v/>
      </c>
      <c r="AM27" s="3" t="str">
        <f>IF(AM26="","",IF(Seating!$D$26&gt;=(AM26+1),(AM26+1),""))</f>
        <v/>
      </c>
    </row>
    <row r="28" spans="2:39" x14ac:dyDescent="0.25">
      <c r="B28" s="142" t="str">
        <f t="shared" si="0"/>
        <v/>
      </c>
      <c r="C28" s="142" t="str">
        <f>VLOOKUP(B28,Medium!C$14:D$363,2,TRUE)</f>
        <v>E</v>
      </c>
      <c r="W28" s="3" t="str">
        <f>HLOOKUP(I$5,X$3:AL28,25,FALSE)</f>
        <v/>
      </c>
      <c r="X28" s="3" t="str">
        <f>IF(X27="","",IF(Seating!$D$12&gt;=(X27+1),(X27+1),""))</f>
        <v/>
      </c>
      <c r="Y28" s="3" t="str">
        <f>IF(Y27="","",IF(Seating!$D$13&gt;=(Y27+1),(Y27+1),""))</f>
        <v/>
      </c>
      <c r="Z28" s="3">
        <f>IF(Z27="","",IF(Seating!$D$14&gt;=(Z27+1),(Z27+1),""))</f>
        <v>1305000264</v>
      </c>
      <c r="AA28" s="3" t="str">
        <f>IF(AA27="","",IF(Seating!$D$15&gt;=(AA27+1),(AA27+1),""))</f>
        <v/>
      </c>
      <c r="AB28" s="3" t="str">
        <f>IF(AB27="","",IF(Seating!$D$16&gt;=(AB27+1),(AB27+1),""))</f>
        <v/>
      </c>
      <c r="AC28" s="3" t="str">
        <f>IF(AC27="","",IF(Seating!$D$17&gt;=(AC27+1),(AC27+1),""))</f>
        <v/>
      </c>
      <c r="AD28" s="3" t="str">
        <f>IF(AD27="","",IF(Seating!$D$18&gt;=(AD27+1),(AD27+1),""))</f>
        <v/>
      </c>
      <c r="AE28" s="3" t="str">
        <f>IF(AE27="","",IF(Seating!$D$19&gt;=(AE27+1),(AE27+1),""))</f>
        <v/>
      </c>
      <c r="AF28" s="3" t="str">
        <f>IF(AF27="","",IF(Seating!$D$19&gt;=(AF27+1),(AF27+1),""))</f>
        <v/>
      </c>
      <c r="AG28" s="3" t="str">
        <f>IF(AG27="","",IF(Seating!$D$20&gt;=(AG27+1),(AG27+1),""))</f>
        <v/>
      </c>
      <c r="AH28" s="3" t="str">
        <f>IF(AH27="","",IF(Seating!$D$21&gt;=(AH27+1),(AH27+1),""))</f>
        <v/>
      </c>
      <c r="AI28" s="3" t="str">
        <f>IF(AI27="","",IF(Seating!$D$22&gt;=(AI27+1),(AI27+1),""))</f>
        <v/>
      </c>
      <c r="AJ28" s="3" t="str">
        <f>IF(AJ27="","",IF(Seating!$D$23&gt;=(AJ27+1),(AJ27+1),""))</f>
        <v/>
      </c>
      <c r="AK28" s="3" t="str">
        <f>IF(AK27="","",IF(Seating!$D$24&gt;=(AK27+1),(AK27+1),""))</f>
        <v/>
      </c>
      <c r="AL28" s="3" t="str">
        <f>IF(AL27="","",IF(Seating!$D$25&gt;=(AL27+1),(AL27+1),""))</f>
        <v/>
      </c>
      <c r="AM28" s="3" t="str">
        <f>IF(AM27="","",IF(Seating!$D$26&gt;=(AM27+1),(AM27+1),""))</f>
        <v/>
      </c>
    </row>
    <row r="29" spans="2:39" x14ac:dyDescent="0.25">
      <c r="B29" s="142" t="str">
        <f t="shared" si="0"/>
        <v/>
      </c>
      <c r="C29" s="142" t="str">
        <f>VLOOKUP(B29,Medium!C$14:D$363,2,TRUE)</f>
        <v>E</v>
      </c>
      <c r="W29" s="3" t="str">
        <f>HLOOKUP(I$5,X$3:AL29,26,FALSE)</f>
        <v/>
      </c>
      <c r="X29" s="3" t="str">
        <f>IF(X28="","",IF(Seating!$D$12&gt;=(X28+1),(X28+1),""))</f>
        <v/>
      </c>
      <c r="Y29" s="3" t="str">
        <f>IF(Y28="","",IF(Seating!$D$13&gt;=(Y28+1),(Y28+1),""))</f>
        <v/>
      </c>
      <c r="Z29" s="3">
        <f>IF(Z28="","",IF(Seating!$D$14&gt;=(Z28+1),(Z28+1),""))</f>
        <v>1305000265</v>
      </c>
      <c r="AA29" s="3" t="str">
        <f>IF(AA28="","",IF(Seating!$D$15&gt;=(AA28+1),(AA28+1),""))</f>
        <v/>
      </c>
      <c r="AB29" s="3" t="str">
        <f>IF(AB28="","",IF(Seating!$D$16&gt;=(AB28+1),(AB28+1),""))</f>
        <v/>
      </c>
      <c r="AC29" s="3" t="str">
        <f>IF(AC28="","",IF(Seating!$D$17&gt;=(AC28+1),(AC28+1),""))</f>
        <v/>
      </c>
      <c r="AD29" s="3" t="str">
        <f>IF(AD28="","",IF(Seating!$D$18&gt;=(AD28+1),(AD28+1),""))</f>
        <v/>
      </c>
      <c r="AE29" s="3" t="str">
        <f>IF(AE28="","",IF(Seating!$D$19&gt;=(AE28+1),(AE28+1),""))</f>
        <v/>
      </c>
      <c r="AF29" s="3" t="str">
        <f>IF(AF28="","",IF(Seating!$D$19&gt;=(AF28+1),(AF28+1),""))</f>
        <v/>
      </c>
      <c r="AG29" s="3" t="str">
        <f>IF(AG28="","",IF(Seating!$D$20&gt;=(AG28+1),(AG28+1),""))</f>
        <v/>
      </c>
      <c r="AH29" s="3" t="str">
        <f>IF(AH28="","",IF(Seating!$D$21&gt;=(AH28+1),(AH28+1),""))</f>
        <v/>
      </c>
      <c r="AI29" s="3" t="str">
        <f>IF(AI28="","",IF(Seating!$D$22&gt;=(AI28+1),(AI28+1),""))</f>
        <v/>
      </c>
      <c r="AJ29" s="3" t="str">
        <f>IF(AJ28="","",IF(Seating!$D$23&gt;=(AJ28+1),(AJ28+1),""))</f>
        <v/>
      </c>
      <c r="AK29" s="3" t="str">
        <f>IF(AK28="","",IF(Seating!$D$24&gt;=(AK28+1),(AK28+1),""))</f>
        <v/>
      </c>
      <c r="AL29" s="3" t="str">
        <f>IF(AL28="","",IF(Seating!$D$25&gt;=(AL28+1),(AL28+1),""))</f>
        <v/>
      </c>
      <c r="AM29" s="3" t="str">
        <f>IF(AM28="","",IF(Seating!$D$26&gt;=(AM28+1),(AM28+1),""))</f>
        <v/>
      </c>
    </row>
    <row r="30" spans="2:39" x14ac:dyDescent="0.25">
      <c r="B30" s="142" t="str">
        <f t="shared" si="0"/>
        <v/>
      </c>
      <c r="C30" s="142" t="str">
        <f>VLOOKUP(B30,Medium!C$14:D$363,2,TRUE)</f>
        <v>E</v>
      </c>
      <c r="W30" s="3" t="str">
        <f>HLOOKUP(I$5,X$3:AL30,27,FALSE)</f>
        <v/>
      </c>
      <c r="X30" s="3" t="str">
        <f>IF(X29="","",IF(Seating!$D$12&gt;=(X29+1),(X29+1),""))</f>
        <v/>
      </c>
      <c r="Y30" s="3" t="str">
        <f>IF(Y29="","",IF(Seating!$D$13&gt;=(Y29+1),(Y29+1),""))</f>
        <v/>
      </c>
      <c r="Z30" s="3">
        <f>IF(Z29="","",IF(Seating!$D$14&gt;=(Z29+1),(Z29+1),""))</f>
        <v>1305000266</v>
      </c>
      <c r="AA30" s="3" t="str">
        <f>IF(AA29="","",IF(Seating!$D$15&gt;=(AA29+1),(AA29+1),""))</f>
        <v/>
      </c>
      <c r="AB30" s="3" t="str">
        <f>IF(AB29="","",IF(Seating!$D$16&gt;=(AB29+1),(AB29+1),""))</f>
        <v/>
      </c>
      <c r="AC30" s="3" t="str">
        <f>IF(AC29="","",IF(Seating!$D$17&gt;=(AC29+1),(AC29+1),""))</f>
        <v/>
      </c>
      <c r="AD30" s="3" t="str">
        <f>IF(AD29="","",IF(Seating!$D$18&gt;=(AD29+1),(AD29+1),""))</f>
        <v/>
      </c>
      <c r="AE30" s="3" t="str">
        <f>IF(AE29="","",IF(Seating!$D$19&gt;=(AE29+1),(AE29+1),""))</f>
        <v/>
      </c>
      <c r="AF30" s="3" t="str">
        <f>IF(AF29="","",IF(Seating!$D$19&gt;=(AF29+1),(AF29+1),""))</f>
        <v/>
      </c>
      <c r="AG30" s="3" t="str">
        <f>IF(AG29="","",IF(Seating!$D$20&gt;=(AG29+1),(AG29+1),""))</f>
        <v/>
      </c>
      <c r="AH30" s="3" t="str">
        <f>IF(AH29="","",IF(Seating!$D$21&gt;=(AH29+1),(AH29+1),""))</f>
        <v/>
      </c>
      <c r="AI30" s="3" t="str">
        <f>IF(AI29="","",IF(Seating!$D$22&gt;=(AI29+1),(AI29+1),""))</f>
        <v/>
      </c>
      <c r="AJ30" s="3" t="str">
        <f>IF(AJ29="","",IF(Seating!$D$23&gt;=(AJ29+1),(AJ29+1),""))</f>
        <v/>
      </c>
      <c r="AK30" s="3" t="str">
        <f>IF(AK29="","",IF(Seating!$D$24&gt;=(AK29+1),(AK29+1),""))</f>
        <v/>
      </c>
      <c r="AL30" s="3" t="str">
        <f>IF(AL29="","",IF(Seating!$D$25&gt;=(AL29+1),(AL29+1),""))</f>
        <v/>
      </c>
      <c r="AM30" s="3" t="str">
        <f>IF(AM29="","",IF(Seating!$D$26&gt;=(AM29+1),(AM29+1),""))</f>
        <v/>
      </c>
    </row>
    <row r="31" spans="2:39" x14ac:dyDescent="0.25">
      <c r="B31" s="142" t="str">
        <f t="shared" si="0"/>
        <v/>
      </c>
      <c r="C31" s="142" t="str">
        <f>VLOOKUP(B31,Medium!C$14:D$363,2,TRUE)</f>
        <v>E</v>
      </c>
      <c r="W31" s="3" t="str">
        <f>HLOOKUP(I$5,X$3:AL31,28,FALSE)</f>
        <v/>
      </c>
      <c r="X31" s="3" t="str">
        <f>IF(X30="","",IF(Seating!$D$12&gt;=(X30+1),(X30+1),""))</f>
        <v/>
      </c>
      <c r="Y31" s="3" t="str">
        <f>IF(Y30="","",IF(Seating!$D$13&gt;=(Y30+1),(Y30+1),""))</f>
        <v/>
      </c>
      <c r="Z31" s="3">
        <f>IF(Z30="","",IF(Seating!$D$14&gt;=(Z30+1),(Z30+1),""))</f>
        <v>1305000267</v>
      </c>
      <c r="AA31" s="3" t="str">
        <f>IF(AA30="","",IF(Seating!$D$15&gt;=(AA30+1),(AA30+1),""))</f>
        <v/>
      </c>
      <c r="AB31" s="3" t="str">
        <f>IF(AB30="","",IF(Seating!$D$16&gt;=(AB30+1),(AB30+1),""))</f>
        <v/>
      </c>
      <c r="AC31" s="3" t="str">
        <f>IF(AC30="","",IF(Seating!$D$17&gt;=(AC30+1),(AC30+1),""))</f>
        <v/>
      </c>
      <c r="AD31" s="3" t="str">
        <f>IF(AD30="","",IF(Seating!$D$18&gt;=(AD30+1),(AD30+1),""))</f>
        <v/>
      </c>
      <c r="AE31" s="3" t="str">
        <f>IF(AE30="","",IF(Seating!$D$19&gt;=(AE30+1),(AE30+1),""))</f>
        <v/>
      </c>
      <c r="AF31" s="3" t="str">
        <f>IF(AF30="","",IF(Seating!$D$19&gt;=(AF30+1),(AF30+1),""))</f>
        <v/>
      </c>
      <c r="AG31" s="3" t="str">
        <f>IF(AG30="","",IF(Seating!$D$20&gt;=(AG30+1),(AG30+1),""))</f>
        <v/>
      </c>
      <c r="AH31" s="3" t="str">
        <f>IF(AH30="","",IF(Seating!$D$21&gt;=(AH30+1),(AH30+1),""))</f>
        <v/>
      </c>
      <c r="AI31" s="3" t="str">
        <f>IF(AI30="","",IF(Seating!$D$22&gt;=(AI30+1),(AI30+1),""))</f>
        <v/>
      </c>
      <c r="AJ31" s="3" t="str">
        <f>IF(AJ30="","",IF(Seating!$D$23&gt;=(AJ30+1),(AJ30+1),""))</f>
        <v/>
      </c>
      <c r="AK31" s="3" t="str">
        <f>IF(AK30="","",IF(Seating!$D$24&gt;=(AK30+1),(AK30+1),""))</f>
        <v/>
      </c>
      <c r="AL31" s="3" t="str">
        <f>IF(AL30="","",IF(Seating!$D$25&gt;=(AL30+1),(AL30+1),""))</f>
        <v/>
      </c>
      <c r="AM31" s="3" t="str">
        <f>IF(AM30="","",IF(Seating!$D$26&gt;=(AM30+1),(AM30+1),""))</f>
        <v/>
      </c>
    </row>
    <row r="32" spans="2:39" x14ac:dyDescent="0.25">
      <c r="W32" s="3" t="str">
        <f>HLOOKUP(I$5,X$3:AL32,29,FALSE)</f>
        <v/>
      </c>
      <c r="X32" s="3" t="str">
        <f>IF(X31="","",IF(Seating!$D$12&gt;=(X31+1),(X31+1),""))</f>
        <v/>
      </c>
      <c r="Y32" s="3" t="str">
        <f>IF(Y31="","",IF(Seating!$D$13&gt;=(Y31+1),(Y31+1),""))</f>
        <v/>
      </c>
      <c r="Z32" s="3">
        <f>IF(Z31="","",IF(Seating!$D$14&gt;=(Z31+1),(Z31+1),""))</f>
        <v>1305000268</v>
      </c>
      <c r="AA32" s="3" t="str">
        <f>IF(AA31="","",IF(Seating!$D$15&gt;=(AA31+1),(AA31+1),""))</f>
        <v/>
      </c>
      <c r="AB32" s="3" t="str">
        <f>IF(AB31="","",IF(Seating!$D$16&gt;=(AB31+1),(AB31+1),""))</f>
        <v/>
      </c>
      <c r="AC32" s="3" t="str">
        <f>IF(AC31="","",IF(Seating!$D$17&gt;=(AC31+1),(AC31+1),""))</f>
        <v/>
      </c>
      <c r="AD32" s="3" t="str">
        <f>IF(AD31="","",IF(Seating!$D$18&gt;=(AD31+1),(AD31+1),""))</f>
        <v/>
      </c>
      <c r="AE32" s="3" t="str">
        <f>IF(AE31="","",IF(Seating!$D$19&gt;=(AE31+1),(AE31+1),""))</f>
        <v/>
      </c>
      <c r="AF32" s="3" t="str">
        <f>IF(AF31="","",IF(Seating!$D$19&gt;=(AF31+1),(AF31+1),""))</f>
        <v/>
      </c>
      <c r="AG32" s="3" t="str">
        <f>IF(AG31="","",IF(Seating!$D$20&gt;=(AG31+1),(AG31+1),""))</f>
        <v/>
      </c>
      <c r="AH32" s="3" t="str">
        <f>IF(AH31="","",IF(Seating!$D$21&gt;=(AH31+1),(AH31+1),""))</f>
        <v/>
      </c>
      <c r="AI32" s="3" t="str">
        <f>IF(AI31="","",IF(Seating!$D$22&gt;=(AI31+1),(AI31+1),""))</f>
        <v/>
      </c>
      <c r="AJ32" s="3" t="str">
        <f>IF(AJ31="","",IF(Seating!$D$23&gt;=(AJ31+1),(AJ31+1),""))</f>
        <v/>
      </c>
      <c r="AK32" s="3" t="str">
        <f>IF(AK31="","",IF(Seating!$D$24&gt;=(AK31+1),(AK31+1),""))</f>
        <v/>
      </c>
      <c r="AL32" s="3" t="str">
        <f>IF(AL31="","",IF(Seating!$D$25&gt;=(AL31+1),(AL31+1),""))</f>
        <v/>
      </c>
      <c r="AM32" s="3" t="str">
        <f>IF(AM31="","",IF(Seating!$D$26&gt;=(AM31+1),(AM31+1),""))</f>
        <v/>
      </c>
    </row>
    <row r="33" spans="32:39" x14ac:dyDescent="0.25">
      <c r="AF33" s="3" t="str">
        <f>IF(AF32="","",IF(Seating!$D$19&gt;=(AF32+1),(AF32+1),""))</f>
        <v/>
      </c>
      <c r="AG33" s="3" t="str">
        <f>IF(AG32="","",IF(Seating!$D$20&gt;=(AG32+1),(AG32+1),""))</f>
        <v/>
      </c>
      <c r="AH33" s="3" t="str">
        <f>IF(AH32="","",IF(Seating!$D$21&gt;=(AH32+1),(AH32+1),""))</f>
        <v/>
      </c>
      <c r="AI33" s="3" t="str">
        <f>IF(AI32="","",IF(Seating!$D$22&gt;=(AI32+1),(AI32+1),""))</f>
        <v/>
      </c>
      <c r="AJ33" s="3" t="str">
        <f>IF(AJ32="","",IF(Seating!$D$23&gt;=(AJ32+1),(AJ32+1),""))</f>
        <v/>
      </c>
      <c r="AK33" s="3" t="str">
        <f>IF(AK32="","",IF(Seating!$D$24&gt;=(AK32+1),(AK32+1),""))</f>
        <v/>
      </c>
      <c r="AL33" s="3" t="str">
        <f>IF(AL32="","",IF(Seating!$D$25&gt;=(AL32+1),(AL32+1),""))</f>
        <v/>
      </c>
      <c r="AM33" s="3" t="str">
        <f>IF(AM32="","",IF(Seating!$D$26&gt;=(AM32+1),(AM32+1),""))</f>
        <v/>
      </c>
    </row>
  </sheetData>
  <sheetProtection algorithmName="SHA-512" hashValue="wrVkg9BGpAzqsFlPBK05ZChaRQnUWUlZGcxD04yDAeas8KKNPeUyQqU4iWRMqVjKGIgEpPwGb9Ovv0diSKKCQQ==" saltValue="Ycb90oVAesr9N1icYnzTSA==" spinCount="100000" sheet="1" objects="1" scenarios="1" sort="0" autoFilter="0"/>
  <autoFilter ref="M7:M33" xr:uid="{736053E5-A1AE-4EFE-A868-F5B99486A3D3}"/>
  <mergeCells count="43">
    <mergeCell ref="E27:L27"/>
    <mergeCell ref="AN7:AP7"/>
    <mergeCell ref="E2:L2"/>
    <mergeCell ref="E24:F24"/>
    <mergeCell ref="I24:J24"/>
    <mergeCell ref="K24:L24"/>
    <mergeCell ref="E26:F26"/>
    <mergeCell ref="I26:J26"/>
    <mergeCell ref="K26:L26"/>
    <mergeCell ref="E3:L3"/>
    <mergeCell ref="E4:L4"/>
    <mergeCell ref="E5:H5"/>
    <mergeCell ref="G6:L6"/>
    <mergeCell ref="E7:F7"/>
    <mergeCell ref="E6:F6"/>
    <mergeCell ref="E8:F8"/>
    <mergeCell ref="G8:H8"/>
    <mergeCell ref="J8:L8"/>
    <mergeCell ref="E16:L16"/>
    <mergeCell ref="E17:F17"/>
    <mergeCell ref="I17:J17"/>
    <mergeCell ref="K17:L17"/>
    <mergeCell ref="E18:F18"/>
    <mergeCell ref="I18:J18"/>
    <mergeCell ref="K18:L18"/>
    <mergeCell ref="E19:F19"/>
    <mergeCell ref="I19:J19"/>
    <mergeCell ref="K19:L19"/>
    <mergeCell ref="E20:F20"/>
    <mergeCell ref="I20:J20"/>
    <mergeCell ref="K20:L20"/>
    <mergeCell ref="E21:F21"/>
    <mergeCell ref="I21:J21"/>
    <mergeCell ref="K21:L21"/>
    <mergeCell ref="E25:F25"/>
    <mergeCell ref="I25:J25"/>
    <mergeCell ref="K25:L25"/>
    <mergeCell ref="E22:F22"/>
    <mergeCell ref="I22:J22"/>
    <mergeCell ref="K22:L22"/>
    <mergeCell ref="E23:F23"/>
    <mergeCell ref="I23:J23"/>
    <mergeCell ref="K23:L23"/>
  </mergeCells>
  <printOptions horizontalCentered="1"/>
  <pageMargins left="0.31496062992125984" right="0.19685039370078741" top="0.23622047244094491" bottom="0.23622047244094491" header="0.23622047244094491" footer="0.23622047244094491"/>
  <pageSetup paperSize="9" scale="96" orientation="portrait" horizontalDpi="4294967293" verticalDpi="0" r:id="rId1"/>
  <ignoredErrors>
    <ignoredError sqref="L7 G6 E12:J12 E10:J10 L10 E11:J11 L11 L12 K10:K12 J15 H15 L13 L14 L15 F15 E16:L16 E15 G15 I15 K15 H7 J7 F14 E13:F13 H13:J13 H14 J14 G13 E14 K14 I14 K13 G14 E18:L20 E21:G21 I21:L21 E22:F22 I22:L22 E23:F23 I23:L23 E24:G24 H24:L24 I26:L26 H25 F26 F25 H26 E25 E26 G25 G26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B2:I37"/>
  <sheetViews>
    <sheetView showGridLines="0" showRowColHeaders="0" workbookViewId="0">
      <selection activeCell="I8" sqref="I8"/>
    </sheetView>
  </sheetViews>
  <sheetFormatPr defaultRowHeight="14.4" x14ac:dyDescent="0.3"/>
  <cols>
    <col min="1" max="1" width="5" customWidth="1"/>
    <col min="2" max="2" width="6" customWidth="1"/>
    <col min="3" max="3" width="10.88671875" customWidth="1"/>
    <col min="4" max="4" width="15.6640625" customWidth="1"/>
    <col min="5" max="5" width="16.44140625" customWidth="1"/>
    <col min="6" max="6" width="23.5546875" customWidth="1"/>
    <col min="7" max="7" width="23.6640625" customWidth="1"/>
    <col min="8" max="8" width="4.88671875" style="297" customWidth="1"/>
  </cols>
  <sheetData>
    <row r="2" spans="2:9" ht="22.5" customHeight="1" x14ac:dyDescent="0.3">
      <c r="B2" s="939" t="str">
        <f>DATA!F9</f>
        <v>SSC Public Exams March 2024</v>
      </c>
      <c r="C2" s="939"/>
      <c r="D2" s="939"/>
      <c r="E2" s="939"/>
      <c r="F2" s="939"/>
      <c r="G2" s="939"/>
    </row>
    <row r="3" spans="2:9" ht="22.5" customHeight="1" x14ac:dyDescent="0.3">
      <c r="B3" s="940" t="s">
        <v>165</v>
      </c>
      <c r="C3" s="940"/>
      <c r="D3" s="940"/>
      <c r="E3" s="940"/>
      <c r="F3" s="940"/>
      <c r="G3" s="940"/>
      <c r="I3" s="23"/>
    </row>
    <row r="4" spans="2:9" ht="1.95" customHeight="1" x14ac:dyDescent="0.3">
      <c r="B4" s="312"/>
      <c r="C4" s="312"/>
      <c r="D4" s="312"/>
      <c r="E4" s="312"/>
      <c r="F4" s="312"/>
      <c r="G4" s="312"/>
    </row>
    <row r="5" spans="2:9" s="11" customFormat="1" ht="25.5" customHeight="1" x14ac:dyDescent="0.3">
      <c r="B5" s="938" t="str">
        <f>CONCATENATE("          Centre No. and Name:  ",'DO Dairy'!E7)</f>
        <v xml:space="preserve">          Centre No. and Name:  2365 - ZPH School,  xxxx</v>
      </c>
      <c r="C5" s="938"/>
      <c r="D5" s="938"/>
      <c r="E5" s="938"/>
      <c r="F5" s="938"/>
      <c r="G5" s="938"/>
      <c r="H5" s="564"/>
    </row>
    <row r="6" spans="2:9" s="11" customFormat="1" ht="25.5" customHeight="1" x14ac:dyDescent="0.3">
      <c r="B6" s="938" t="str">
        <f>CONCATENATE("         District Code &amp; Name:   ",'DO Dairy'!E5)</f>
        <v xml:space="preserve">         District Code &amp; Name:   13 - Kurnool</v>
      </c>
      <c r="C6" s="938"/>
      <c r="D6" s="938"/>
      <c r="E6" s="938"/>
      <c r="F6" s="938"/>
      <c r="G6" s="938"/>
      <c r="H6" s="564"/>
    </row>
    <row r="7" spans="2:9" s="11" customFormat="1" ht="12.75" customHeight="1" thickBot="1" x14ac:dyDescent="0.35">
      <c r="B7" s="517"/>
      <c r="C7" s="517"/>
      <c r="D7" s="517"/>
      <c r="E7" s="517"/>
      <c r="F7" s="517"/>
      <c r="G7" s="517"/>
      <c r="H7" s="564"/>
    </row>
    <row r="8" spans="2:9" ht="32.4" x14ac:dyDescent="0.3">
      <c r="B8" s="518" t="s">
        <v>107</v>
      </c>
      <c r="C8" s="941" t="s">
        <v>169</v>
      </c>
      <c r="D8" s="941"/>
      <c r="E8" s="519" t="s">
        <v>166</v>
      </c>
      <c r="F8" s="519" t="s">
        <v>167</v>
      </c>
      <c r="G8" s="520" t="s">
        <v>168</v>
      </c>
      <c r="H8" s="563"/>
    </row>
    <row r="9" spans="2:9" ht="28.05" customHeight="1" x14ac:dyDescent="0.3">
      <c r="B9" s="521">
        <f>IF(C9="","",1)</f>
        <v>1</v>
      </c>
      <c r="C9" s="937" t="str">
        <f>IF(DATA!K23="","",DATA!K23)</f>
        <v>Sri. S.Ranganna</v>
      </c>
      <c r="D9" s="937"/>
      <c r="E9" s="31" t="str">
        <f>IF(C9="","","Chief Superintendent")</f>
        <v>Chief Superintendent</v>
      </c>
      <c r="F9" s="32"/>
      <c r="G9" s="522"/>
      <c r="H9" s="700">
        <f>IF(C9="",0,1)</f>
        <v>1</v>
      </c>
      <c r="I9" s="28"/>
    </row>
    <row r="10" spans="2:9" ht="28.05" customHeight="1" x14ac:dyDescent="0.3">
      <c r="B10" s="521">
        <f>IF(C10="","",2)</f>
        <v>2</v>
      </c>
      <c r="C10" s="937" t="str">
        <f>IF(DATA!K24="","",DATA!K24)</f>
        <v>Sri. H.Subba Rao</v>
      </c>
      <c r="D10" s="937"/>
      <c r="E10" s="31" t="str">
        <f>IF(C10="","","Departmental Officer")</f>
        <v>Departmental Officer</v>
      </c>
      <c r="F10" s="33"/>
      <c r="G10" s="523"/>
      <c r="H10" s="700">
        <f t="shared" ref="H10:H28" si="0">IF(C10="",0,1)</f>
        <v>1</v>
      </c>
      <c r="I10" s="28"/>
    </row>
    <row r="11" spans="2:9" ht="28.05" customHeight="1" x14ac:dyDescent="0.3">
      <c r="B11" s="521">
        <f>IF(C11="","",3)</f>
        <v>3</v>
      </c>
      <c r="C11" s="937" t="str">
        <f>IF(DATA!K25="","",DATA!K25)</f>
        <v>Smt. Surekha</v>
      </c>
      <c r="D11" s="937"/>
      <c r="E11" s="34" t="str">
        <f>IF(DATA!AA59="","",DATA!AA59)</f>
        <v>Invigilator</v>
      </c>
      <c r="F11" s="33"/>
      <c r="G11" s="523"/>
      <c r="H11" s="700">
        <f t="shared" si="0"/>
        <v>1</v>
      </c>
      <c r="I11" s="28"/>
    </row>
    <row r="12" spans="2:9" ht="28.05" customHeight="1" x14ac:dyDescent="0.3">
      <c r="B12" s="521">
        <f>IF(C12="","",4)</f>
        <v>4</v>
      </c>
      <c r="C12" s="937" t="str">
        <f>IF(DATA!K26="","",DATA!K26)</f>
        <v>K Ramanna</v>
      </c>
      <c r="D12" s="937"/>
      <c r="E12" s="34" t="str">
        <f>IF(DATA!J26="","",DATA!J26)</f>
        <v>Invigilator</v>
      </c>
      <c r="F12" s="33"/>
      <c r="G12" s="523"/>
      <c r="H12" s="700">
        <f t="shared" si="0"/>
        <v>1</v>
      </c>
    </row>
    <row r="13" spans="2:9" ht="28.05" customHeight="1" x14ac:dyDescent="0.3">
      <c r="B13" s="521" t="str">
        <f>IF(C13="","",5)</f>
        <v/>
      </c>
      <c r="C13" s="937" t="str">
        <f>IF(DATA!K27="","",DATA!K27)</f>
        <v/>
      </c>
      <c r="D13" s="937"/>
      <c r="E13" s="34" t="str">
        <f>IF(DATA!J27="","",DATA!J27)</f>
        <v>Invigilator</v>
      </c>
      <c r="F13" s="33"/>
      <c r="G13" s="523"/>
      <c r="H13" s="700">
        <f t="shared" si="0"/>
        <v>0</v>
      </c>
    </row>
    <row r="14" spans="2:9" ht="28.05" customHeight="1" x14ac:dyDescent="0.3">
      <c r="B14" s="521" t="str">
        <f>IF(C14="","",6)</f>
        <v/>
      </c>
      <c r="C14" s="937" t="str">
        <f>IF(DATA!K28="","",DATA!K28)</f>
        <v/>
      </c>
      <c r="D14" s="937"/>
      <c r="E14" s="34" t="str">
        <f>IF(DATA!J28="","",DATA!J28)</f>
        <v>Invigilator</v>
      </c>
      <c r="F14" s="33"/>
      <c r="G14" s="523"/>
      <c r="H14" s="700">
        <f t="shared" si="0"/>
        <v>0</v>
      </c>
    </row>
    <row r="15" spans="2:9" ht="28.05" customHeight="1" x14ac:dyDescent="0.3">
      <c r="B15" s="521" t="str">
        <f>IF(C15="","",7)</f>
        <v/>
      </c>
      <c r="C15" s="937" t="str">
        <f>IF(DATA!K29="","",DATA!K29)</f>
        <v/>
      </c>
      <c r="D15" s="937"/>
      <c r="E15" s="34" t="str">
        <f>IF(DATA!J29="","",DATA!J29)</f>
        <v>Invigilator</v>
      </c>
      <c r="F15" s="33"/>
      <c r="G15" s="523"/>
      <c r="H15" s="700">
        <f t="shared" si="0"/>
        <v>0</v>
      </c>
    </row>
    <row r="16" spans="2:9" ht="28.05" customHeight="1" x14ac:dyDescent="0.3">
      <c r="B16" s="521" t="str">
        <f>IF(C16="","",8)</f>
        <v/>
      </c>
      <c r="C16" s="937" t="str">
        <f>IF(DATA!K30="","",DATA!K30)</f>
        <v/>
      </c>
      <c r="D16" s="937"/>
      <c r="E16" s="34" t="str">
        <f>IF(DATA!J30="","",DATA!J30)</f>
        <v>Invigilator</v>
      </c>
      <c r="F16" s="33"/>
      <c r="G16" s="523"/>
      <c r="H16" s="700">
        <f t="shared" si="0"/>
        <v>0</v>
      </c>
    </row>
    <row r="17" spans="2:8" ht="28.05" customHeight="1" x14ac:dyDescent="0.3">
      <c r="B17" s="521" t="str">
        <f>IF(C17="","",9)</f>
        <v/>
      </c>
      <c r="C17" s="937" t="str">
        <f>IF(DATA!K31="","",DATA!K31)</f>
        <v/>
      </c>
      <c r="D17" s="937"/>
      <c r="E17" s="34" t="str">
        <f>IF(DATA!J31="","",DATA!J31)</f>
        <v>Invigilator</v>
      </c>
      <c r="F17" s="33"/>
      <c r="G17" s="523"/>
      <c r="H17" s="700">
        <f t="shared" si="0"/>
        <v>0</v>
      </c>
    </row>
    <row r="18" spans="2:8" ht="28.05" customHeight="1" x14ac:dyDescent="0.3">
      <c r="B18" s="521" t="str">
        <f>IF(C18="","",10)</f>
        <v/>
      </c>
      <c r="C18" s="937" t="str">
        <f>IF(DATA!K32="","",DATA!K32)</f>
        <v/>
      </c>
      <c r="D18" s="937"/>
      <c r="E18" s="34" t="str">
        <f>IF(DATA!J32="","",DATA!J32)</f>
        <v>Invigilator</v>
      </c>
      <c r="F18" s="33"/>
      <c r="G18" s="523"/>
      <c r="H18" s="700">
        <f t="shared" si="0"/>
        <v>0</v>
      </c>
    </row>
    <row r="19" spans="2:8" ht="28.05" customHeight="1" x14ac:dyDescent="0.3">
      <c r="B19" s="521" t="str">
        <f>IF(C19="","",11)</f>
        <v/>
      </c>
      <c r="C19" s="937" t="str">
        <f>IF(DATA!K33="","",DATA!K33)</f>
        <v/>
      </c>
      <c r="D19" s="937"/>
      <c r="E19" s="34" t="str">
        <f>IF(DATA!J33="","",DATA!J33)</f>
        <v>Invigilator</v>
      </c>
      <c r="F19" s="33"/>
      <c r="G19" s="523"/>
      <c r="H19" s="700">
        <f t="shared" si="0"/>
        <v>0</v>
      </c>
    </row>
    <row r="20" spans="2:8" ht="28.05" customHeight="1" x14ac:dyDescent="0.3">
      <c r="B20" s="521" t="str">
        <f>IF(C20="","",12)</f>
        <v/>
      </c>
      <c r="C20" s="937" t="str">
        <f>IF(DATA!K34="","",DATA!K34)</f>
        <v/>
      </c>
      <c r="D20" s="937"/>
      <c r="E20" s="34" t="str">
        <f>IF(DATA!J34="","",DATA!J34)</f>
        <v>Invigilator</v>
      </c>
      <c r="F20" s="33"/>
      <c r="G20" s="523"/>
      <c r="H20" s="700">
        <f t="shared" si="0"/>
        <v>0</v>
      </c>
    </row>
    <row r="21" spans="2:8" ht="28.05" customHeight="1" x14ac:dyDescent="0.3">
      <c r="B21" s="521" t="str">
        <f>IF(C21="","",13)</f>
        <v/>
      </c>
      <c r="C21" s="937" t="str">
        <f>IF(DATA!K35="","",DATA!K35)</f>
        <v/>
      </c>
      <c r="D21" s="937"/>
      <c r="E21" s="34" t="str">
        <f>IF(DATA!J35="","",DATA!J35)</f>
        <v>Invigilator</v>
      </c>
      <c r="F21" s="33"/>
      <c r="G21" s="523"/>
      <c r="H21" s="700">
        <f t="shared" si="0"/>
        <v>0</v>
      </c>
    </row>
    <row r="22" spans="2:8" ht="28.05" customHeight="1" x14ac:dyDescent="0.3">
      <c r="B22" s="521" t="str">
        <f>IF(C22="","",14)</f>
        <v/>
      </c>
      <c r="C22" s="937" t="str">
        <f>IF(DATA!K36="","",DATA!K36)</f>
        <v/>
      </c>
      <c r="D22" s="937"/>
      <c r="E22" s="34" t="str">
        <f>IF(DATA!J36="","",DATA!J36)</f>
        <v>Invigilator</v>
      </c>
      <c r="F22" s="33"/>
      <c r="G22" s="523"/>
      <c r="H22" s="700">
        <f t="shared" si="0"/>
        <v>0</v>
      </c>
    </row>
    <row r="23" spans="2:8" ht="28.05" customHeight="1" x14ac:dyDescent="0.3">
      <c r="B23" s="521" t="str">
        <f>IF(C23="","",15)</f>
        <v/>
      </c>
      <c r="C23" s="937" t="str">
        <f>IF(DATA!K37="","",DATA!K37)</f>
        <v/>
      </c>
      <c r="D23" s="937"/>
      <c r="E23" s="34" t="str">
        <f>IF(DATA!J37="","",DATA!J37)</f>
        <v>Invigilator</v>
      </c>
      <c r="F23" s="33"/>
      <c r="G23" s="523"/>
      <c r="H23" s="700">
        <f t="shared" si="0"/>
        <v>0</v>
      </c>
    </row>
    <row r="24" spans="2:8" ht="28.05" customHeight="1" x14ac:dyDescent="0.3">
      <c r="B24" s="521" t="str">
        <f>IF(C24="","",16)</f>
        <v/>
      </c>
      <c r="C24" s="937" t="str">
        <f>IF(DATA!K38="","",DATA!K38)</f>
        <v/>
      </c>
      <c r="D24" s="937"/>
      <c r="E24" s="34" t="str">
        <f>IF(DATA!J38="","",DATA!J38)</f>
        <v>Jr. Asst.</v>
      </c>
      <c r="F24" s="33"/>
      <c r="G24" s="523"/>
      <c r="H24" s="700">
        <f t="shared" si="0"/>
        <v>0</v>
      </c>
    </row>
    <row r="25" spans="2:8" ht="28.05" customHeight="1" x14ac:dyDescent="0.3">
      <c r="B25" s="521" t="str">
        <f>IF(C25="","",17)</f>
        <v/>
      </c>
      <c r="C25" s="937" t="str">
        <f>IF(DATA!K39="","",DATA!K39)</f>
        <v/>
      </c>
      <c r="D25" s="937"/>
      <c r="E25" s="34" t="str">
        <f>IF(DATA!J39="","",DATA!J39)</f>
        <v>Attender</v>
      </c>
      <c r="F25" s="33"/>
      <c r="G25" s="523"/>
      <c r="H25" s="700">
        <f t="shared" si="0"/>
        <v>0</v>
      </c>
    </row>
    <row r="26" spans="2:8" ht="28.05" customHeight="1" x14ac:dyDescent="0.3">
      <c r="B26" s="521" t="str">
        <f>IF(C26="","",18)</f>
        <v/>
      </c>
      <c r="C26" s="937" t="str">
        <f>IF(DATA!K40="","",DATA!K40)</f>
        <v/>
      </c>
      <c r="D26" s="937"/>
      <c r="E26" s="34" t="str">
        <f>IF(DATA!J40="","",DATA!J40)</f>
        <v>Sweeper</v>
      </c>
      <c r="F26" s="33"/>
      <c r="G26" s="523"/>
      <c r="H26" s="700">
        <f t="shared" si="0"/>
        <v>0</v>
      </c>
    </row>
    <row r="27" spans="2:8" ht="28.05" customHeight="1" x14ac:dyDescent="0.3">
      <c r="B27" s="521" t="str">
        <f>IF(C27="","",19)</f>
        <v/>
      </c>
      <c r="C27" s="937" t="str">
        <f>IF(DATA!K41="","",DATA!K41)</f>
        <v/>
      </c>
      <c r="D27" s="937"/>
      <c r="E27" s="34" t="str">
        <f>IF(DATA!J41="","",DATA!J41)</f>
        <v>Waterman</v>
      </c>
      <c r="F27" s="33"/>
      <c r="G27" s="523"/>
      <c r="H27" s="700">
        <f t="shared" si="0"/>
        <v>0</v>
      </c>
    </row>
    <row r="28" spans="2:8" ht="28.05" customHeight="1" x14ac:dyDescent="0.3">
      <c r="B28" s="521" t="str">
        <f>IF(C28="","",20)</f>
        <v/>
      </c>
      <c r="C28" s="937" t="str">
        <f>IF(DATA!K42="","",DATA!K42)</f>
        <v/>
      </c>
      <c r="D28" s="937"/>
      <c r="E28" s="34" t="str">
        <f>IF(DATA!J42="","",DATA!J42)</f>
        <v/>
      </c>
      <c r="F28" s="33"/>
      <c r="G28" s="523"/>
      <c r="H28" s="700">
        <f t="shared" si="0"/>
        <v>0</v>
      </c>
    </row>
    <row r="29" spans="2:8" ht="28.05" customHeight="1" thickBot="1" x14ac:dyDescent="0.35">
      <c r="B29" s="524" t="str">
        <f>IF(C29="","",21)</f>
        <v/>
      </c>
      <c r="C29" s="943" t="str">
        <f>IF(DATA!K43="","",DATA!K43)</f>
        <v/>
      </c>
      <c r="D29" s="943"/>
      <c r="E29" s="525" t="str">
        <f>IF(DATA!J43="","",DATA!J43)</f>
        <v/>
      </c>
      <c r="F29" s="526"/>
      <c r="G29" s="527"/>
      <c r="H29" s="700">
        <f>IF(C29="",1,1)</f>
        <v>1</v>
      </c>
    </row>
    <row r="30" spans="2:8" x14ac:dyDescent="0.3">
      <c r="B30" s="28"/>
      <c r="C30" s="28"/>
      <c r="D30" s="28"/>
      <c r="E30" s="28"/>
      <c r="F30" s="28"/>
      <c r="G30" s="28"/>
      <c r="H30" s="700">
        <f>IF(C$9="",0,1)</f>
        <v>1</v>
      </c>
    </row>
    <row r="31" spans="2:8" x14ac:dyDescent="0.3">
      <c r="B31" s="28"/>
      <c r="C31" s="28"/>
      <c r="D31" s="28"/>
      <c r="E31" s="28"/>
      <c r="F31" s="28"/>
      <c r="G31" s="28"/>
      <c r="H31" s="700">
        <f t="shared" ref="H31:H36" si="1">IF(C$9="",0,1)</f>
        <v>1</v>
      </c>
    </row>
    <row r="32" spans="2:8" x14ac:dyDescent="0.3">
      <c r="B32" s="28"/>
      <c r="C32" s="28"/>
      <c r="D32" s="28"/>
      <c r="E32" s="28"/>
      <c r="F32" s="28"/>
      <c r="G32" s="28"/>
      <c r="H32" s="700">
        <f t="shared" si="1"/>
        <v>1</v>
      </c>
    </row>
    <row r="33" spans="2:8" ht="15.6" x14ac:dyDescent="0.35">
      <c r="B33" s="106" t="s">
        <v>170</v>
      </c>
      <c r="C33" s="28"/>
      <c r="D33" s="28"/>
      <c r="E33" s="28"/>
      <c r="F33" s="942" t="s">
        <v>102</v>
      </c>
      <c r="G33" s="942"/>
      <c r="H33" s="700">
        <f t="shared" si="1"/>
        <v>1</v>
      </c>
    </row>
    <row r="34" spans="2:8" ht="15.6" x14ac:dyDescent="0.35">
      <c r="B34" s="106" t="s">
        <v>59</v>
      </c>
      <c r="C34" s="28"/>
      <c r="D34" s="28"/>
      <c r="E34" s="28"/>
      <c r="F34" s="28"/>
      <c r="G34" s="326"/>
      <c r="H34" s="700">
        <f t="shared" si="1"/>
        <v>1</v>
      </c>
    </row>
    <row r="35" spans="2:8" x14ac:dyDescent="0.3">
      <c r="B35" s="28"/>
      <c r="C35" s="28"/>
      <c r="D35" s="28"/>
      <c r="E35" s="28"/>
      <c r="F35" s="28"/>
      <c r="G35" s="327"/>
      <c r="H35" s="700">
        <f t="shared" si="1"/>
        <v>1</v>
      </c>
    </row>
    <row r="36" spans="2:8" s="129" customFormat="1" x14ac:dyDescent="0.3">
      <c r="B36" s="324" t="s">
        <v>356</v>
      </c>
      <c r="C36" s="328"/>
      <c r="D36" s="328"/>
      <c r="E36" s="328"/>
      <c r="F36" s="328"/>
      <c r="G36" s="328"/>
      <c r="H36" s="297">
        <f t="shared" si="1"/>
        <v>1</v>
      </c>
    </row>
    <row r="37" spans="2:8" x14ac:dyDescent="0.3">
      <c r="B37" s="28"/>
      <c r="C37" s="28"/>
      <c r="D37" s="28"/>
      <c r="E37" s="28"/>
      <c r="F37" s="28"/>
      <c r="G37" s="28"/>
    </row>
  </sheetData>
  <sheetProtection algorithmName="SHA-512" hashValue="njXoZ0QFNVUjRJDDNv+rD7xsxYChvYSp7+ZXZP0h2TpMErFF6/6AaXExF9kZJvHLq/h+HT17Z5/EbQ1Y3Ly2wg==" saltValue="E4ZqEvdA1aFNxnAaDF3Ftg==" spinCount="100000" sheet="1" objects="1" scenarios="1" sort="0" autoFilter="0"/>
  <autoFilter ref="H8:H36" xr:uid="{00000000-0001-0000-0700-000000000000}"/>
  <customSheetViews>
    <customSheetView guid="{C68C7D00-2884-4B0B-841E-6AB961699C1E}" showGridLines="0" showRowCol="0">
      <selection activeCell="H6" sqref="H6"/>
      <pageMargins left="0.3" right="0.3" top="0.2" bottom="0.4" header="0.3" footer="0.3"/>
      <printOptions horizontalCentered="1" verticalCentered="1"/>
      <pageSetup paperSize="9" orientation="portrait" horizontalDpi="300" verticalDpi="300" r:id="rId1"/>
    </customSheetView>
    <customSheetView guid="{91B66CC3-8FCC-42E0-960E-ACA6844C784B}" showGridLines="0" showRowCol="0">
      <selection activeCell="G9" sqref="G9"/>
      <pageMargins left="0.4" right="0.35" top="0.52" bottom="0.59" header="0.3" footer="0.3"/>
      <pageSetup paperSize="9" orientation="portrait" horizontalDpi="300" verticalDpi="300" r:id="rId2"/>
    </customSheetView>
    <customSheetView guid="{7619AA85-228C-4630-A71B-2CC5AF56A092}" showPageBreaks="1" showGridLines="0" showRowCol="0" printArea="1">
      <selection activeCell="K33" sqref="K33"/>
      <pageMargins left="0.4" right="0.35" top="0.52" bottom="0.59" header="0.3" footer="0.3"/>
      <pageSetup paperSize="9" orientation="portrait" horizontalDpi="300" verticalDpi="300" r:id="rId3"/>
    </customSheetView>
    <customSheetView guid="{7EB9028C-C1C3-4BCC-8803-2457D6816300}" showGridLines="0" showRowCol="0">
      <selection activeCell="J9" sqref="J9"/>
      <pageMargins left="0.4" right="0.35" top="0.52" bottom="0.59" header="0.3" footer="0.3"/>
      <pageSetup paperSize="9" orientation="portrait" horizontalDpi="300" verticalDpi="300" r:id="rId4"/>
    </customSheetView>
    <customSheetView guid="{E29035F5-F69F-4E6C-B271-4FA14E090C51}" showGridLines="0" showRowCol="0" topLeftCell="A7">
      <selection activeCell="G9" sqref="G9"/>
      <pageMargins left="0.4" right="0.35" top="0.52" bottom="0.59" header="0.3" footer="0.3"/>
      <pageSetup paperSize="9" orientation="portrait" horizontalDpi="300" verticalDpi="300" r:id="rId5"/>
    </customSheetView>
    <customSheetView guid="{F97A65F8-EBCA-4E66-ADD8-B9510728BB77}" showGridLines="0" showRowCol="0">
      <selection activeCell="I10" sqref="I10"/>
      <pageMargins left="0.4" right="0.35" top="0.52" bottom="0.59" header="0.3" footer="0.3"/>
      <pageSetup paperSize="9" orientation="portrait" horizontalDpi="300" verticalDpi="300" r:id="rId6"/>
    </customSheetView>
  </customSheetViews>
  <mergeCells count="27">
    <mergeCell ref="C13:D13"/>
    <mergeCell ref="C14:D14"/>
    <mergeCell ref="C15:D15"/>
    <mergeCell ref="C16:D16"/>
    <mergeCell ref="C17:D17"/>
    <mergeCell ref="F33:G33"/>
    <mergeCell ref="C18:D18"/>
    <mergeCell ref="C19:D19"/>
    <mergeCell ref="C20:D20"/>
    <mergeCell ref="C21:D21"/>
    <mergeCell ref="C22:D22"/>
    <mergeCell ref="C23:D23"/>
    <mergeCell ref="C29:D29"/>
    <mergeCell ref="C24:D24"/>
    <mergeCell ref="C25:D25"/>
    <mergeCell ref="C27:D27"/>
    <mergeCell ref="C28:D28"/>
    <mergeCell ref="C26:D26"/>
    <mergeCell ref="C11:D11"/>
    <mergeCell ref="B5:G5"/>
    <mergeCell ref="B6:G6"/>
    <mergeCell ref="C12:D12"/>
    <mergeCell ref="B2:G2"/>
    <mergeCell ref="B3:G3"/>
    <mergeCell ref="C8:D8"/>
    <mergeCell ref="C9:D9"/>
    <mergeCell ref="C10:D10"/>
  </mergeCells>
  <printOptions horizontalCentered="1"/>
  <pageMargins left="0.31496062992125984" right="0.31496062992125984" top="0.19685039370078741" bottom="0.39370078740157483" header="0.31496062992125984" footer="0.31496062992125984"/>
  <pageSetup paperSize="9" scale="94" orientation="portrait" horizontalDpi="300" verticalDpi="300" r:id="rId7"/>
  <ignoredErrors>
    <ignoredError sqref="B2:G5 F11:G11 B6:G6 D9 C10:D29 C9 B29 F29:G29 F9:G9 F10:G10 F13:G28 F12:G12 E9:E29 B9:B28" unlockedFormula="1"/>
  </ignoredErrors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B2:L38"/>
  <sheetViews>
    <sheetView showGridLines="0" showRowColHeaders="0" zoomScale="99" zoomScaleNormal="99" workbookViewId="0">
      <selection activeCell="R13" sqref="R13"/>
    </sheetView>
  </sheetViews>
  <sheetFormatPr defaultRowHeight="14.4" x14ac:dyDescent="0.3"/>
  <cols>
    <col min="1" max="1" width="4.6640625" customWidth="1"/>
    <col min="2" max="2" width="7.6640625" customWidth="1"/>
    <col min="3" max="4" width="13.33203125" customWidth="1"/>
    <col min="5" max="5" width="6.33203125" customWidth="1"/>
    <col min="6" max="6" width="22.21875" customWidth="1"/>
    <col min="7" max="8" width="5" customWidth="1"/>
    <col min="9" max="9" width="8.6640625" customWidth="1"/>
    <col min="10" max="10" width="13.6640625" customWidth="1"/>
    <col min="11" max="11" width="6.109375" style="297" customWidth="1"/>
  </cols>
  <sheetData>
    <row r="2" spans="2:12" ht="25.2" x14ac:dyDescent="0.3">
      <c r="B2" s="952" t="str">
        <f>DATA!F9</f>
        <v>SSC Public Exams March 2024</v>
      </c>
      <c r="C2" s="952"/>
      <c r="D2" s="952"/>
      <c r="E2" s="952"/>
      <c r="F2" s="952"/>
      <c r="G2" s="952"/>
      <c r="H2" s="952"/>
      <c r="I2" s="952"/>
      <c r="J2" s="952"/>
    </row>
    <row r="3" spans="2:12" ht="13.5" customHeight="1" x14ac:dyDescent="0.3">
      <c r="B3" s="103"/>
      <c r="C3" s="103"/>
      <c r="D3" s="103"/>
      <c r="E3" s="103"/>
      <c r="F3" s="103"/>
      <c r="G3" s="103"/>
      <c r="H3" s="103"/>
      <c r="I3" s="103"/>
      <c r="J3" s="103"/>
    </row>
    <row r="4" spans="2:12" s="9" customFormat="1" ht="18" x14ac:dyDescent="0.35">
      <c r="B4" s="962" t="s">
        <v>153</v>
      </c>
      <c r="C4" s="962"/>
      <c r="D4" s="965" t="str">
        <f>'DO Dairy'!E7</f>
        <v>2365 - ZPH School,  xxxx</v>
      </c>
      <c r="E4" s="965"/>
      <c r="F4" s="965"/>
      <c r="G4" s="551" t="s">
        <v>154</v>
      </c>
      <c r="H4" s="964"/>
      <c r="I4" s="964"/>
      <c r="J4" s="964"/>
      <c r="K4" s="565"/>
    </row>
    <row r="5" spans="2:12" s="9" customFormat="1" ht="13.5" customHeight="1" x14ac:dyDescent="0.35">
      <c r="B5" s="104"/>
      <c r="C5" s="104"/>
      <c r="D5" s="965"/>
      <c r="E5" s="965"/>
      <c r="F5" s="965"/>
      <c r="G5" s="106"/>
      <c r="H5" s="106"/>
      <c r="I5" s="106"/>
      <c r="J5" s="106"/>
      <c r="K5" s="565"/>
    </row>
    <row r="6" spans="2:12" s="9" customFormat="1" ht="18" x14ac:dyDescent="0.35">
      <c r="B6" s="949" t="s">
        <v>419</v>
      </c>
      <c r="C6" s="949"/>
      <c r="D6" s="951"/>
      <c r="E6" s="951"/>
      <c r="F6" s="107" t="s">
        <v>160</v>
      </c>
      <c r="G6" s="552" t="s">
        <v>361</v>
      </c>
      <c r="H6" s="963"/>
      <c r="I6" s="964"/>
      <c r="J6" s="964"/>
      <c r="K6" s="565"/>
    </row>
    <row r="7" spans="2:12" s="9" customFormat="1" ht="13.5" customHeight="1" x14ac:dyDescent="0.35">
      <c r="B7" s="36"/>
      <c r="C7" s="36"/>
      <c r="D7" s="37"/>
      <c r="E7" s="37"/>
      <c r="F7" s="38"/>
      <c r="G7" s="39"/>
      <c r="H7" s="35"/>
      <c r="I7" s="40"/>
      <c r="J7" s="35"/>
      <c r="K7" s="565"/>
    </row>
    <row r="8" spans="2:12" ht="24.75" customHeight="1" x14ac:dyDescent="0.3">
      <c r="B8" s="953" t="s">
        <v>155</v>
      </c>
      <c r="C8" s="953"/>
      <c r="D8" s="953"/>
      <c r="E8" s="953"/>
      <c r="F8" s="953"/>
      <c r="G8" s="953"/>
      <c r="H8" s="953"/>
      <c r="I8" s="953"/>
      <c r="J8" s="953"/>
      <c r="L8" s="28"/>
    </row>
    <row r="9" spans="2:12" ht="13.5" customHeight="1" thickBot="1" x14ac:dyDescent="0.35">
      <c r="B9" s="382"/>
      <c r="C9" s="382"/>
      <c r="D9" s="382"/>
      <c r="E9" s="382"/>
      <c r="F9" s="382"/>
      <c r="G9" s="382"/>
      <c r="H9" s="382"/>
      <c r="I9" s="382"/>
      <c r="J9" s="382"/>
      <c r="L9" s="28"/>
    </row>
    <row r="10" spans="2:12" ht="22.5" customHeight="1" x14ac:dyDescent="0.3">
      <c r="B10" s="954" t="s">
        <v>161</v>
      </c>
      <c r="C10" s="956" t="s">
        <v>156</v>
      </c>
      <c r="D10" s="956"/>
      <c r="E10" s="956" t="s">
        <v>72</v>
      </c>
      <c r="F10" s="958" t="s">
        <v>157</v>
      </c>
      <c r="G10" s="958" t="s">
        <v>158</v>
      </c>
      <c r="H10" s="958"/>
      <c r="I10" s="958" t="s">
        <v>159</v>
      </c>
      <c r="J10" s="960" t="s">
        <v>69</v>
      </c>
      <c r="L10" s="28"/>
    </row>
    <row r="11" spans="2:12" ht="21" customHeight="1" x14ac:dyDescent="0.3">
      <c r="B11" s="955"/>
      <c r="C11" s="536" t="s">
        <v>70</v>
      </c>
      <c r="D11" s="536" t="s">
        <v>71</v>
      </c>
      <c r="E11" s="957"/>
      <c r="F11" s="959"/>
      <c r="G11" s="959"/>
      <c r="H11" s="959"/>
      <c r="I11" s="959"/>
      <c r="J11" s="961"/>
      <c r="K11" s="563"/>
      <c r="L11" s="28"/>
    </row>
    <row r="12" spans="2:12" s="6" customFormat="1" ht="27.9" customHeight="1" x14ac:dyDescent="0.3">
      <c r="B12" s="528">
        <f>IF(C12="","",1)</f>
        <v>1</v>
      </c>
      <c r="C12" s="42">
        <f>Seating!C12</f>
        <v>1305000201</v>
      </c>
      <c r="D12" s="42">
        <f>Seating!D12</f>
        <v>1305000220</v>
      </c>
      <c r="E12" s="42">
        <f>Seating!E12</f>
        <v>20</v>
      </c>
      <c r="F12" s="43"/>
      <c r="G12" s="950"/>
      <c r="H12" s="950"/>
      <c r="I12" s="44"/>
      <c r="J12" s="529"/>
      <c r="K12" s="736">
        <f>IF(C12="",0,1)</f>
        <v>1</v>
      </c>
      <c r="L12" s="41"/>
    </row>
    <row r="13" spans="2:12" s="6" customFormat="1" ht="27.9" customHeight="1" x14ac:dyDescent="0.3">
      <c r="B13" s="530">
        <f>IF(C13="","",2)</f>
        <v>2</v>
      </c>
      <c r="C13" s="42">
        <f>Seating!C13</f>
        <v>1305000221</v>
      </c>
      <c r="D13" s="42">
        <f>Seating!D13</f>
        <v>1305000240</v>
      </c>
      <c r="E13" s="42">
        <f>Seating!E13</f>
        <v>20</v>
      </c>
      <c r="F13" s="45"/>
      <c r="G13" s="945"/>
      <c r="H13" s="945"/>
      <c r="I13" s="46"/>
      <c r="J13" s="531"/>
      <c r="K13" s="736">
        <f t="shared" ref="K13:K26" si="0">IF(C13="",0,1)</f>
        <v>1</v>
      </c>
    </row>
    <row r="14" spans="2:12" s="6" customFormat="1" ht="27.9" customHeight="1" x14ac:dyDescent="0.3">
      <c r="B14" s="530">
        <f>IF(C14="","",3)</f>
        <v>3</v>
      </c>
      <c r="C14" s="42">
        <f>Seating!C14</f>
        <v>1305000241</v>
      </c>
      <c r="D14" s="42">
        <f>Seating!D14</f>
        <v>1305000270</v>
      </c>
      <c r="E14" s="42">
        <f>Seating!E14</f>
        <v>30</v>
      </c>
      <c r="F14" s="45"/>
      <c r="G14" s="945"/>
      <c r="H14" s="945"/>
      <c r="I14" s="46"/>
      <c r="J14" s="531"/>
      <c r="K14" s="736">
        <f t="shared" si="0"/>
        <v>1</v>
      </c>
    </row>
    <row r="15" spans="2:12" s="6" customFormat="1" ht="27.9" customHeight="1" x14ac:dyDescent="0.3">
      <c r="B15" s="530">
        <f>IF(C15="","",4)</f>
        <v>4</v>
      </c>
      <c r="C15" s="42">
        <f>Seating!C15</f>
        <v>1305000271</v>
      </c>
      <c r="D15" s="42">
        <f>Seating!D15</f>
        <v>1305000290</v>
      </c>
      <c r="E15" s="42">
        <f>Seating!E15</f>
        <v>20</v>
      </c>
      <c r="F15" s="45"/>
      <c r="G15" s="945"/>
      <c r="H15" s="945"/>
      <c r="I15" s="46"/>
      <c r="J15" s="531"/>
      <c r="K15" s="736">
        <f t="shared" si="0"/>
        <v>1</v>
      </c>
    </row>
    <row r="16" spans="2:12" s="6" customFormat="1" ht="27.9" customHeight="1" x14ac:dyDescent="0.3">
      <c r="B16" s="530">
        <f>IF(C16="","",5)</f>
        <v>5</v>
      </c>
      <c r="C16" s="42">
        <f>Seating!C16</f>
        <v>1305000291</v>
      </c>
      <c r="D16" s="42">
        <f>Seating!D16</f>
        <v>1305000310</v>
      </c>
      <c r="E16" s="42">
        <f>Seating!E16</f>
        <v>20</v>
      </c>
      <c r="F16" s="45"/>
      <c r="G16" s="945"/>
      <c r="H16" s="945"/>
      <c r="I16" s="46"/>
      <c r="J16" s="531"/>
      <c r="K16" s="736">
        <f t="shared" si="0"/>
        <v>1</v>
      </c>
    </row>
    <row r="17" spans="2:11" s="6" customFormat="1" ht="27.9" customHeight="1" x14ac:dyDescent="0.3">
      <c r="B17" s="530">
        <f>IF(C17="","",6)</f>
        <v>6</v>
      </c>
      <c r="C17" s="42">
        <f>Seating!C17</f>
        <v>1305000311</v>
      </c>
      <c r="D17" s="42">
        <f>Seating!D17</f>
        <v>1305000330</v>
      </c>
      <c r="E17" s="42">
        <f>Seating!E17</f>
        <v>20</v>
      </c>
      <c r="F17" s="45"/>
      <c r="G17" s="945"/>
      <c r="H17" s="945"/>
      <c r="I17" s="46"/>
      <c r="J17" s="531"/>
      <c r="K17" s="736">
        <f t="shared" si="0"/>
        <v>1</v>
      </c>
    </row>
    <row r="18" spans="2:11" s="6" customFormat="1" ht="27.9" customHeight="1" x14ac:dyDescent="0.3">
      <c r="B18" s="530">
        <f>IF(C18="","",7)</f>
        <v>7</v>
      </c>
      <c r="C18" s="42">
        <f>Seating!C18</f>
        <v>1305000331</v>
      </c>
      <c r="D18" s="42">
        <f>Seating!D18</f>
        <v>1305000350</v>
      </c>
      <c r="E18" s="42">
        <f>Seating!E18</f>
        <v>20</v>
      </c>
      <c r="F18" s="45"/>
      <c r="G18" s="945"/>
      <c r="H18" s="945"/>
      <c r="I18" s="46"/>
      <c r="J18" s="531"/>
      <c r="K18" s="736">
        <f t="shared" si="0"/>
        <v>1</v>
      </c>
    </row>
    <row r="19" spans="2:11" s="6" customFormat="1" ht="27.9" customHeight="1" x14ac:dyDescent="0.3">
      <c r="B19" s="530">
        <f>IF(C19="","",8)</f>
        <v>8</v>
      </c>
      <c r="C19" s="42">
        <f>Seating!C19</f>
        <v>1305000351</v>
      </c>
      <c r="D19" s="42">
        <f>Seating!D19</f>
        <v>1305000368</v>
      </c>
      <c r="E19" s="42">
        <f>Seating!E19</f>
        <v>18</v>
      </c>
      <c r="F19" s="45"/>
      <c r="G19" s="945"/>
      <c r="H19" s="945"/>
      <c r="I19" s="46"/>
      <c r="J19" s="531"/>
      <c r="K19" s="736">
        <f t="shared" si="0"/>
        <v>1</v>
      </c>
    </row>
    <row r="20" spans="2:11" s="6" customFormat="1" ht="27.9" customHeight="1" x14ac:dyDescent="0.3">
      <c r="B20" s="530">
        <f>IF(C20="","",9)</f>
        <v>9</v>
      </c>
      <c r="C20" s="42">
        <f>Seating!C20</f>
        <v>1305000369</v>
      </c>
      <c r="D20" s="42">
        <f>Seating!D20</f>
        <v>1305000386</v>
      </c>
      <c r="E20" s="42">
        <f>Seating!E20</f>
        <v>18</v>
      </c>
      <c r="F20" s="45"/>
      <c r="G20" s="945"/>
      <c r="H20" s="945"/>
      <c r="I20" s="46"/>
      <c r="J20" s="531"/>
      <c r="K20" s="736">
        <f t="shared" si="0"/>
        <v>1</v>
      </c>
    </row>
    <row r="21" spans="2:11" s="6" customFormat="1" ht="27.9" customHeight="1" x14ac:dyDescent="0.3">
      <c r="B21" s="530">
        <f>IF(C21="","",10)</f>
        <v>10</v>
      </c>
      <c r="C21" s="42">
        <f>Seating!C21</f>
        <v>1305000387</v>
      </c>
      <c r="D21" s="42">
        <f>Seating!D21</f>
        <v>1305000406</v>
      </c>
      <c r="E21" s="42">
        <f>Seating!E21</f>
        <v>20</v>
      </c>
      <c r="F21" s="45"/>
      <c r="G21" s="945"/>
      <c r="H21" s="945"/>
      <c r="I21" s="46"/>
      <c r="J21" s="531"/>
      <c r="K21" s="736">
        <f t="shared" si="0"/>
        <v>1</v>
      </c>
    </row>
    <row r="22" spans="2:11" s="6" customFormat="1" ht="27.9" customHeight="1" x14ac:dyDescent="0.3">
      <c r="B22" s="530" t="str">
        <f>IF(C22="","",11)</f>
        <v/>
      </c>
      <c r="C22" s="42" t="str">
        <f>Seating!C22</f>
        <v/>
      </c>
      <c r="D22" s="42" t="str">
        <f>Seating!D22</f>
        <v/>
      </c>
      <c r="E22" s="42" t="str">
        <f>Seating!E22</f>
        <v/>
      </c>
      <c r="F22" s="45"/>
      <c r="G22" s="945"/>
      <c r="H22" s="945"/>
      <c r="I22" s="46"/>
      <c r="J22" s="531"/>
      <c r="K22" s="736">
        <f t="shared" si="0"/>
        <v>0</v>
      </c>
    </row>
    <row r="23" spans="2:11" s="6" customFormat="1" ht="27.9" customHeight="1" x14ac:dyDescent="0.3">
      <c r="B23" s="530" t="str">
        <f>IF(C23="","",12)</f>
        <v/>
      </c>
      <c r="C23" s="42" t="str">
        <f>Seating!C23</f>
        <v/>
      </c>
      <c r="D23" s="42" t="str">
        <f>Seating!D23</f>
        <v/>
      </c>
      <c r="E23" s="42" t="str">
        <f>Seating!E23</f>
        <v/>
      </c>
      <c r="F23" s="45"/>
      <c r="G23" s="945"/>
      <c r="H23" s="945"/>
      <c r="I23" s="46"/>
      <c r="J23" s="531"/>
      <c r="K23" s="736">
        <f t="shared" si="0"/>
        <v>0</v>
      </c>
    </row>
    <row r="24" spans="2:11" s="6" customFormat="1" ht="27.9" customHeight="1" x14ac:dyDescent="0.3">
      <c r="B24" s="530" t="str">
        <f>IF(C24="","",13)</f>
        <v/>
      </c>
      <c r="C24" s="42" t="str">
        <f>Seating!C24</f>
        <v/>
      </c>
      <c r="D24" s="42" t="str">
        <f>Seating!D24</f>
        <v/>
      </c>
      <c r="E24" s="42" t="str">
        <f>Seating!E24</f>
        <v/>
      </c>
      <c r="F24" s="45"/>
      <c r="G24" s="945"/>
      <c r="H24" s="945"/>
      <c r="I24" s="46"/>
      <c r="J24" s="531"/>
      <c r="K24" s="736">
        <f t="shared" si="0"/>
        <v>0</v>
      </c>
    </row>
    <row r="25" spans="2:11" s="6" customFormat="1" ht="27.9" customHeight="1" x14ac:dyDescent="0.3">
      <c r="B25" s="530" t="str">
        <f>IF(C25="","",14)</f>
        <v/>
      </c>
      <c r="C25" s="42" t="str">
        <f>Seating!C25</f>
        <v/>
      </c>
      <c r="D25" s="42" t="str">
        <f>Seating!D25</f>
        <v/>
      </c>
      <c r="E25" s="42" t="str">
        <f>Seating!E25</f>
        <v/>
      </c>
      <c r="F25" s="45"/>
      <c r="G25" s="945"/>
      <c r="H25" s="945"/>
      <c r="I25" s="46"/>
      <c r="J25" s="531"/>
      <c r="K25" s="736">
        <f t="shared" si="0"/>
        <v>0</v>
      </c>
    </row>
    <row r="26" spans="2:11" s="6" customFormat="1" ht="27.9" customHeight="1" x14ac:dyDescent="0.3">
      <c r="B26" s="530" t="str">
        <f>IF(C26="","",15)</f>
        <v/>
      </c>
      <c r="C26" s="42" t="str">
        <f>Seating!C26</f>
        <v/>
      </c>
      <c r="D26" s="42" t="str">
        <f>Seating!D26</f>
        <v/>
      </c>
      <c r="E26" s="42" t="str">
        <f>Seating!E26</f>
        <v/>
      </c>
      <c r="F26" s="45"/>
      <c r="G26" s="945"/>
      <c r="H26" s="945"/>
      <c r="I26" s="46"/>
      <c r="J26" s="531"/>
      <c r="K26" s="736">
        <f t="shared" si="0"/>
        <v>0</v>
      </c>
    </row>
    <row r="27" spans="2:11" ht="26.25" customHeight="1" thickBot="1" x14ac:dyDescent="0.35">
      <c r="B27" s="946" t="s">
        <v>72</v>
      </c>
      <c r="C27" s="947"/>
      <c r="D27" s="947"/>
      <c r="E27" s="532">
        <f>Seating!E27</f>
        <v>206</v>
      </c>
      <c r="F27" s="533"/>
      <c r="G27" s="948"/>
      <c r="H27" s="948"/>
      <c r="I27" s="534"/>
      <c r="J27" s="535"/>
      <c r="K27" s="736">
        <f>IF(B$27="",0,1)</f>
        <v>1</v>
      </c>
    </row>
    <row r="28" spans="2:11" ht="15.6" x14ac:dyDescent="0.3">
      <c r="B28" s="28"/>
      <c r="C28" s="28"/>
      <c r="D28" s="28"/>
      <c r="E28" s="28"/>
      <c r="F28" s="28"/>
      <c r="G28" s="28"/>
      <c r="H28" s="28"/>
      <c r="I28" s="28"/>
      <c r="J28" s="28"/>
      <c r="K28" s="566">
        <f t="shared" ref="K28:K37" si="1">IF(B$27="",0,1)</f>
        <v>1</v>
      </c>
    </row>
    <row r="29" spans="2:11" ht="15.6" x14ac:dyDescent="0.3">
      <c r="B29" s="28"/>
      <c r="C29" s="28"/>
      <c r="D29" s="28"/>
      <c r="E29" s="28"/>
      <c r="F29" s="28"/>
      <c r="G29" s="28"/>
      <c r="H29" s="28"/>
      <c r="I29" s="28"/>
      <c r="J29" s="28"/>
      <c r="K29" s="566">
        <f t="shared" si="1"/>
        <v>1</v>
      </c>
    </row>
    <row r="30" spans="2:11" ht="15.6" x14ac:dyDescent="0.3">
      <c r="B30" s="28"/>
      <c r="C30" s="28"/>
      <c r="D30" s="28"/>
      <c r="E30" s="28"/>
      <c r="F30" s="28"/>
      <c r="G30" s="28"/>
      <c r="H30" s="28"/>
      <c r="I30" s="28"/>
      <c r="J30" s="28"/>
      <c r="K30" s="566">
        <f t="shared" si="1"/>
        <v>1</v>
      </c>
    </row>
    <row r="31" spans="2:11" ht="15.6" x14ac:dyDescent="0.3">
      <c r="B31" s="28"/>
      <c r="C31" s="28"/>
      <c r="D31" s="28"/>
      <c r="E31" s="28"/>
      <c r="F31" s="28"/>
      <c r="G31" s="28"/>
      <c r="H31" s="28"/>
      <c r="I31" s="28"/>
      <c r="J31" s="28"/>
      <c r="K31" s="566">
        <f t="shared" si="1"/>
        <v>1</v>
      </c>
    </row>
    <row r="32" spans="2:11" ht="15.6" x14ac:dyDescent="0.3">
      <c r="B32" s="28"/>
      <c r="C32" s="28"/>
      <c r="D32" s="28"/>
      <c r="E32" s="28"/>
      <c r="F32" s="28"/>
      <c r="G32" s="28"/>
      <c r="H32" s="28"/>
      <c r="I32" s="28"/>
      <c r="J32" s="28"/>
      <c r="K32" s="566">
        <f t="shared" si="1"/>
        <v>1</v>
      </c>
    </row>
    <row r="33" spans="2:11" ht="17.399999999999999" x14ac:dyDescent="0.45">
      <c r="B33" s="28"/>
      <c r="C33" s="28"/>
      <c r="D33" s="28"/>
      <c r="E33" s="28"/>
      <c r="F33" s="944" t="s">
        <v>162</v>
      </c>
      <c r="G33" s="944"/>
      <c r="H33" s="944"/>
      <c r="I33" s="944"/>
      <c r="J33" s="944"/>
      <c r="K33" s="566">
        <f t="shared" si="1"/>
        <v>1</v>
      </c>
    </row>
    <row r="34" spans="2:11" ht="15.6" x14ac:dyDescent="0.3">
      <c r="B34" s="28"/>
      <c r="C34" s="28"/>
      <c r="D34" s="28"/>
      <c r="E34" s="28"/>
      <c r="F34" s="28"/>
      <c r="G34" s="28"/>
      <c r="H34" s="28"/>
      <c r="I34" s="28"/>
      <c r="J34" s="28"/>
      <c r="K34" s="566">
        <f t="shared" si="1"/>
        <v>1</v>
      </c>
    </row>
    <row r="35" spans="2:11" ht="17.399999999999999" hidden="1" x14ac:dyDescent="0.3">
      <c r="B35" s="329"/>
      <c r="C35" s="28"/>
      <c r="D35" s="28"/>
      <c r="E35" s="28"/>
      <c r="F35" s="28"/>
      <c r="G35" s="28"/>
      <c r="H35" s="28"/>
      <c r="I35" s="28"/>
      <c r="J35" s="28"/>
      <c r="K35" s="566">
        <f t="shared" si="1"/>
        <v>1</v>
      </c>
    </row>
    <row r="36" spans="2:11" ht="15.6" x14ac:dyDescent="0.3">
      <c r="B36" s="28"/>
      <c r="C36" s="28"/>
      <c r="D36" s="28"/>
      <c r="E36" s="28"/>
      <c r="F36" s="28"/>
      <c r="G36" s="28"/>
      <c r="H36" s="28"/>
      <c r="I36" s="28"/>
      <c r="J36" s="28"/>
      <c r="K36" s="566">
        <f t="shared" si="1"/>
        <v>1</v>
      </c>
    </row>
    <row r="37" spans="2:11" ht="15.6" x14ac:dyDescent="0.3">
      <c r="B37" s="328" t="s">
        <v>354</v>
      </c>
      <c r="C37" s="398"/>
      <c r="D37" s="398"/>
      <c r="E37" s="398"/>
      <c r="F37" s="398"/>
      <c r="G37" s="398"/>
      <c r="H37" s="398"/>
      <c r="I37" s="398"/>
      <c r="J37" s="398"/>
      <c r="K37" s="566">
        <f t="shared" si="1"/>
        <v>1</v>
      </c>
    </row>
    <row r="38" spans="2:11" x14ac:dyDescent="0.3">
      <c r="B38" s="28"/>
      <c r="C38" s="28"/>
      <c r="D38" s="28"/>
      <c r="E38" s="28"/>
      <c r="F38" s="28"/>
      <c r="G38" s="28"/>
      <c r="H38" s="28"/>
      <c r="I38" s="28"/>
      <c r="J38" s="28"/>
    </row>
  </sheetData>
  <sheetProtection algorithmName="SHA-512" hashValue="Dumi4+Gt9GYJPo7TjQjXpJRts01zjcFmgnIDW4NsM6Yo7FiKl7HF6XLEcyy695k70m0SEWcKxfFJhpsa9pAixw==" saltValue="24i8pOEQ5x65vjVr0XCiSw==" spinCount="100000" sheet="1" objects="1" scenarios="1" sort="0" autoFilter="0"/>
  <autoFilter ref="K11:K12" xr:uid="{00000000-0001-0000-0800-000000000000}"/>
  <customSheetViews>
    <customSheetView guid="{C68C7D00-2884-4B0B-841E-6AB961699C1E}" showGridLines="0" showRowCol="0">
      <selection activeCell="J3" sqref="J3"/>
      <pageMargins left="0.3" right="0.3" top="0.4" bottom="0.4" header="0.3" footer="0.3"/>
      <printOptions horizontalCentered="1" verticalCentered="1"/>
      <pageSetup paperSize="9" orientation="portrait" horizontalDpi="300" verticalDpi="300" r:id="rId1"/>
    </customSheetView>
    <customSheetView guid="{91B66CC3-8FCC-42E0-960E-ACA6844C784B}" showGridLines="0" showRowCol="0">
      <selection activeCell="L11" sqref="L11"/>
      <pageMargins left="0.44" right="0.27" top="0.75" bottom="0.75" header="0.3" footer="0.3"/>
      <pageSetup paperSize="9" orientation="portrait" horizontalDpi="300" verticalDpi="300" r:id="rId2"/>
    </customSheetView>
    <customSheetView guid="{7619AA85-228C-4630-A71B-2CC5AF56A092}" showPageBreaks="1" showGridLines="0" showRowCol="0" printArea="1">
      <selection activeCell="P12" sqref="P12"/>
      <pageMargins left="0.44" right="0.27" top="0.75" bottom="0.75" header="0.3" footer="0.3"/>
      <pageSetup paperSize="9" orientation="portrait" horizontalDpi="300" verticalDpi="300" r:id="rId3"/>
    </customSheetView>
    <customSheetView guid="{7EB9028C-C1C3-4BCC-8803-2457D6816300}" showGridLines="0" showRowCol="0">
      <pageMargins left="0.44" right="0.27" top="0.75" bottom="0.75" header="0.3" footer="0.3"/>
      <pageSetup paperSize="9" orientation="portrait" horizontalDpi="300" verticalDpi="300" r:id="rId4"/>
    </customSheetView>
    <customSheetView guid="{E29035F5-F69F-4E6C-B271-4FA14E090C51}" showGridLines="0" showRowCol="0">
      <selection activeCell="L11" sqref="L11"/>
      <pageMargins left="0.44" right="0.27" top="0.75" bottom="0.75" header="0.3" footer="0.3"/>
      <pageSetup paperSize="9" orientation="portrait" horizontalDpi="300" verticalDpi="300" r:id="rId5"/>
    </customSheetView>
    <customSheetView guid="{F97A65F8-EBCA-4E66-ADD8-B9510728BB77}" showGridLines="0" showRowCol="0">
      <selection activeCell="L11" sqref="L11"/>
      <pageMargins left="0.44" right="0.27" top="0.75" bottom="0.75" header="0.3" footer="0.3"/>
      <pageSetup paperSize="9" orientation="portrait" horizontalDpi="300" verticalDpi="300" r:id="rId6"/>
    </customSheetView>
  </customSheetViews>
  <mergeCells count="33">
    <mergeCell ref="B2:J2"/>
    <mergeCell ref="B8:J8"/>
    <mergeCell ref="B10:B11"/>
    <mergeCell ref="C10:D10"/>
    <mergeCell ref="E10:E11"/>
    <mergeCell ref="F10:F11"/>
    <mergeCell ref="G10:H11"/>
    <mergeCell ref="I10:I11"/>
    <mergeCell ref="J10:J11"/>
    <mergeCell ref="B4:C4"/>
    <mergeCell ref="H6:J6"/>
    <mergeCell ref="H4:J4"/>
    <mergeCell ref="D4:F5"/>
    <mergeCell ref="B27:D27"/>
    <mergeCell ref="G27:H27"/>
    <mergeCell ref="B6:C6"/>
    <mergeCell ref="G23:H23"/>
    <mergeCell ref="G12:H12"/>
    <mergeCell ref="G13:H13"/>
    <mergeCell ref="G14:H14"/>
    <mergeCell ref="G15:H15"/>
    <mergeCell ref="G16:H16"/>
    <mergeCell ref="G17:H17"/>
    <mergeCell ref="D6:E6"/>
    <mergeCell ref="F33:J33"/>
    <mergeCell ref="G24:H24"/>
    <mergeCell ref="G25:H25"/>
    <mergeCell ref="G26:H26"/>
    <mergeCell ref="G18:H18"/>
    <mergeCell ref="G19:H19"/>
    <mergeCell ref="G20:H20"/>
    <mergeCell ref="G21:H21"/>
    <mergeCell ref="G22:H22"/>
  </mergeCells>
  <printOptions horizontalCentered="1"/>
  <pageMargins left="0.23622047244094491" right="0.23622047244094491" top="0.31496062992125984" bottom="0.31496062992125984" header="0.31496062992125984" footer="0.31496062992125984"/>
  <pageSetup paperSize="9" orientation="portrait" horizontalDpi="300" verticalDpi="300" r:id="rId7"/>
  <ignoredErrors>
    <ignoredError sqref="B2:J3 D15:J24 B7:J7 C6:D6 E27 B5:C5 B4:D4 D26:J26 D25:J25 C26 C12:C24 B25:C25 B12:B24 B26 D12:E12 D13:E13 D14:E14 G4 G5:J5 F6" unlockedFormula="1"/>
  </ignoredErrors>
  <drawing r:id="rId8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B1:T64"/>
  <sheetViews>
    <sheetView showGridLines="0" showRowColHeaders="0" zoomScaleNormal="100" workbookViewId="0">
      <selection activeCell="U10" sqref="U10"/>
    </sheetView>
  </sheetViews>
  <sheetFormatPr defaultRowHeight="14.4" x14ac:dyDescent="0.3"/>
  <cols>
    <col min="1" max="1" width="3.77734375" customWidth="1"/>
    <col min="2" max="2" width="7.44140625" customWidth="1"/>
    <col min="3" max="3" width="26.77734375" style="142" customWidth="1"/>
    <col min="4" max="4" width="12.5546875" customWidth="1"/>
    <col min="5" max="16" width="8.77734375" customWidth="1"/>
    <col min="17" max="17" width="8.77734375" style="485" customWidth="1"/>
    <col min="18" max="18" width="8.77734375" customWidth="1"/>
  </cols>
  <sheetData>
    <row r="1" spans="2:20" ht="15" thickBot="1" x14ac:dyDescent="0.35">
      <c r="M1" s="28"/>
      <c r="N1" s="28"/>
      <c r="O1" s="28"/>
    </row>
    <row r="2" spans="2:20" s="2" customFormat="1" ht="22.05" customHeight="1" x14ac:dyDescent="0.3">
      <c r="B2" s="982" t="str">
        <f>UPPER("ROOM ALLOTMENT TO INVIGILATORS FOR "&amp; DATA!F9)</f>
        <v>ROOM ALLOTMENT TO INVIGILATORS FOR SSC PUBLIC EXAMS MARCH 2024</v>
      </c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4"/>
      <c r="Q2" s="486"/>
      <c r="R2" s="344"/>
      <c r="S2" s="344"/>
    </row>
    <row r="3" spans="2:20" ht="9.9" customHeight="1" x14ac:dyDescent="0.3">
      <c r="B3" s="330"/>
      <c r="C3" s="331"/>
      <c r="D3" s="332"/>
      <c r="E3" s="265"/>
      <c r="F3" s="265"/>
      <c r="G3" s="333"/>
      <c r="H3" s="265"/>
      <c r="I3" s="265"/>
      <c r="J3" s="265"/>
      <c r="K3" s="265"/>
      <c r="L3" s="265"/>
      <c r="M3" s="265"/>
      <c r="N3" s="265"/>
      <c r="O3" s="265"/>
      <c r="P3" s="345"/>
      <c r="Q3" s="486"/>
      <c r="R3" s="344"/>
      <c r="S3" s="344"/>
    </row>
    <row r="4" spans="2:20" ht="15.9" customHeight="1" x14ac:dyDescent="0.3">
      <c r="B4" s="994" t="str">
        <f>CONCATENATE( " Centre No and Name:   ", DATA!F11,"  -  ",DATA!F10)</f>
        <v xml:space="preserve"> Centre No and Name:   2365  -  ZPH School,  xxxx</v>
      </c>
      <c r="C4" s="995"/>
      <c r="D4" s="995"/>
      <c r="E4" s="995"/>
      <c r="F4" s="995"/>
      <c r="G4" s="995"/>
      <c r="H4" s="995"/>
      <c r="I4" s="995"/>
      <c r="J4" s="995"/>
      <c r="K4" s="973" t="str">
        <f>CONCATENATE(" District Code &amp; Name:  ", DATA!F18," - ", DATA!F19)</f>
        <v xml:space="preserve"> District Code &amp; Name:  Kurnool - 13</v>
      </c>
      <c r="L4" s="973"/>
      <c r="M4" s="973"/>
      <c r="N4" s="973"/>
      <c r="O4" s="973"/>
      <c r="P4" s="974"/>
      <c r="Q4" s="486"/>
      <c r="R4" s="344"/>
      <c r="S4" s="344"/>
    </row>
    <row r="5" spans="2:20" ht="9.9" customHeight="1" x14ac:dyDescent="0.3">
      <c r="B5" s="335"/>
      <c r="C5" s="336"/>
      <c r="D5" s="337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338"/>
      <c r="Q5" s="486"/>
      <c r="R5" s="344"/>
      <c r="S5" s="344"/>
    </row>
    <row r="6" spans="2:20" s="3" customFormat="1" ht="19.95" customHeight="1" x14ac:dyDescent="0.25">
      <c r="B6" s="989" t="s">
        <v>93</v>
      </c>
      <c r="C6" s="990" t="s">
        <v>63</v>
      </c>
      <c r="D6" s="993" t="s">
        <v>357</v>
      </c>
      <c r="E6" s="971" t="str">
        <f>DATA!K9</f>
        <v xml:space="preserve">First Language </v>
      </c>
      <c r="F6" s="972"/>
      <c r="G6" s="971" t="str">
        <f>DATA!K10</f>
        <v>Second Language</v>
      </c>
      <c r="H6" s="972"/>
      <c r="I6" s="971" t="str">
        <f>DATA!K11</f>
        <v>Third Language</v>
      </c>
      <c r="J6" s="972"/>
      <c r="K6" s="971" t="str">
        <f>DATA!K12</f>
        <v xml:space="preserve">Mathematics </v>
      </c>
      <c r="L6" s="972"/>
      <c r="M6" s="971" t="str">
        <f>DATA!K13</f>
        <v>Physical Science</v>
      </c>
      <c r="N6" s="972"/>
      <c r="O6" s="971" t="str">
        <f>DATA!K14</f>
        <v>Biological Science</v>
      </c>
      <c r="P6" s="988"/>
      <c r="Q6" s="486"/>
      <c r="R6" s="469"/>
      <c r="S6" s="469"/>
    </row>
    <row r="7" spans="2:20" s="3" customFormat="1" ht="19.95" customHeight="1" x14ac:dyDescent="0.25">
      <c r="B7" s="989"/>
      <c r="C7" s="991"/>
      <c r="D7" s="993"/>
      <c r="E7" s="975" t="str">
        <f>DATA!J9</f>
        <v>18.03.24</v>
      </c>
      <c r="F7" s="976"/>
      <c r="G7" s="975" t="str">
        <f>DATA!J10</f>
        <v>19.03.24</v>
      </c>
      <c r="H7" s="976"/>
      <c r="I7" s="975" t="str">
        <f>DATA!J11</f>
        <v>20.03.24</v>
      </c>
      <c r="J7" s="976"/>
      <c r="K7" s="975" t="str">
        <f>DATA!J12</f>
        <v>22.03.24</v>
      </c>
      <c r="L7" s="976"/>
      <c r="M7" s="975" t="str">
        <f>DATA!J13</f>
        <v>23.03.24</v>
      </c>
      <c r="N7" s="976"/>
      <c r="O7" s="976" t="str">
        <f>DATA!J14</f>
        <v>26.03.24</v>
      </c>
      <c r="P7" s="977"/>
      <c r="Q7" s="486"/>
      <c r="R7" s="469"/>
      <c r="S7" s="469"/>
    </row>
    <row r="8" spans="2:20" s="142" customFormat="1" ht="19.95" customHeight="1" x14ac:dyDescent="0.25">
      <c r="B8" s="989"/>
      <c r="C8" s="992"/>
      <c r="D8" s="993"/>
      <c r="E8" s="339" t="s">
        <v>130</v>
      </c>
      <c r="F8" s="340" t="s">
        <v>180</v>
      </c>
      <c r="G8" s="339" t="s">
        <v>130</v>
      </c>
      <c r="H8" s="341" t="s">
        <v>180</v>
      </c>
      <c r="I8" s="143" t="s">
        <v>130</v>
      </c>
      <c r="J8" s="340" t="s">
        <v>180</v>
      </c>
      <c r="K8" s="143" t="s">
        <v>130</v>
      </c>
      <c r="L8" s="342" t="s">
        <v>180</v>
      </c>
      <c r="M8" s="143" t="s">
        <v>130</v>
      </c>
      <c r="N8" s="340" t="s">
        <v>180</v>
      </c>
      <c r="O8" s="143" t="s">
        <v>130</v>
      </c>
      <c r="P8" s="144" t="s">
        <v>180</v>
      </c>
      <c r="Q8" s="491"/>
      <c r="R8" s="981"/>
      <c r="S8" s="981"/>
      <c r="T8" s="981"/>
    </row>
    <row r="9" spans="2:20" s="22" customFormat="1" ht="22.05" customHeight="1" x14ac:dyDescent="0.25">
      <c r="B9" s="179">
        <v>1</v>
      </c>
      <c r="C9" s="471" t="str">
        <f>DATA!K23</f>
        <v>Sri. S.Ranganna</v>
      </c>
      <c r="D9" s="146"/>
      <c r="E9" s="147"/>
      <c r="F9" s="148"/>
      <c r="G9" s="149"/>
      <c r="H9" s="150"/>
      <c r="I9" s="147"/>
      <c r="J9" s="148"/>
      <c r="K9" s="147"/>
      <c r="L9" s="151"/>
      <c r="M9" s="147"/>
      <c r="N9" s="148"/>
      <c r="O9" s="147"/>
      <c r="P9" s="152"/>
      <c r="Q9" s="486">
        <f>IF(B9="",0,1)</f>
        <v>1</v>
      </c>
      <c r="R9" s="470"/>
      <c r="S9" s="470"/>
    </row>
    <row r="10" spans="2:20" s="22" customFormat="1" ht="22.05" customHeight="1" x14ac:dyDescent="0.25">
      <c r="B10" s="179">
        <f>IF(C10="","",B9+1)</f>
        <v>2</v>
      </c>
      <c r="C10" s="471" t="str">
        <f>DATA!K24</f>
        <v>Sri. H.Subba Rao</v>
      </c>
      <c r="D10" s="146"/>
      <c r="E10" s="153"/>
      <c r="F10" s="154"/>
      <c r="G10" s="155"/>
      <c r="H10" s="156"/>
      <c r="I10" s="153"/>
      <c r="J10" s="154"/>
      <c r="K10" s="153"/>
      <c r="L10" s="157"/>
      <c r="M10" s="153"/>
      <c r="N10" s="154"/>
      <c r="O10" s="153"/>
      <c r="P10" s="158"/>
      <c r="Q10" s="486">
        <f t="shared" ref="Q10:Q29" si="0">IF(B10="",0,1)</f>
        <v>1</v>
      </c>
      <c r="R10" s="470"/>
      <c r="S10" s="470"/>
    </row>
    <row r="11" spans="2:20" s="22" customFormat="1" ht="22.05" customHeight="1" x14ac:dyDescent="0.25">
      <c r="B11" s="179">
        <f t="shared" ref="B11:B30" si="1">IF(C11="","",B10+1)</f>
        <v>3</v>
      </c>
      <c r="C11" s="471" t="str">
        <f>IF(DATA!K25="","",DATA!K25)</f>
        <v>Smt. Surekha</v>
      </c>
      <c r="D11" s="146"/>
      <c r="E11" s="153"/>
      <c r="F11" s="154"/>
      <c r="G11" s="155"/>
      <c r="H11" s="156"/>
      <c r="I11" s="153"/>
      <c r="J11" s="154"/>
      <c r="K11" s="153"/>
      <c r="L11" s="157"/>
      <c r="M11" s="153"/>
      <c r="N11" s="154"/>
      <c r="O11" s="153"/>
      <c r="P11" s="158"/>
      <c r="Q11" s="486">
        <f t="shared" si="0"/>
        <v>1</v>
      </c>
      <c r="R11" s="470"/>
      <c r="S11" s="470"/>
    </row>
    <row r="12" spans="2:20" s="22" customFormat="1" ht="22.05" customHeight="1" x14ac:dyDescent="0.25">
      <c r="B12" s="179">
        <f t="shared" si="1"/>
        <v>4</v>
      </c>
      <c r="C12" s="471" t="str">
        <f>IF(DATA!K26="","",DATA!K26)</f>
        <v>K Ramanna</v>
      </c>
      <c r="D12" s="146"/>
      <c r="E12" s="153"/>
      <c r="F12" s="154"/>
      <c r="G12" s="155"/>
      <c r="H12" s="156"/>
      <c r="I12" s="153"/>
      <c r="J12" s="154"/>
      <c r="K12" s="153"/>
      <c r="L12" s="157"/>
      <c r="M12" s="153"/>
      <c r="N12" s="154"/>
      <c r="O12" s="153"/>
      <c r="P12" s="158"/>
      <c r="Q12" s="486">
        <f t="shared" si="0"/>
        <v>1</v>
      </c>
      <c r="R12" s="92"/>
    </row>
    <row r="13" spans="2:20" s="22" customFormat="1" ht="22.05" customHeight="1" x14ac:dyDescent="0.25">
      <c r="B13" s="179" t="str">
        <f t="shared" si="1"/>
        <v/>
      </c>
      <c r="C13" s="471" t="str">
        <f>IF(DATA!K27="","",DATA!K27)</f>
        <v/>
      </c>
      <c r="D13" s="146"/>
      <c r="E13" s="153"/>
      <c r="F13" s="154"/>
      <c r="G13" s="155"/>
      <c r="H13" s="156"/>
      <c r="I13" s="153"/>
      <c r="J13" s="154"/>
      <c r="K13" s="153"/>
      <c r="L13" s="157"/>
      <c r="M13" s="153"/>
      <c r="N13" s="154"/>
      <c r="O13" s="153"/>
      <c r="P13" s="158"/>
      <c r="Q13" s="486">
        <f t="shared" si="0"/>
        <v>0</v>
      </c>
      <c r="R13" s="92"/>
    </row>
    <row r="14" spans="2:20" s="22" customFormat="1" ht="22.05" customHeight="1" x14ac:dyDescent="0.25">
      <c r="B14" s="179" t="str">
        <f t="shared" si="1"/>
        <v/>
      </c>
      <c r="C14" s="471" t="str">
        <f>IF(DATA!K28="","",DATA!K28)</f>
        <v/>
      </c>
      <c r="D14" s="146"/>
      <c r="E14" s="153"/>
      <c r="F14" s="154"/>
      <c r="G14" s="155"/>
      <c r="H14" s="156"/>
      <c r="I14" s="153"/>
      <c r="J14" s="154"/>
      <c r="K14" s="153"/>
      <c r="L14" s="157"/>
      <c r="M14" s="153"/>
      <c r="N14" s="154"/>
      <c r="O14" s="153"/>
      <c r="P14" s="158"/>
      <c r="Q14" s="486">
        <f t="shared" si="0"/>
        <v>0</v>
      </c>
      <c r="R14" s="92"/>
    </row>
    <row r="15" spans="2:20" s="22" customFormat="1" ht="22.05" customHeight="1" x14ac:dyDescent="0.25">
      <c r="B15" s="179" t="str">
        <f t="shared" si="1"/>
        <v/>
      </c>
      <c r="C15" s="471" t="str">
        <f>IF(DATA!K29="","",DATA!K29)</f>
        <v/>
      </c>
      <c r="D15" s="146"/>
      <c r="E15" s="153"/>
      <c r="F15" s="154"/>
      <c r="G15" s="155"/>
      <c r="H15" s="156"/>
      <c r="I15" s="153"/>
      <c r="J15" s="154"/>
      <c r="K15" s="153"/>
      <c r="L15" s="157"/>
      <c r="M15" s="153"/>
      <c r="N15" s="154"/>
      <c r="O15" s="153"/>
      <c r="P15" s="158"/>
      <c r="Q15" s="486">
        <f t="shared" si="0"/>
        <v>0</v>
      </c>
      <c r="R15" s="92"/>
    </row>
    <row r="16" spans="2:20" s="22" customFormat="1" ht="22.05" customHeight="1" x14ac:dyDescent="0.25">
      <c r="B16" s="179" t="str">
        <f t="shared" si="1"/>
        <v/>
      </c>
      <c r="C16" s="471" t="str">
        <f>IF(DATA!K30="","",DATA!K30)</f>
        <v/>
      </c>
      <c r="D16" s="146"/>
      <c r="E16" s="153"/>
      <c r="F16" s="154"/>
      <c r="G16" s="155"/>
      <c r="H16" s="156"/>
      <c r="I16" s="153"/>
      <c r="J16" s="154"/>
      <c r="K16" s="153"/>
      <c r="L16" s="157"/>
      <c r="M16" s="153"/>
      <c r="N16" s="154"/>
      <c r="O16" s="153"/>
      <c r="P16" s="158"/>
      <c r="Q16" s="486">
        <f t="shared" si="0"/>
        <v>0</v>
      </c>
      <c r="R16" s="92"/>
    </row>
    <row r="17" spans="2:18" s="22" customFormat="1" ht="22.05" customHeight="1" x14ac:dyDescent="0.25">
      <c r="B17" s="179" t="str">
        <f t="shared" si="1"/>
        <v/>
      </c>
      <c r="C17" s="471" t="str">
        <f>IF(DATA!K31="","",DATA!K31)</f>
        <v/>
      </c>
      <c r="D17" s="146"/>
      <c r="E17" s="153"/>
      <c r="F17" s="154"/>
      <c r="G17" s="155"/>
      <c r="H17" s="156"/>
      <c r="I17" s="153"/>
      <c r="J17" s="154"/>
      <c r="K17" s="153"/>
      <c r="L17" s="157"/>
      <c r="M17" s="153"/>
      <c r="N17" s="154"/>
      <c r="O17" s="153"/>
      <c r="P17" s="158"/>
      <c r="Q17" s="486">
        <f t="shared" si="0"/>
        <v>0</v>
      </c>
      <c r="R17" s="92"/>
    </row>
    <row r="18" spans="2:18" s="22" customFormat="1" ht="22.05" customHeight="1" x14ac:dyDescent="0.25">
      <c r="B18" s="179" t="str">
        <f t="shared" si="1"/>
        <v/>
      </c>
      <c r="C18" s="471" t="str">
        <f>IF(DATA!K32="","",DATA!K32)</f>
        <v/>
      </c>
      <c r="D18" s="146"/>
      <c r="E18" s="153"/>
      <c r="F18" s="154"/>
      <c r="G18" s="155"/>
      <c r="H18" s="156"/>
      <c r="I18" s="153"/>
      <c r="J18" s="154"/>
      <c r="K18" s="153"/>
      <c r="L18" s="157"/>
      <c r="M18" s="153"/>
      <c r="N18" s="154"/>
      <c r="O18" s="153"/>
      <c r="P18" s="158"/>
      <c r="Q18" s="486">
        <f t="shared" si="0"/>
        <v>0</v>
      </c>
      <c r="R18" s="92"/>
    </row>
    <row r="19" spans="2:18" s="22" customFormat="1" ht="22.05" customHeight="1" x14ac:dyDescent="0.25">
      <c r="B19" s="179" t="str">
        <f t="shared" si="1"/>
        <v/>
      </c>
      <c r="C19" s="471" t="str">
        <f>IF(DATA!K33="","",DATA!K33)</f>
        <v/>
      </c>
      <c r="D19" s="146"/>
      <c r="E19" s="153"/>
      <c r="F19" s="154"/>
      <c r="G19" s="155"/>
      <c r="H19" s="156"/>
      <c r="I19" s="153"/>
      <c r="J19" s="154"/>
      <c r="K19" s="153"/>
      <c r="L19" s="157"/>
      <c r="M19" s="153"/>
      <c r="N19" s="154"/>
      <c r="O19" s="153"/>
      <c r="P19" s="158"/>
      <c r="Q19" s="486">
        <f t="shared" si="0"/>
        <v>0</v>
      </c>
      <c r="R19" s="92"/>
    </row>
    <row r="20" spans="2:18" s="22" customFormat="1" ht="22.05" customHeight="1" x14ac:dyDescent="0.25">
      <c r="B20" s="179" t="str">
        <f t="shared" si="1"/>
        <v/>
      </c>
      <c r="C20" s="471" t="str">
        <f>IF(DATA!K34="","",DATA!K34)</f>
        <v/>
      </c>
      <c r="D20" s="146"/>
      <c r="E20" s="153"/>
      <c r="F20" s="154"/>
      <c r="G20" s="155"/>
      <c r="H20" s="156"/>
      <c r="I20" s="153"/>
      <c r="J20" s="154"/>
      <c r="K20" s="153"/>
      <c r="L20" s="157"/>
      <c r="M20" s="153"/>
      <c r="N20" s="154"/>
      <c r="O20" s="153"/>
      <c r="P20" s="158"/>
      <c r="Q20" s="486">
        <f t="shared" si="0"/>
        <v>0</v>
      </c>
      <c r="R20" s="92"/>
    </row>
    <row r="21" spans="2:18" s="22" customFormat="1" ht="22.05" customHeight="1" x14ac:dyDescent="0.25">
      <c r="B21" s="179" t="str">
        <f t="shared" si="1"/>
        <v/>
      </c>
      <c r="C21" s="471" t="str">
        <f>IF(DATA!K35="","",DATA!K35)</f>
        <v/>
      </c>
      <c r="D21" s="146"/>
      <c r="E21" s="153"/>
      <c r="F21" s="154"/>
      <c r="G21" s="155"/>
      <c r="H21" s="156"/>
      <c r="I21" s="153"/>
      <c r="J21" s="154"/>
      <c r="K21" s="153"/>
      <c r="L21" s="157"/>
      <c r="M21" s="153"/>
      <c r="N21" s="154"/>
      <c r="O21" s="153"/>
      <c r="P21" s="158"/>
      <c r="Q21" s="486">
        <f t="shared" si="0"/>
        <v>0</v>
      </c>
      <c r="R21" s="92"/>
    </row>
    <row r="22" spans="2:18" s="22" customFormat="1" ht="22.05" customHeight="1" x14ac:dyDescent="0.25">
      <c r="B22" s="180" t="str">
        <f t="shared" si="1"/>
        <v/>
      </c>
      <c r="C22" s="471" t="str">
        <f>IF(DATA!K36="","",DATA!K36)</f>
        <v/>
      </c>
      <c r="D22" s="159"/>
      <c r="E22" s="160"/>
      <c r="F22" s="161"/>
      <c r="G22" s="162"/>
      <c r="H22" s="163"/>
      <c r="I22" s="160"/>
      <c r="J22" s="161"/>
      <c r="K22" s="160"/>
      <c r="L22" s="164"/>
      <c r="M22" s="160"/>
      <c r="N22" s="161"/>
      <c r="O22" s="160"/>
      <c r="P22" s="165"/>
      <c r="Q22" s="486">
        <f t="shared" si="0"/>
        <v>0</v>
      </c>
      <c r="R22" s="92"/>
    </row>
    <row r="23" spans="2:18" s="6" customFormat="1" ht="22.05" customHeight="1" x14ac:dyDescent="0.3">
      <c r="B23" s="181" t="str">
        <f t="shared" si="1"/>
        <v/>
      </c>
      <c r="C23" s="471" t="str">
        <f>IF(DATA!K37="","",DATA!K37)</f>
        <v/>
      </c>
      <c r="D23" s="472"/>
      <c r="E23" s="473"/>
      <c r="F23" s="474"/>
      <c r="G23" s="475"/>
      <c r="H23" s="476"/>
      <c r="I23" s="473"/>
      <c r="J23" s="474"/>
      <c r="K23" s="475"/>
      <c r="L23" s="476"/>
      <c r="M23" s="473"/>
      <c r="N23" s="474"/>
      <c r="O23" s="475"/>
      <c r="P23" s="477"/>
      <c r="Q23" s="486">
        <f t="shared" si="0"/>
        <v>0</v>
      </c>
      <c r="R23" s="41"/>
    </row>
    <row r="24" spans="2:18" s="6" customFormat="1" ht="22.05" customHeight="1" x14ac:dyDescent="0.3">
      <c r="B24" s="181" t="str">
        <f t="shared" si="1"/>
        <v/>
      </c>
      <c r="C24" s="471" t="str">
        <f>IF(DATA!K38="","",DATA!K38)</f>
        <v/>
      </c>
      <c r="D24" s="472"/>
      <c r="E24" s="473"/>
      <c r="F24" s="474"/>
      <c r="G24" s="475"/>
      <c r="H24" s="476"/>
      <c r="I24" s="473"/>
      <c r="J24" s="474"/>
      <c r="K24" s="475"/>
      <c r="L24" s="476"/>
      <c r="M24" s="473"/>
      <c r="N24" s="474"/>
      <c r="O24" s="475"/>
      <c r="P24" s="477"/>
      <c r="Q24" s="486">
        <f t="shared" si="0"/>
        <v>0</v>
      </c>
      <c r="R24" s="41"/>
    </row>
    <row r="25" spans="2:18" s="6" customFormat="1" ht="22.05" customHeight="1" x14ac:dyDescent="0.3">
      <c r="B25" s="181" t="str">
        <f t="shared" si="1"/>
        <v/>
      </c>
      <c r="C25" s="471" t="str">
        <f>IF(DATA!K39="","",DATA!K39)</f>
        <v/>
      </c>
      <c r="D25" s="472"/>
      <c r="E25" s="473"/>
      <c r="F25" s="474"/>
      <c r="G25" s="475"/>
      <c r="H25" s="476"/>
      <c r="I25" s="473"/>
      <c r="J25" s="474"/>
      <c r="K25" s="475"/>
      <c r="L25" s="476"/>
      <c r="M25" s="473"/>
      <c r="N25" s="474"/>
      <c r="O25" s="475"/>
      <c r="P25" s="477"/>
      <c r="Q25" s="486">
        <f t="shared" si="0"/>
        <v>0</v>
      </c>
      <c r="R25" s="41"/>
    </row>
    <row r="26" spans="2:18" s="6" customFormat="1" ht="22.05" customHeight="1" x14ac:dyDescent="0.3">
      <c r="B26" s="181" t="str">
        <f t="shared" si="1"/>
        <v/>
      </c>
      <c r="C26" s="471" t="str">
        <f>IF(DATA!K40="","",DATA!K40)</f>
        <v/>
      </c>
      <c r="D26" s="472"/>
      <c r="E26" s="473"/>
      <c r="F26" s="474"/>
      <c r="G26" s="475"/>
      <c r="H26" s="476"/>
      <c r="I26" s="473"/>
      <c r="J26" s="474"/>
      <c r="K26" s="475"/>
      <c r="L26" s="476"/>
      <c r="M26" s="473"/>
      <c r="N26" s="474"/>
      <c r="O26" s="475"/>
      <c r="P26" s="477"/>
      <c r="Q26" s="486">
        <f t="shared" si="0"/>
        <v>0</v>
      </c>
      <c r="R26" s="41"/>
    </row>
    <row r="27" spans="2:18" s="6" customFormat="1" ht="22.05" customHeight="1" x14ac:dyDescent="0.3">
      <c r="B27" s="181" t="str">
        <f t="shared" si="1"/>
        <v/>
      </c>
      <c r="C27" s="471" t="str">
        <f>IF(DATA!K41="","",DATA!K41)</f>
        <v/>
      </c>
      <c r="D27" s="472"/>
      <c r="E27" s="473"/>
      <c r="F27" s="474"/>
      <c r="G27" s="475"/>
      <c r="H27" s="476"/>
      <c r="I27" s="473"/>
      <c r="J27" s="474"/>
      <c r="K27" s="475"/>
      <c r="L27" s="476"/>
      <c r="M27" s="473"/>
      <c r="N27" s="474"/>
      <c r="O27" s="475"/>
      <c r="P27" s="477"/>
      <c r="Q27" s="486">
        <f t="shared" si="0"/>
        <v>0</v>
      </c>
      <c r="R27" s="41"/>
    </row>
    <row r="28" spans="2:18" s="6" customFormat="1" ht="22.05" customHeight="1" x14ac:dyDescent="0.3">
      <c r="B28" s="181" t="str">
        <f t="shared" si="1"/>
        <v/>
      </c>
      <c r="C28" s="471" t="str">
        <f>IF(DATA!K42="","",DATA!K42)</f>
        <v/>
      </c>
      <c r="D28" s="472"/>
      <c r="E28" s="473"/>
      <c r="F28" s="474"/>
      <c r="G28" s="475"/>
      <c r="H28" s="476"/>
      <c r="I28" s="473"/>
      <c r="J28" s="474"/>
      <c r="K28" s="475"/>
      <c r="L28" s="476"/>
      <c r="M28" s="473"/>
      <c r="N28" s="474"/>
      <c r="O28" s="475"/>
      <c r="P28" s="477"/>
      <c r="Q28" s="486">
        <f t="shared" si="0"/>
        <v>0</v>
      </c>
      <c r="R28" s="41"/>
    </row>
    <row r="29" spans="2:18" s="6" customFormat="1" ht="22.05" customHeight="1" x14ac:dyDescent="0.3">
      <c r="B29" s="181" t="str">
        <f t="shared" si="1"/>
        <v/>
      </c>
      <c r="C29" s="471" t="str">
        <f>IF(DATA!K43="","",DATA!K43)</f>
        <v/>
      </c>
      <c r="D29" s="472"/>
      <c r="E29" s="473"/>
      <c r="F29" s="474"/>
      <c r="G29" s="475"/>
      <c r="H29" s="476"/>
      <c r="I29" s="473"/>
      <c r="J29" s="474"/>
      <c r="K29" s="475"/>
      <c r="L29" s="476"/>
      <c r="M29" s="473"/>
      <c r="N29" s="474"/>
      <c r="O29" s="475"/>
      <c r="P29" s="477"/>
      <c r="Q29" s="486">
        <f t="shared" si="0"/>
        <v>0</v>
      </c>
      <c r="R29" s="41"/>
    </row>
    <row r="30" spans="2:18" s="6" customFormat="1" ht="22.05" customHeight="1" thickBot="1" x14ac:dyDescent="0.35">
      <c r="B30" s="182" t="str">
        <f t="shared" si="1"/>
        <v/>
      </c>
      <c r="C30" s="478" t="str">
        <f>IF(DATA!K44="","",DATA!K44)</f>
        <v/>
      </c>
      <c r="D30" s="479"/>
      <c r="E30" s="480"/>
      <c r="F30" s="481"/>
      <c r="G30" s="482"/>
      <c r="H30" s="483"/>
      <c r="I30" s="480"/>
      <c r="J30" s="481"/>
      <c r="K30" s="482"/>
      <c r="L30" s="483"/>
      <c r="M30" s="480"/>
      <c r="N30" s="481"/>
      <c r="O30" s="482"/>
      <c r="P30" s="484"/>
      <c r="Q30" s="486">
        <f>IF(B30="",1,1)</f>
        <v>1</v>
      </c>
      <c r="R30" s="41"/>
    </row>
    <row r="31" spans="2:18" x14ac:dyDescent="0.3">
      <c r="B31" s="324" t="s">
        <v>356</v>
      </c>
      <c r="C31" s="34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488">
        <f>IF(B31="",1,1)</f>
        <v>1</v>
      </c>
      <c r="R31" s="28"/>
    </row>
    <row r="32" spans="2:18" x14ac:dyDescent="0.3">
      <c r="B32" s="28"/>
      <c r="C32" s="34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87"/>
      <c r="R32" s="28"/>
    </row>
    <row r="33" spans="2:18" x14ac:dyDescent="0.3">
      <c r="B33" s="28"/>
      <c r="C33" s="343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487"/>
      <c r="R33" s="28"/>
    </row>
    <row r="34" spans="2:18" ht="15" thickBot="1" x14ac:dyDescent="0.35">
      <c r="B34" s="28"/>
      <c r="C34" s="34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87"/>
      <c r="R34" s="28"/>
    </row>
    <row r="35" spans="2:18" s="2" customFormat="1" ht="24.9" customHeight="1" x14ac:dyDescent="0.3">
      <c r="B35" s="982" t="str">
        <f>UPPER("ROOM ALLOTMENT TO INVIGILATORS FOR "&amp; DATA!F9)</f>
        <v>ROOM ALLOTMENT TO INVIGILATORS FOR SSC PUBLIC EXAMS MARCH 2024</v>
      </c>
      <c r="C35" s="983"/>
      <c r="D35" s="983"/>
      <c r="E35" s="983"/>
      <c r="F35" s="983"/>
      <c r="G35" s="983"/>
      <c r="H35" s="983"/>
      <c r="I35" s="983"/>
      <c r="J35" s="983"/>
      <c r="K35" s="983"/>
      <c r="L35" s="983"/>
      <c r="M35" s="983"/>
      <c r="N35" s="984"/>
      <c r="O35" s="344"/>
      <c r="P35" s="344"/>
      <c r="Q35" s="488"/>
      <c r="R35" s="344"/>
    </row>
    <row r="36" spans="2:18" ht="9.9" customHeight="1" x14ac:dyDescent="0.3">
      <c r="B36" s="330"/>
      <c r="C36" s="331"/>
      <c r="D36" s="332"/>
      <c r="E36" s="265"/>
      <c r="F36" s="265"/>
      <c r="G36" s="333"/>
      <c r="H36" s="265"/>
      <c r="I36" s="265"/>
      <c r="J36" s="265"/>
      <c r="K36" s="265"/>
      <c r="L36" s="265"/>
      <c r="M36" s="265"/>
      <c r="N36" s="345"/>
      <c r="O36" s="265"/>
      <c r="P36" s="265"/>
      <c r="Q36" s="489"/>
      <c r="R36" s="334"/>
    </row>
    <row r="37" spans="2:18" ht="26.1" customHeight="1" x14ac:dyDescent="0.3">
      <c r="B37" s="985" t="str">
        <f>CONCATENATE( " Centre No and Name:   ", DATA!F11,"  -  ",DATA!F10)</f>
        <v xml:space="preserve"> Centre No and Name:   2365  -  ZPH School,  xxxx</v>
      </c>
      <c r="C37" s="986"/>
      <c r="D37" s="986"/>
      <c r="E37" s="986"/>
      <c r="F37" s="986"/>
      <c r="G37" s="986"/>
      <c r="H37" s="346"/>
      <c r="I37" s="986" t="str">
        <f>CONCATENATE(" District Code &amp; Name:  ", DATA!F18," - ", DATA!F19)</f>
        <v xml:space="preserve"> District Code &amp; Name:  Kurnool - 13</v>
      </c>
      <c r="J37" s="986"/>
      <c r="K37" s="986"/>
      <c r="L37" s="986"/>
      <c r="M37" s="986"/>
      <c r="N37" s="987"/>
      <c r="O37" s="347"/>
      <c r="P37" s="347"/>
      <c r="Q37" s="490"/>
      <c r="R37" s="348"/>
    </row>
    <row r="38" spans="2:18" ht="22.05" customHeight="1" x14ac:dyDescent="0.3">
      <c r="B38" s="966" t="s">
        <v>93</v>
      </c>
      <c r="C38" s="967" t="s">
        <v>302</v>
      </c>
      <c r="D38" s="970" t="s">
        <v>303</v>
      </c>
      <c r="E38" s="978" t="str">
        <f>DATA!K15</f>
        <v>Social Studies</v>
      </c>
      <c r="F38" s="979"/>
      <c r="G38" s="978" t="str">
        <f>DATA!K16</f>
        <v>OSSC Main Language Paper I</v>
      </c>
      <c r="H38" s="979"/>
      <c r="I38" s="978" t="str">
        <f>DATA!K17</f>
        <v>OSSC Main Language Paper II</v>
      </c>
      <c r="J38" s="979"/>
      <c r="K38" s="978"/>
      <c r="L38" s="979"/>
      <c r="M38" s="978"/>
      <c r="N38" s="980"/>
      <c r="O38" s="28"/>
      <c r="P38" s="28"/>
      <c r="Q38" s="487"/>
      <c r="R38" s="28"/>
    </row>
    <row r="39" spans="2:18" ht="22.05" customHeight="1" x14ac:dyDescent="0.3">
      <c r="B39" s="966"/>
      <c r="C39" s="968"/>
      <c r="D39" s="970"/>
      <c r="E39" s="976" t="str">
        <f>DATA!J15</f>
        <v>27.03.24</v>
      </c>
      <c r="F39" s="976"/>
      <c r="G39" s="976" t="str">
        <f>DATA!J16</f>
        <v>28.03.24</v>
      </c>
      <c r="H39" s="976"/>
      <c r="I39" s="975" t="str">
        <f>DATA!J17</f>
        <v>30.03.24</v>
      </c>
      <c r="J39" s="976"/>
      <c r="K39" s="975"/>
      <c r="L39" s="976"/>
      <c r="M39" s="975"/>
      <c r="N39" s="977"/>
      <c r="O39" s="28"/>
      <c r="P39" s="28"/>
      <c r="Q39" s="487"/>
      <c r="R39" s="28"/>
    </row>
    <row r="40" spans="2:18" ht="22.05" customHeight="1" x14ac:dyDescent="0.3">
      <c r="B40" s="966"/>
      <c r="C40" s="969"/>
      <c r="D40" s="970"/>
      <c r="E40" s="143" t="s">
        <v>130</v>
      </c>
      <c r="F40" s="340" t="s">
        <v>180</v>
      </c>
      <c r="G40" s="143" t="s">
        <v>130</v>
      </c>
      <c r="H40" s="340" t="s">
        <v>180</v>
      </c>
      <c r="I40" s="143" t="s">
        <v>130</v>
      </c>
      <c r="J40" s="340" t="s">
        <v>180</v>
      </c>
      <c r="K40" s="339"/>
      <c r="L40" s="340"/>
      <c r="M40" s="143"/>
      <c r="N40" s="144"/>
      <c r="O40" s="28"/>
      <c r="P40" s="28"/>
      <c r="Q40" s="487"/>
      <c r="R40" s="28"/>
    </row>
    <row r="41" spans="2:18" ht="22.05" customHeight="1" x14ac:dyDescent="0.3">
      <c r="B41" s="179">
        <v>1</v>
      </c>
      <c r="C41" s="145" t="str">
        <f t="shared" ref="C41:C62" si="2">C9</f>
        <v>Sri. S.Ranganna</v>
      </c>
      <c r="D41" s="146"/>
      <c r="E41" s="147"/>
      <c r="F41" s="148"/>
      <c r="G41" s="147"/>
      <c r="H41" s="148"/>
      <c r="I41" s="147"/>
      <c r="J41" s="148"/>
      <c r="K41" s="149"/>
      <c r="L41" s="148"/>
      <c r="M41" s="147"/>
      <c r="N41" s="152"/>
      <c r="O41" s="28"/>
      <c r="P41" s="28"/>
      <c r="Q41" s="487"/>
      <c r="R41" s="28"/>
    </row>
    <row r="42" spans="2:18" ht="22.05" customHeight="1" x14ac:dyDescent="0.3">
      <c r="B42" s="179">
        <f>IF(C42="","",B41+1)</f>
        <v>2</v>
      </c>
      <c r="C42" s="145" t="str">
        <f t="shared" si="2"/>
        <v>Sri. H.Subba Rao</v>
      </c>
      <c r="D42" s="146"/>
      <c r="E42" s="153"/>
      <c r="F42" s="154"/>
      <c r="G42" s="153"/>
      <c r="H42" s="154"/>
      <c r="I42" s="153"/>
      <c r="J42" s="154"/>
      <c r="K42" s="155"/>
      <c r="L42" s="154"/>
      <c r="M42" s="153"/>
      <c r="N42" s="158"/>
      <c r="O42" s="28"/>
      <c r="P42" s="28"/>
      <c r="Q42" s="487"/>
      <c r="R42" s="28"/>
    </row>
    <row r="43" spans="2:18" ht="22.05" customHeight="1" x14ac:dyDescent="0.3">
      <c r="B43" s="179">
        <f t="shared" ref="B43:B62" si="3">IF(C43="","",B42+1)</f>
        <v>3</v>
      </c>
      <c r="C43" s="145" t="str">
        <f t="shared" si="2"/>
        <v>Smt. Surekha</v>
      </c>
      <c r="D43" s="146"/>
      <c r="E43" s="153"/>
      <c r="F43" s="154"/>
      <c r="G43" s="153"/>
      <c r="H43" s="154"/>
      <c r="I43" s="153"/>
      <c r="J43" s="154"/>
      <c r="K43" s="155"/>
      <c r="L43" s="154"/>
      <c r="M43" s="153"/>
      <c r="N43" s="158"/>
      <c r="O43" s="28"/>
      <c r="P43" s="28"/>
      <c r="Q43" s="487"/>
      <c r="R43" s="28"/>
    </row>
    <row r="44" spans="2:18" ht="22.05" customHeight="1" x14ac:dyDescent="0.3">
      <c r="B44" s="179">
        <f t="shared" si="3"/>
        <v>4</v>
      </c>
      <c r="C44" s="145" t="str">
        <f t="shared" si="2"/>
        <v>K Ramanna</v>
      </c>
      <c r="D44" s="146"/>
      <c r="E44" s="153"/>
      <c r="F44" s="154"/>
      <c r="G44" s="153"/>
      <c r="H44" s="154"/>
      <c r="I44" s="153"/>
      <c r="J44" s="154"/>
      <c r="K44" s="155"/>
      <c r="L44" s="154"/>
      <c r="M44" s="153"/>
      <c r="N44" s="158"/>
      <c r="O44" s="28"/>
      <c r="P44" s="28"/>
      <c r="Q44" s="487"/>
      <c r="R44" s="28"/>
    </row>
    <row r="45" spans="2:18" ht="22.05" customHeight="1" x14ac:dyDescent="0.3">
      <c r="B45" s="179" t="str">
        <f t="shared" si="3"/>
        <v/>
      </c>
      <c r="C45" s="145" t="str">
        <f t="shared" si="2"/>
        <v/>
      </c>
      <c r="D45" s="146"/>
      <c r="E45" s="153"/>
      <c r="F45" s="154"/>
      <c r="G45" s="153"/>
      <c r="H45" s="154"/>
      <c r="I45" s="153"/>
      <c r="J45" s="154"/>
      <c r="K45" s="155"/>
      <c r="L45" s="154"/>
      <c r="M45" s="153"/>
      <c r="N45" s="158"/>
      <c r="O45" s="28"/>
      <c r="P45" s="28"/>
      <c r="Q45" s="487"/>
      <c r="R45" s="28"/>
    </row>
    <row r="46" spans="2:18" ht="22.05" customHeight="1" x14ac:dyDescent="0.3">
      <c r="B46" s="179" t="str">
        <f t="shared" si="3"/>
        <v/>
      </c>
      <c r="C46" s="145" t="str">
        <f t="shared" si="2"/>
        <v/>
      </c>
      <c r="D46" s="146"/>
      <c r="E46" s="153"/>
      <c r="F46" s="154"/>
      <c r="G46" s="153"/>
      <c r="H46" s="154"/>
      <c r="I46" s="153"/>
      <c r="J46" s="154"/>
      <c r="K46" s="155"/>
      <c r="L46" s="154"/>
      <c r="M46" s="153"/>
      <c r="N46" s="158"/>
      <c r="O46" s="28"/>
      <c r="P46" s="28"/>
      <c r="Q46" s="487"/>
      <c r="R46" s="28"/>
    </row>
    <row r="47" spans="2:18" ht="22.05" customHeight="1" x14ac:dyDescent="0.3">
      <c r="B47" s="179" t="str">
        <f t="shared" si="3"/>
        <v/>
      </c>
      <c r="C47" s="145" t="str">
        <f t="shared" si="2"/>
        <v/>
      </c>
      <c r="D47" s="146"/>
      <c r="E47" s="153"/>
      <c r="F47" s="154"/>
      <c r="G47" s="153"/>
      <c r="H47" s="154"/>
      <c r="I47" s="153"/>
      <c r="J47" s="154"/>
      <c r="K47" s="155"/>
      <c r="L47" s="154"/>
      <c r="M47" s="153"/>
      <c r="N47" s="158"/>
      <c r="O47" s="28"/>
      <c r="P47" s="28"/>
      <c r="Q47" s="487"/>
      <c r="R47" s="28"/>
    </row>
    <row r="48" spans="2:18" ht="22.05" customHeight="1" x14ac:dyDescent="0.3">
      <c r="B48" s="179" t="str">
        <f t="shared" si="3"/>
        <v/>
      </c>
      <c r="C48" s="145" t="str">
        <f t="shared" si="2"/>
        <v/>
      </c>
      <c r="D48" s="146"/>
      <c r="E48" s="153"/>
      <c r="F48" s="154"/>
      <c r="G48" s="153"/>
      <c r="H48" s="154"/>
      <c r="I48" s="153"/>
      <c r="J48" s="154"/>
      <c r="K48" s="155"/>
      <c r="L48" s="154"/>
      <c r="M48" s="153"/>
      <c r="N48" s="158"/>
      <c r="O48" s="28"/>
      <c r="P48" s="28"/>
      <c r="Q48" s="487"/>
      <c r="R48" s="28"/>
    </row>
    <row r="49" spans="2:18" ht="22.05" customHeight="1" x14ac:dyDescent="0.3">
      <c r="B49" s="179" t="str">
        <f t="shared" si="3"/>
        <v/>
      </c>
      <c r="C49" s="145" t="str">
        <f t="shared" si="2"/>
        <v/>
      </c>
      <c r="D49" s="146"/>
      <c r="E49" s="153"/>
      <c r="F49" s="154"/>
      <c r="G49" s="153"/>
      <c r="H49" s="154"/>
      <c r="I49" s="153"/>
      <c r="J49" s="154"/>
      <c r="K49" s="155"/>
      <c r="L49" s="154"/>
      <c r="M49" s="153"/>
      <c r="N49" s="158"/>
      <c r="O49" s="28"/>
      <c r="P49" s="28"/>
      <c r="Q49" s="487"/>
      <c r="R49" s="28"/>
    </row>
    <row r="50" spans="2:18" ht="22.05" customHeight="1" x14ac:dyDescent="0.3">
      <c r="B50" s="179" t="str">
        <f t="shared" si="3"/>
        <v/>
      </c>
      <c r="C50" s="145" t="str">
        <f t="shared" si="2"/>
        <v/>
      </c>
      <c r="D50" s="146"/>
      <c r="E50" s="153"/>
      <c r="F50" s="154"/>
      <c r="G50" s="153"/>
      <c r="H50" s="154"/>
      <c r="I50" s="153"/>
      <c r="J50" s="154"/>
      <c r="K50" s="155"/>
      <c r="L50" s="154"/>
      <c r="M50" s="153"/>
      <c r="N50" s="158"/>
      <c r="O50" s="28"/>
      <c r="P50" s="28"/>
      <c r="Q50" s="487"/>
      <c r="R50" s="28"/>
    </row>
    <row r="51" spans="2:18" ht="22.05" customHeight="1" x14ac:dyDescent="0.3">
      <c r="B51" s="179" t="str">
        <f t="shared" si="3"/>
        <v/>
      </c>
      <c r="C51" s="145" t="str">
        <f t="shared" si="2"/>
        <v/>
      </c>
      <c r="D51" s="146"/>
      <c r="E51" s="153"/>
      <c r="F51" s="154"/>
      <c r="G51" s="153"/>
      <c r="H51" s="154"/>
      <c r="I51" s="153"/>
      <c r="J51" s="154"/>
      <c r="K51" s="155"/>
      <c r="L51" s="154"/>
      <c r="M51" s="153"/>
      <c r="N51" s="158"/>
      <c r="O51" s="28"/>
      <c r="P51" s="28"/>
      <c r="Q51" s="487"/>
      <c r="R51" s="28"/>
    </row>
    <row r="52" spans="2:18" ht="22.05" customHeight="1" x14ac:dyDescent="0.3">
      <c r="B52" s="179" t="str">
        <f t="shared" si="3"/>
        <v/>
      </c>
      <c r="C52" s="145" t="str">
        <f t="shared" si="2"/>
        <v/>
      </c>
      <c r="D52" s="146"/>
      <c r="E52" s="153"/>
      <c r="F52" s="154"/>
      <c r="G52" s="153"/>
      <c r="H52" s="154"/>
      <c r="I52" s="153"/>
      <c r="J52" s="154"/>
      <c r="K52" s="155"/>
      <c r="L52" s="154"/>
      <c r="M52" s="153"/>
      <c r="N52" s="158"/>
      <c r="O52" s="28"/>
      <c r="P52" s="28"/>
      <c r="Q52" s="487"/>
      <c r="R52" s="28"/>
    </row>
    <row r="53" spans="2:18" ht="22.05" customHeight="1" x14ac:dyDescent="0.3">
      <c r="B53" s="179" t="str">
        <f t="shared" si="3"/>
        <v/>
      </c>
      <c r="C53" s="145" t="str">
        <f t="shared" si="2"/>
        <v/>
      </c>
      <c r="D53" s="146"/>
      <c r="E53" s="153"/>
      <c r="F53" s="154"/>
      <c r="G53" s="153"/>
      <c r="H53" s="154"/>
      <c r="I53" s="153"/>
      <c r="J53" s="154"/>
      <c r="K53" s="155"/>
      <c r="L53" s="154"/>
      <c r="M53" s="153"/>
      <c r="N53" s="158"/>
      <c r="O53" s="28"/>
      <c r="P53" s="28"/>
      <c r="Q53" s="487"/>
      <c r="R53" s="28"/>
    </row>
    <row r="54" spans="2:18" ht="22.05" customHeight="1" x14ac:dyDescent="0.3">
      <c r="B54" s="180" t="str">
        <f t="shared" si="3"/>
        <v/>
      </c>
      <c r="C54" s="145" t="str">
        <f t="shared" si="2"/>
        <v/>
      </c>
      <c r="D54" s="159"/>
      <c r="E54" s="160"/>
      <c r="F54" s="161"/>
      <c r="G54" s="160"/>
      <c r="H54" s="161"/>
      <c r="I54" s="160"/>
      <c r="J54" s="161"/>
      <c r="K54" s="162"/>
      <c r="L54" s="161"/>
      <c r="M54" s="160"/>
      <c r="N54" s="165"/>
      <c r="O54" s="28"/>
      <c r="P54" s="28"/>
      <c r="Q54" s="487"/>
      <c r="R54" s="28"/>
    </row>
    <row r="55" spans="2:18" ht="22.05" customHeight="1" x14ac:dyDescent="0.3">
      <c r="B55" s="181" t="str">
        <f t="shared" si="3"/>
        <v/>
      </c>
      <c r="C55" s="145" t="str">
        <f t="shared" si="2"/>
        <v/>
      </c>
      <c r="D55" s="166"/>
      <c r="E55" s="169"/>
      <c r="F55" s="170"/>
      <c r="G55" s="169"/>
      <c r="H55" s="170"/>
      <c r="I55" s="169"/>
      <c r="J55" s="170"/>
      <c r="K55" s="167"/>
      <c r="L55" s="168"/>
      <c r="M55" s="169"/>
      <c r="N55" s="171"/>
      <c r="O55" s="28"/>
      <c r="P55" s="28"/>
      <c r="Q55" s="487"/>
      <c r="R55" s="28"/>
    </row>
    <row r="56" spans="2:18" ht="22.05" customHeight="1" x14ac:dyDescent="0.3">
      <c r="B56" s="181" t="str">
        <f t="shared" si="3"/>
        <v/>
      </c>
      <c r="C56" s="145" t="str">
        <f t="shared" si="2"/>
        <v/>
      </c>
      <c r="D56" s="166"/>
      <c r="E56" s="169"/>
      <c r="F56" s="170"/>
      <c r="G56" s="169"/>
      <c r="H56" s="170"/>
      <c r="I56" s="169"/>
      <c r="J56" s="170"/>
      <c r="K56" s="167"/>
      <c r="L56" s="168"/>
      <c r="M56" s="169"/>
      <c r="N56" s="171"/>
      <c r="O56" s="28"/>
      <c r="P56" s="28"/>
      <c r="Q56" s="487"/>
      <c r="R56" s="28"/>
    </row>
    <row r="57" spans="2:18" ht="22.05" customHeight="1" x14ac:dyDescent="0.3">
      <c r="B57" s="181" t="str">
        <f t="shared" si="3"/>
        <v/>
      </c>
      <c r="C57" s="145" t="str">
        <f t="shared" si="2"/>
        <v/>
      </c>
      <c r="D57" s="166"/>
      <c r="E57" s="169"/>
      <c r="F57" s="170"/>
      <c r="G57" s="169"/>
      <c r="H57" s="170"/>
      <c r="I57" s="169"/>
      <c r="J57" s="170"/>
      <c r="K57" s="167"/>
      <c r="L57" s="168"/>
      <c r="M57" s="169"/>
      <c r="N57" s="171"/>
      <c r="O57" s="28"/>
      <c r="P57" s="28"/>
      <c r="Q57" s="487"/>
      <c r="R57" s="28"/>
    </row>
    <row r="58" spans="2:18" ht="22.05" customHeight="1" x14ac:dyDescent="0.3">
      <c r="B58" s="181" t="str">
        <f t="shared" si="3"/>
        <v/>
      </c>
      <c r="C58" s="145" t="str">
        <f t="shared" si="2"/>
        <v/>
      </c>
      <c r="D58" s="166"/>
      <c r="E58" s="169"/>
      <c r="F58" s="170"/>
      <c r="G58" s="169"/>
      <c r="H58" s="170"/>
      <c r="I58" s="169"/>
      <c r="J58" s="170"/>
      <c r="K58" s="167"/>
      <c r="L58" s="168"/>
      <c r="M58" s="169"/>
      <c r="N58" s="171"/>
      <c r="O58" s="28"/>
      <c r="P58" s="28"/>
      <c r="Q58" s="487"/>
      <c r="R58" s="28"/>
    </row>
    <row r="59" spans="2:18" ht="22.05" customHeight="1" x14ac:dyDescent="0.3">
      <c r="B59" s="181" t="str">
        <f t="shared" si="3"/>
        <v/>
      </c>
      <c r="C59" s="145" t="str">
        <f t="shared" si="2"/>
        <v/>
      </c>
      <c r="D59" s="166"/>
      <c r="E59" s="169"/>
      <c r="F59" s="170"/>
      <c r="G59" s="169"/>
      <c r="H59" s="170"/>
      <c r="I59" s="169"/>
      <c r="J59" s="170"/>
      <c r="K59" s="167"/>
      <c r="L59" s="168"/>
      <c r="M59" s="169"/>
      <c r="N59" s="171"/>
      <c r="O59" s="28"/>
      <c r="P59" s="28"/>
      <c r="Q59" s="487"/>
      <c r="R59" s="28"/>
    </row>
    <row r="60" spans="2:18" ht="22.05" customHeight="1" x14ac:dyDescent="0.3">
      <c r="B60" s="181" t="str">
        <f t="shared" si="3"/>
        <v/>
      </c>
      <c r="C60" s="145" t="str">
        <f t="shared" si="2"/>
        <v/>
      </c>
      <c r="D60" s="166"/>
      <c r="E60" s="169"/>
      <c r="F60" s="170"/>
      <c r="G60" s="169"/>
      <c r="H60" s="170"/>
      <c r="I60" s="169"/>
      <c r="J60" s="170"/>
      <c r="K60" s="167"/>
      <c r="L60" s="168"/>
      <c r="M60" s="169"/>
      <c r="N60" s="171"/>
      <c r="O60" s="28"/>
      <c r="P60" s="28"/>
      <c r="Q60" s="487"/>
      <c r="R60" s="28"/>
    </row>
    <row r="61" spans="2:18" ht="22.05" customHeight="1" x14ac:dyDescent="0.3">
      <c r="B61" s="181" t="str">
        <f t="shared" si="3"/>
        <v/>
      </c>
      <c r="C61" s="145" t="str">
        <f t="shared" si="2"/>
        <v/>
      </c>
      <c r="D61" s="166"/>
      <c r="E61" s="169"/>
      <c r="F61" s="170"/>
      <c r="G61" s="169"/>
      <c r="H61" s="170"/>
      <c r="I61" s="169"/>
      <c r="J61" s="170"/>
      <c r="K61" s="167"/>
      <c r="L61" s="168"/>
      <c r="M61" s="169"/>
      <c r="N61" s="171"/>
      <c r="O61" s="28"/>
      <c r="P61" s="28"/>
      <c r="Q61" s="487"/>
      <c r="R61" s="28"/>
    </row>
    <row r="62" spans="2:18" ht="22.05" customHeight="1" thickBot="1" x14ac:dyDescent="0.35">
      <c r="B62" s="182" t="str">
        <f t="shared" si="3"/>
        <v/>
      </c>
      <c r="C62" s="172" t="str">
        <f t="shared" si="2"/>
        <v/>
      </c>
      <c r="D62" s="173"/>
      <c r="E62" s="176"/>
      <c r="F62" s="177"/>
      <c r="G62" s="176"/>
      <c r="H62" s="177"/>
      <c r="I62" s="176"/>
      <c r="J62" s="177"/>
      <c r="K62" s="174"/>
      <c r="L62" s="175"/>
      <c r="M62" s="176"/>
      <c r="N62" s="178"/>
      <c r="O62" s="28"/>
      <c r="P62" s="28"/>
      <c r="Q62" s="487"/>
      <c r="R62" s="28"/>
    </row>
    <row r="63" spans="2:18" x14ac:dyDescent="0.3">
      <c r="B63" s="324" t="s">
        <v>356</v>
      </c>
      <c r="C63" s="34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487"/>
      <c r="R63" s="28"/>
    </row>
    <row r="64" spans="2:18" x14ac:dyDescent="0.3">
      <c r="B64" s="28"/>
      <c r="C64" s="34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487"/>
      <c r="R64" s="28"/>
    </row>
  </sheetData>
  <sheetProtection algorithmName="SHA-512" hashValue="5lcIQbUYHr1/r2ppy6vA0pUUYoUKruieF24NrUsvUwYIPn5YstG/DSOMaIo0uv52NuvqwgLP46pE1mDHkJZtZQ==" saltValue="OUrLOHGYjVgRx8lbD6Yrtw==" spinCount="100000" sheet="1" objects="1" scenarios="1" sort="0" autoFilter="0"/>
  <autoFilter ref="Q8:Q31" xr:uid="{00000000-0009-0000-0000-000009000000}"/>
  <mergeCells count="35">
    <mergeCell ref="R8:T8"/>
    <mergeCell ref="B2:P2"/>
    <mergeCell ref="B35:N35"/>
    <mergeCell ref="B37:G37"/>
    <mergeCell ref="I37:N37"/>
    <mergeCell ref="O6:P6"/>
    <mergeCell ref="B6:B8"/>
    <mergeCell ref="C6:C8"/>
    <mergeCell ref="D6:D8"/>
    <mergeCell ref="E6:F6"/>
    <mergeCell ref="G6:H6"/>
    <mergeCell ref="K6:L6"/>
    <mergeCell ref="E7:F7"/>
    <mergeCell ref="B4:J4"/>
    <mergeCell ref="K38:L38"/>
    <mergeCell ref="M38:N38"/>
    <mergeCell ref="E38:F38"/>
    <mergeCell ref="G38:H38"/>
    <mergeCell ref="I38:J38"/>
    <mergeCell ref="B38:B40"/>
    <mergeCell ref="C38:C40"/>
    <mergeCell ref="D38:D40"/>
    <mergeCell ref="I6:J6"/>
    <mergeCell ref="K4:P4"/>
    <mergeCell ref="G7:H7"/>
    <mergeCell ref="I7:J7"/>
    <mergeCell ref="K7:L7"/>
    <mergeCell ref="M7:N7"/>
    <mergeCell ref="E39:F39"/>
    <mergeCell ref="G39:H39"/>
    <mergeCell ref="I39:J39"/>
    <mergeCell ref="K39:L39"/>
    <mergeCell ref="M39:N39"/>
    <mergeCell ref="O7:P7"/>
    <mergeCell ref="M6:N6"/>
  </mergeCells>
  <conditionalFormatting sqref="B9:D22 C12:C34 B23:B30 B41:D54 C42:C61 B55:C62">
    <cfRule type="containsErrors" dxfId="10" priority="2" stopIfTrue="1">
      <formula>ISERROR(B9)</formula>
    </cfRule>
  </conditionalFormatting>
  <printOptions horizontalCentered="1"/>
  <pageMargins left="0.19685039370078741" right="0.19685039370078741" top="0.15748031496062992" bottom="0.11811023622047245" header="0.15748031496062992" footer="0.11811023622047245"/>
  <pageSetup paperSize="9" scale="91" orientation="landscape" horizontalDpi="4294967293" verticalDpi="0" r:id="rId1"/>
  <ignoredErrors>
    <ignoredError sqref="B3:P3 B56:P62 B55:P55 B32:P37 C31:P31 B64:P64 C63:P63 B41:P54 B38:D38 O38:P38 B39:D39 O39:P39 B5:P5 B4 B2 B7:P30 B6 E6:P6 Q9:Q31 B40:D40 O40:P40 N39 L39 J39 H39 F39 F38 E40:J40 E39 E38 G38:J38 G39 I39 K4 L38 N38" unlocked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B2:L38"/>
  <sheetViews>
    <sheetView showGridLines="0" showRowColHeaders="0" workbookViewId="0">
      <selection activeCell="K3" sqref="K3:K4"/>
    </sheetView>
  </sheetViews>
  <sheetFormatPr defaultRowHeight="17.399999999999999" x14ac:dyDescent="0.3"/>
  <cols>
    <col min="1" max="1" width="3.77734375" customWidth="1"/>
    <col min="2" max="2" width="5.44140625" style="109" customWidth="1"/>
    <col min="3" max="3" width="11.6640625" style="124" customWidth="1"/>
    <col min="4" max="4" width="7.6640625" style="109" customWidth="1"/>
    <col min="5" max="5" width="15" style="109" customWidth="1"/>
    <col min="6" max="6" width="21" customWidth="1"/>
    <col min="7" max="7" width="15.21875" customWidth="1"/>
    <col min="8" max="8" width="10.6640625" customWidth="1"/>
    <col min="9" max="9" width="12.109375" customWidth="1"/>
    <col min="10" max="10" width="11.6640625" customWidth="1"/>
    <col min="11" max="11" width="6.77734375" style="297" customWidth="1"/>
  </cols>
  <sheetData>
    <row r="2" spans="2:12" ht="27" customHeight="1" x14ac:dyDescent="0.3">
      <c r="B2" s="996" t="str">
        <f>DATA!F9</f>
        <v>SSC Public Exams March 2024</v>
      </c>
      <c r="C2" s="996"/>
      <c r="D2" s="996"/>
      <c r="E2" s="996"/>
      <c r="F2" s="996"/>
      <c r="G2" s="996"/>
      <c r="H2" s="996"/>
      <c r="I2" s="996"/>
      <c r="J2" s="996"/>
    </row>
    <row r="3" spans="2:12" ht="21" customHeight="1" x14ac:dyDescent="0.3">
      <c r="B3" s="997" t="s">
        <v>201</v>
      </c>
      <c r="C3" s="997"/>
      <c r="D3" s="997"/>
      <c r="E3" s="997"/>
      <c r="F3" s="997"/>
      <c r="G3" s="997"/>
      <c r="H3" s="997"/>
      <c r="I3" s="997"/>
      <c r="J3" s="997"/>
    </row>
    <row r="4" spans="2:12" s="2" customFormat="1" ht="18" customHeight="1" x14ac:dyDescent="0.3">
      <c r="B4" s="999" t="str">
        <f>CONCATENATE(" Centre No and Name : ",'DO Dairy'!E7, ", ", "District Code &amp; Name:   ",'DO Dairy'!E5)</f>
        <v xml:space="preserve"> Centre No and Name : 2365 - ZPH School,  xxxx, District Code &amp; Name:   13 - Kurnool</v>
      </c>
      <c r="C4" s="999"/>
      <c r="D4" s="999"/>
      <c r="E4" s="999"/>
      <c r="F4" s="999"/>
      <c r="G4" s="999"/>
      <c r="H4" s="999"/>
      <c r="I4" s="999"/>
      <c r="J4" s="999"/>
      <c r="K4" s="567"/>
      <c r="L4" s="242"/>
    </row>
    <row r="5" spans="2:12" x14ac:dyDescent="0.3">
      <c r="B5" s="351"/>
      <c r="C5" s="350"/>
      <c r="D5" s="273"/>
      <c r="E5" s="273"/>
      <c r="F5" s="76"/>
      <c r="G5" s="76"/>
      <c r="H5" s="30"/>
      <c r="I5" s="30"/>
      <c r="J5" s="30"/>
      <c r="L5" s="28"/>
    </row>
    <row r="6" spans="2:12" s="109" customFormat="1" ht="49.5" customHeight="1" x14ac:dyDescent="0.25">
      <c r="B6" s="352" t="s">
        <v>207</v>
      </c>
      <c r="C6" s="352" t="s">
        <v>2</v>
      </c>
      <c r="D6" s="352" t="s">
        <v>202</v>
      </c>
      <c r="E6" s="352" t="s">
        <v>304</v>
      </c>
      <c r="F6" s="352" t="s">
        <v>203</v>
      </c>
      <c r="G6" s="352" t="s">
        <v>305</v>
      </c>
      <c r="H6" s="352" t="s">
        <v>205</v>
      </c>
      <c r="I6" s="352" t="s">
        <v>206</v>
      </c>
      <c r="J6" s="352" t="s">
        <v>306</v>
      </c>
      <c r="K6" s="568"/>
      <c r="L6" s="273"/>
    </row>
    <row r="7" spans="2:12" ht="99.9" customHeight="1" x14ac:dyDescent="0.3">
      <c r="B7" s="228">
        <f>IF(C7="","",1)</f>
        <v>1</v>
      </c>
      <c r="C7" s="537" t="str">
        <f>DATA!J9</f>
        <v>18.03.24</v>
      </c>
      <c r="D7" s="183" t="str">
        <f>DATA!M9</f>
        <v>01T</v>
      </c>
      <c r="E7" s="184" t="str">
        <f>DATA!K9</f>
        <v xml:space="preserve">First Language </v>
      </c>
      <c r="F7" s="229"/>
      <c r="G7" s="230"/>
      <c r="H7" s="231"/>
      <c r="I7" s="232"/>
      <c r="J7" s="94"/>
      <c r="K7" s="297">
        <f>IF(C7="",0,1)</f>
        <v>1</v>
      </c>
      <c r="L7" s="28"/>
    </row>
    <row r="8" spans="2:12" ht="99.9" customHeight="1" x14ac:dyDescent="0.3">
      <c r="B8" s="228">
        <f>IF(C8="","",2)</f>
        <v>2</v>
      </c>
      <c r="C8" s="537" t="str">
        <f>DATA!J$9</f>
        <v>18.03.24</v>
      </c>
      <c r="D8" s="183" t="str">
        <f>DATA!N9</f>
        <v>01U</v>
      </c>
      <c r="E8" s="184" t="s">
        <v>345</v>
      </c>
      <c r="F8" s="229"/>
      <c r="G8" s="233"/>
      <c r="H8" s="94"/>
      <c r="I8" s="94"/>
      <c r="J8" s="94"/>
      <c r="K8" s="297">
        <f t="shared" ref="K8:K30" si="0">IF(C8="",0,1)</f>
        <v>1</v>
      </c>
    </row>
    <row r="9" spans="2:12" ht="99.9" customHeight="1" x14ac:dyDescent="0.3">
      <c r="B9" s="228">
        <f>IF(C9="","",3)</f>
        <v>3</v>
      </c>
      <c r="C9" s="537" t="str">
        <f>DATA!J$9</f>
        <v>18.03.24</v>
      </c>
      <c r="D9" s="183" t="str">
        <f>DATA!O9</f>
        <v>01H</v>
      </c>
      <c r="E9" s="184" t="s">
        <v>345</v>
      </c>
      <c r="F9" s="229"/>
      <c r="G9" s="233"/>
      <c r="H9" s="94"/>
      <c r="I9" s="94"/>
      <c r="J9" s="94"/>
      <c r="K9" s="297">
        <f t="shared" si="0"/>
        <v>1</v>
      </c>
    </row>
    <row r="10" spans="2:12" ht="99.9" customHeight="1" x14ac:dyDescent="0.3">
      <c r="B10" s="228">
        <f>IF(C10="","",4)</f>
        <v>4</v>
      </c>
      <c r="C10" s="537" t="str">
        <f>DATA!J$10</f>
        <v>19.03.24</v>
      </c>
      <c r="D10" s="183" t="str">
        <f>DATA!P9</f>
        <v>01K</v>
      </c>
      <c r="E10" s="184" t="s">
        <v>345</v>
      </c>
      <c r="F10" s="229"/>
      <c r="G10" s="234"/>
      <c r="H10" s="235"/>
      <c r="I10" s="235"/>
      <c r="J10" s="235"/>
      <c r="K10" s="297">
        <f t="shared" si="0"/>
        <v>1</v>
      </c>
    </row>
    <row r="11" spans="2:12" ht="99.9" customHeight="1" x14ac:dyDescent="0.3">
      <c r="B11" s="228">
        <f>IF(C11="","",5)</f>
        <v>5</v>
      </c>
      <c r="C11" s="537" t="str">
        <f>DATA!J$9</f>
        <v>18.03.24</v>
      </c>
      <c r="D11" s="183" t="str">
        <f>DATA!Q9</f>
        <v>03T</v>
      </c>
      <c r="E11" s="184" t="s">
        <v>345</v>
      </c>
      <c r="F11" s="229"/>
      <c r="G11" s="233"/>
      <c r="H11" s="94"/>
      <c r="I11" s="94"/>
      <c r="J11" s="94"/>
      <c r="K11" s="297">
        <f t="shared" si="0"/>
        <v>1</v>
      </c>
    </row>
    <row r="12" spans="2:12" ht="99.9" customHeight="1" x14ac:dyDescent="0.3">
      <c r="B12" s="228">
        <f>IF(C12="","",6)</f>
        <v>6</v>
      </c>
      <c r="C12" s="537" t="str">
        <f>DATA!J$9</f>
        <v>18.03.24</v>
      </c>
      <c r="D12" s="183" t="s">
        <v>44</v>
      </c>
      <c r="E12" s="184" t="s">
        <v>345</v>
      </c>
      <c r="F12" s="229"/>
      <c r="G12" s="233"/>
      <c r="H12" s="94"/>
      <c r="I12" s="94"/>
      <c r="J12" s="94"/>
      <c r="K12" s="297">
        <f t="shared" si="0"/>
        <v>1</v>
      </c>
    </row>
    <row r="13" spans="2:12" ht="99.9" customHeight="1" x14ac:dyDescent="0.3">
      <c r="B13" s="228">
        <f>IF(C13="","",7)</f>
        <v>7</v>
      </c>
      <c r="C13" s="537" t="str">
        <f>DATA!J10</f>
        <v>19.03.24</v>
      </c>
      <c r="D13" s="183" t="str">
        <f>DATA!M10</f>
        <v>09H</v>
      </c>
      <c r="E13" s="184" t="str">
        <f>DATA!K10</f>
        <v>Second Language</v>
      </c>
      <c r="F13" s="229"/>
      <c r="G13" s="234"/>
      <c r="H13" s="94"/>
      <c r="I13" s="94"/>
      <c r="J13" s="94"/>
      <c r="K13" s="297">
        <f t="shared" si="0"/>
        <v>1</v>
      </c>
    </row>
    <row r="14" spans="2:12" ht="99.9" customHeight="1" x14ac:dyDescent="0.3">
      <c r="B14" s="228">
        <f>IF(C14="","",8)</f>
        <v>8</v>
      </c>
      <c r="C14" s="537" t="str">
        <f>DATA!J10</f>
        <v>19.03.24</v>
      </c>
      <c r="D14" s="183" t="str">
        <f>DATA!N10</f>
        <v>09T</v>
      </c>
      <c r="E14" s="184" t="str">
        <f>DATA!K10</f>
        <v>Second Language</v>
      </c>
      <c r="F14" s="229"/>
      <c r="G14" s="234"/>
      <c r="H14" s="235"/>
      <c r="I14" s="235"/>
      <c r="J14" s="235"/>
      <c r="K14" s="297">
        <f t="shared" si="0"/>
        <v>1</v>
      </c>
    </row>
    <row r="15" spans="2:12" ht="99.9" customHeight="1" x14ac:dyDescent="0.3">
      <c r="B15" s="228">
        <f>IF(C15="","",9)</f>
        <v>9</v>
      </c>
      <c r="C15" s="537" t="str">
        <f>DATA!J$11</f>
        <v>20.03.24</v>
      </c>
      <c r="D15" s="183" t="str">
        <f>DATA!M11</f>
        <v>13E</v>
      </c>
      <c r="E15" s="184" t="str">
        <f>DATA!K11</f>
        <v>Third Language</v>
      </c>
      <c r="F15" s="229"/>
      <c r="G15" s="234"/>
      <c r="H15" s="94"/>
      <c r="I15" s="94"/>
      <c r="J15" s="94"/>
      <c r="K15" s="297">
        <f t="shared" si="0"/>
        <v>1</v>
      </c>
    </row>
    <row r="16" spans="2:12" ht="99.9" customHeight="1" x14ac:dyDescent="0.3">
      <c r="B16" s="228">
        <f>IF(C16="","",10)</f>
        <v>10</v>
      </c>
      <c r="C16" s="537" t="str">
        <f>DATA!J$12</f>
        <v>22.03.24</v>
      </c>
      <c r="D16" s="183" t="str">
        <f>DATA!M12</f>
        <v>15T</v>
      </c>
      <c r="E16" s="184" t="str">
        <f>DATA!K12</f>
        <v xml:space="preserve">Mathematics </v>
      </c>
      <c r="F16" s="229"/>
      <c r="G16" s="234"/>
      <c r="H16" s="94"/>
      <c r="I16" s="94"/>
      <c r="J16" s="94"/>
      <c r="K16" s="297">
        <f t="shared" si="0"/>
        <v>1</v>
      </c>
    </row>
    <row r="17" spans="2:11" ht="99.9" customHeight="1" x14ac:dyDescent="0.3">
      <c r="B17" s="228">
        <f>IF(C17="","",11)</f>
        <v>11</v>
      </c>
      <c r="C17" s="537" t="str">
        <f>DATA!J12</f>
        <v>22.03.24</v>
      </c>
      <c r="D17" s="183" t="str">
        <f>DATA!N12</f>
        <v>15E</v>
      </c>
      <c r="E17" s="184" t="str">
        <f>DATA!K12</f>
        <v xml:space="preserve">Mathematics </v>
      </c>
      <c r="F17" s="229"/>
      <c r="G17" s="234"/>
      <c r="H17" s="235"/>
      <c r="I17" s="235"/>
      <c r="J17" s="235"/>
      <c r="K17" s="297">
        <f t="shared" si="0"/>
        <v>1</v>
      </c>
    </row>
    <row r="18" spans="2:11" ht="99.9" customHeight="1" x14ac:dyDescent="0.3">
      <c r="B18" s="228">
        <f>IF(C18="","",12)</f>
        <v>12</v>
      </c>
      <c r="C18" s="537" t="str">
        <f>DATA!J12</f>
        <v>22.03.24</v>
      </c>
      <c r="D18" s="183" t="str">
        <f>DATA!O12</f>
        <v>15U</v>
      </c>
      <c r="E18" s="184" t="str">
        <f>DATA!K12</f>
        <v xml:space="preserve">Mathematics </v>
      </c>
      <c r="F18" s="229"/>
      <c r="G18" s="233"/>
      <c r="H18" s="94"/>
      <c r="I18" s="94"/>
      <c r="J18" s="94"/>
      <c r="K18" s="297">
        <f t="shared" si="0"/>
        <v>1</v>
      </c>
    </row>
    <row r="19" spans="2:11" ht="99.9" customHeight="1" x14ac:dyDescent="0.3">
      <c r="B19" s="228">
        <f>IF(C19="","",13)</f>
        <v>13</v>
      </c>
      <c r="C19" s="537" t="str">
        <f>DATA!J12</f>
        <v>22.03.24</v>
      </c>
      <c r="D19" s="183" t="str">
        <f>DATA!P12</f>
        <v>15K</v>
      </c>
      <c r="E19" s="184" t="str">
        <f>DATA!K12</f>
        <v xml:space="preserve">Mathematics </v>
      </c>
      <c r="F19" s="229"/>
      <c r="G19" s="234"/>
      <c r="H19" s="94"/>
      <c r="I19" s="94"/>
      <c r="J19" s="94"/>
      <c r="K19" s="297">
        <f t="shared" si="0"/>
        <v>1</v>
      </c>
    </row>
    <row r="20" spans="2:11" ht="99.9" customHeight="1" x14ac:dyDescent="0.3">
      <c r="B20" s="228">
        <f>IF(C20="","",14)</f>
        <v>14</v>
      </c>
      <c r="C20" s="537" t="str">
        <f>DATA!J13</f>
        <v>23.03.24</v>
      </c>
      <c r="D20" s="183" t="str">
        <f>DATA!M13</f>
        <v>19T</v>
      </c>
      <c r="E20" s="184" t="str">
        <f>DATA!K13</f>
        <v>Physical Science</v>
      </c>
      <c r="F20" s="229"/>
      <c r="G20" s="234"/>
      <c r="H20" s="235"/>
      <c r="I20" s="235"/>
      <c r="J20" s="235"/>
      <c r="K20" s="297">
        <f t="shared" si="0"/>
        <v>1</v>
      </c>
    </row>
    <row r="21" spans="2:11" ht="99.9" customHeight="1" x14ac:dyDescent="0.3">
      <c r="B21" s="228">
        <f>IF(C21="","",15)</f>
        <v>15</v>
      </c>
      <c r="C21" s="537" t="str">
        <f>DATA!J13</f>
        <v>23.03.24</v>
      </c>
      <c r="D21" s="183" t="str">
        <f>DATA!N13</f>
        <v>19E</v>
      </c>
      <c r="E21" s="184" t="str">
        <f>DATA!K13</f>
        <v>Physical Science</v>
      </c>
      <c r="F21" s="229"/>
      <c r="G21" s="233"/>
      <c r="H21" s="94"/>
      <c r="I21" s="94"/>
      <c r="J21" s="94"/>
      <c r="K21" s="297">
        <f t="shared" si="0"/>
        <v>1</v>
      </c>
    </row>
    <row r="22" spans="2:11" ht="99.9" customHeight="1" x14ac:dyDescent="0.3">
      <c r="B22" s="228">
        <f>IF(C22="","",16)</f>
        <v>16</v>
      </c>
      <c r="C22" s="537" t="str">
        <f>DATA!J13</f>
        <v>23.03.24</v>
      </c>
      <c r="D22" s="183" t="str">
        <f>DATA!O13</f>
        <v>19U</v>
      </c>
      <c r="E22" s="184" t="str">
        <f>DATA!K13</f>
        <v>Physical Science</v>
      </c>
      <c r="F22" s="229"/>
      <c r="G22" s="234"/>
      <c r="H22" s="94"/>
      <c r="I22" s="94"/>
      <c r="J22" s="94"/>
      <c r="K22" s="297">
        <f t="shared" si="0"/>
        <v>1</v>
      </c>
    </row>
    <row r="23" spans="2:11" ht="99.9" customHeight="1" x14ac:dyDescent="0.3">
      <c r="B23" s="228">
        <f>IF(C23="","",17)</f>
        <v>17</v>
      </c>
      <c r="C23" s="537" t="str">
        <f>DATA!J13</f>
        <v>23.03.24</v>
      </c>
      <c r="D23" s="183" t="str">
        <f>DATA!P13</f>
        <v>19K</v>
      </c>
      <c r="E23" s="184" t="str">
        <f>DATA!K13</f>
        <v>Physical Science</v>
      </c>
      <c r="F23" s="229"/>
      <c r="G23" s="234"/>
      <c r="H23" s="94"/>
      <c r="I23" s="94"/>
      <c r="J23" s="94"/>
      <c r="K23" s="297">
        <f t="shared" si="0"/>
        <v>1</v>
      </c>
    </row>
    <row r="24" spans="2:11" ht="99.9" customHeight="1" x14ac:dyDescent="0.3">
      <c r="B24" s="228">
        <f>IF(C24="","",18)</f>
        <v>18</v>
      </c>
      <c r="C24" s="537" t="str">
        <f>DATA!J14</f>
        <v>26.03.24</v>
      </c>
      <c r="D24" s="183" t="str">
        <f>DATA!M14</f>
        <v>20T</v>
      </c>
      <c r="E24" s="184" t="str">
        <f>DATA!K14</f>
        <v>Biological Science</v>
      </c>
      <c r="F24" s="229"/>
      <c r="G24" s="233"/>
      <c r="H24" s="94"/>
      <c r="I24" s="94"/>
      <c r="J24" s="94"/>
      <c r="K24" s="297">
        <f t="shared" si="0"/>
        <v>1</v>
      </c>
    </row>
    <row r="25" spans="2:11" ht="99.9" customHeight="1" x14ac:dyDescent="0.3">
      <c r="B25" s="228">
        <f>IF(C25="","",19)</f>
        <v>19</v>
      </c>
      <c r="C25" s="537" t="str">
        <f>DATA!J14</f>
        <v>26.03.24</v>
      </c>
      <c r="D25" s="183" t="str">
        <f>DATA!N14</f>
        <v>20E</v>
      </c>
      <c r="E25" s="184" t="str">
        <f>DATA!K14</f>
        <v>Biological Science</v>
      </c>
      <c r="F25" s="229"/>
      <c r="G25" s="234"/>
      <c r="H25" s="94"/>
      <c r="I25" s="94"/>
      <c r="J25" s="94"/>
      <c r="K25" s="297">
        <f t="shared" si="0"/>
        <v>1</v>
      </c>
    </row>
    <row r="26" spans="2:11" ht="99.9" customHeight="1" x14ac:dyDescent="0.3">
      <c r="B26" s="228">
        <f>IF(C26="","",20)</f>
        <v>20</v>
      </c>
      <c r="C26" s="537" t="str">
        <f>DATA!J14</f>
        <v>26.03.24</v>
      </c>
      <c r="D26" s="183" t="str">
        <f>DATA!O14</f>
        <v>20U</v>
      </c>
      <c r="E26" s="184" t="str">
        <f>DATA!K14</f>
        <v>Biological Science</v>
      </c>
      <c r="F26" s="229"/>
      <c r="G26" s="234"/>
      <c r="H26" s="235"/>
      <c r="I26" s="235"/>
      <c r="J26" s="235"/>
      <c r="K26" s="297">
        <f t="shared" si="0"/>
        <v>1</v>
      </c>
    </row>
    <row r="27" spans="2:11" ht="99.9" customHeight="1" x14ac:dyDescent="0.3">
      <c r="B27" s="228">
        <f>IF(C27="","",21)</f>
        <v>21</v>
      </c>
      <c r="C27" s="537" t="str">
        <f>DATA!J14</f>
        <v>26.03.24</v>
      </c>
      <c r="D27" s="183" t="str">
        <f>DATA!P14</f>
        <v>20K</v>
      </c>
      <c r="E27" s="184" t="str">
        <f>DATA!K14</f>
        <v>Biological Science</v>
      </c>
      <c r="F27" s="229"/>
      <c r="G27" s="233"/>
      <c r="H27" s="94"/>
      <c r="I27" s="94"/>
      <c r="J27" s="94"/>
      <c r="K27" s="297">
        <f t="shared" si="0"/>
        <v>1</v>
      </c>
    </row>
    <row r="28" spans="2:11" ht="99.9" customHeight="1" x14ac:dyDescent="0.3">
      <c r="B28" s="228">
        <f>IF(C28="","",22)</f>
        <v>22</v>
      </c>
      <c r="C28" s="537" t="str">
        <f>IF(DATA!J15="","",DATA!J15)</f>
        <v>27.03.24</v>
      </c>
      <c r="D28" s="183" t="str">
        <f>IF(DATA!M15="","",DATA!M15)</f>
        <v>21T</v>
      </c>
      <c r="E28" s="184" t="str">
        <f>IF(DATA!K15="","",DATA!K15)</f>
        <v>Social Studies</v>
      </c>
      <c r="F28" s="229"/>
      <c r="G28" s="230"/>
      <c r="H28" s="94"/>
      <c r="I28" s="94"/>
      <c r="J28" s="94"/>
      <c r="K28" s="297">
        <f t="shared" si="0"/>
        <v>1</v>
      </c>
    </row>
    <row r="29" spans="2:11" ht="99.9" customHeight="1" x14ac:dyDescent="0.3">
      <c r="B29" s="228">
        <f>IF(C29="","",23)</f>
        <v>23</v>
      </c>
      <c r="C29" s="537" t="str">
        <f>IF(DATA!J15="","",DATA!J15)</f>
        <v>27.03.24</v>
      </c>
      <c r="D29" s="183" t="str">
        <f>IF(DATA!N15="","",DATA!N15)</f>
        <v>21E</v>
      </c>
      <c r="E29" s="184" t="str">
        <f>IF(DATA!K15="","",DATA!K15)</f>
        <v>Social Studies</v>
      </c>
      <c r="F29" s="229"/>
      <c r="G29" s="230"/>
      <c r="H29" s="94"/>
      <c r="I29" s="94"/>
      <c r="J29" s="94"/>
      <c r="K29" s="297">
        <f t="shared" si="0"/>
        <v>1</v>
      </c>
    </row>
    <row r="30" spans="2:11" ht="99.9" customHeight="1" x14ac:dyDescent="0.3">
      <c r="B30" s="228">
        <f>IF(C30="","",24)</f>
        <v>24</v>
      </c>
      <c r="C30" s="537" t="str">
        <f>IF(DATA!J16="","",DATA!J16)</f>
        <v>28.03.24</v>
      </c>
      <c r="D30" s="183" t="str">
        <f>IF(DATA!M16="","",DATA!M16)</f>
        <v/>
      </c>
      <c r="E30" s="184" t="str">
        <f>IF(DATA!K16="","",DATA!K16)</f>
        <v>OSSC Main Language Paper I</v>
      </c>
      <c r="F30" s="229"/>
      <c r="G30" s="233"/>
      <c r="H30" s="235"/>
      <c r="I30" s="235"/>
      <c r="J30" s="235"/>
      <c r="K30" s="297">
        <f t="shared" si="0"/>
        <v>1</v>
      </c>
    </row>
    <row r="31" spans="2:11" ht="99.9" customHeight="1" x14ac:dyDescent="0.3">
      <c r="B31" s="228">
        <f>IF(C31="","",25)</f>
        <v>25</v>
      </c>
      <c r="C31" s="537" t="str">
        <f>IF(DATA!J16="","",DATA!J16)</f>
        <v>28.03.24</v>
      </c>
      <c r="D31" s="183" t="str">
        <f>IF(DATA!N16="","",DATA!N16)</f>
        <v/>
      </c>
      <c r="E31" s="184" t="str">
        <f>IF(DATA!K16="","",DATA!K16)</f>
        <v>OSSC Main Language Paper I</v>
      </c>
      <c r="F31" s="229"/>
      <c r="G31" s="233"/>
      <c r="H31" s="94"/>
      <c r="I31" s="94"/>
      <c r="J31" s="94"/>
      <c r="K31" s="297">
        <f>IF(C31="",0,1)</f>
        <v>1</v>
      </c>
    </row>
    <row r="32" spans="2:11" x14ac:dyDescent="0.3">
      <c r="B32" s="273"/>
      <c r="C32" s="353"/>
      <c r="D32" s="273"/>
      <c r="E32" s="273"/>
      <c r="F32" s="354"/>
      <c r="G32" s="354"/>
      <c r="H32" s="30"/>
      <c r="I32" s="30"/>
      <c r="J32" s="30"/>
      <c r="K32" s="297">
        <f>IF(B$35="",0,1)</f>
        <v>1</v>
      </c>
    </row>
    <row r="33" spans="2:11" x14ac:dyDescent="0.3">
      <c r="B33" s="273"/>
      <c r="C33" s="353"/>
      <c r="D33" s="273"/>
      <c r="E33" s="273"/>
      <c r="F33" s="354"/>
      <c r="G33" s="354"/>
      <c r="H33" s="30"/>
      <c r="I33" s="30"/>
      <c r="J33" s="30"/>
      <c r="K33" s="297">
        <f t="shared" ref="K33:K38" si="1">IF(B$35="",0,1)</f>
        <v>1</v>
      </c>
    </row>
    <row r="34" spans="2:11" x14ac:dyDescent="0.3">
      <c r="B34" s="273"/>
      <c r="C34" s="353"/>
      <c r="D34" s="273"/>
      <c r="E34" s="273"/>
      <c r="F34" s="354"/>
      <c r="G34" s="354"/>
      <c r="H34" s="30"/>
      <c r="I34" s="30"/>
      <c r="J34" s="30"/>
      <c r="K34" s="297">
        <f t="shared" si="1"/>
        <v>1</v>
      </c>
    </row>
    <row r="35" spans="2:11" ht="14.4" x14ac:dyDescent="0.3">
      <c r="B35" s="998" t="s">
        <v>101</v>
      </c>
      <c r="C35" s="998"/>
      <c r="D35" s="998"/>
      <c r="E35" s="273"/>
      <c r="F35" s="30"/>
      <c r="G35" s="998" t="s">
        <v>102</v>
      </c>
      <c r="H35" s="998"/>
      <c r="I35" s="998"/>
      <c r="J35" s="998"/>
      <c r="K35" s="297">
        <f t="shared" si="1"/>
        <v>1</v>
      </c>
    </row>
    <row r="36" spans="2:11" ht="14.4" x14ac:dyDescent="0.3">
      <c r="B36" s="998" t="str">
        <f>DATA!K24</f>
        <v>Sri. H.Subba Rao</v>
      </c>
      <c r="C36" s="998"/>
      <c r="D36" s="998"/>
      <c r="E36" s="273"/>
      <c r="F36" s="30"/>
      <c r="G36" s="998" t="str">
        <f>DATA!K23</f>
        <v>Sri. S.Ranganna</v>
      </c>
      <c r="H36" s="998"/>
      <c r="I36" s="998"/>
      <c r="J36" s="998"/>
      <c r="K36" s="297">
        <f t="shared" si="1"/>
        <v>1</v>
      </c>
    </row>
    <row r="37" spans="2:11" x14ac:dyDescent="0.3">
      <c r="B37" s="273"/>
      <c r="C37" s="355"/>
      <c r="D37" s="273"/>
      <c r="E37" s="273"/>
      <c r="F37" s="30"/>
      <c r="G37" s="30"/>
      <c r="H37" s="30"/>
      <c r="I37" s="30"/>
      <c r="J37" s="30"/>
      <c r="K37" s="297">
        <f t="shared" si="1"/>
        <v>1</v>
      </c>
    </row>
    <row r="38" spans="2:11" ht="14.4" x14ac:dyDescent="0.3">
      <c r="B38" s="324" t="s">
        <v>356</v>
      </c>
      <c r="C38" s="398"/>
      <c r="D38" s="398"/>
      <c r="E38" s="398"/>
      <c r="F38" s="398"/>
      <c r="G38" s="398"/>
      <c r="H38" s="398"/>
      <c r="I38" s="538"/>
      <c r="J38" s="538"/>
      <c r="K38" s="297">
        <f t="shared" si="1"/>
        <v>1</v>
      </c>
    </row>
  </sheetData>
  <sheetProtection algorithmName="SHA-512" hashValue="J5Onxr+e7V3czCRgJT2ebUqgOCYZYl4arTMQSOBkqCp8i3EDMA4lYkejK+0NUdHkaE1aSPtA3xWycZq38F1GMg==" saltValue="PnakgDtt5frVCx8I33LhbA==" spinCount="100000" sheet="1" sort="0" autoFilter="0"/>
  <autoFilter ref="K6:K38" xr:uid="{00000000-0001-0000-0A00-000000000000}"/>
  <mergeCells count="7">
    <mergeCell ref="B2:J2"/>
    <mergeCell ref="B3:J3"/>
    <mergeCell ref="B36:D36"/>
    <mergeCell ref="B35:D35"/>
    <mergeCell ref="G35:J35"/>
    <mergeCell ref="G36:J36"/>
    <mergeCell ref="B4:J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fitToHeight="0" orientation="portrait" horizontalDpi="4294967293" verticalDpi="0" r:id="rId1"/>
  <ignoredErrors>
    <ignoredError sqref="F31:J31 B2:J3 B36 G36 C28:E31 C25:C27 C23 C11:C13 C16:C22 C14 C15 C24 D16:E27 D7:E13 D14:E14 D15:E15 C8:C10 B7:C7 B11:B13 B8:B10 B28:B31 B15 B14 B23 B25:B27 B24 B16:B22 B4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S88"/>
  <sheetViews>
    <sheetView showGridLines="0" showRowColHeaders="0" workbookViewId="0">
      <selection activeCell="L3" sqref="L3"/>
    </sheetView>
  </sheetViews>
  <sheetFormatPr defaultRowHeight="14.4" x14ac:dyDescent="0.3"/>
  <cols>
    <col min="1" max="1" width="4.77734375" customWidth="1"/>
    <col min="3" max="3" width="15.33203125" customWidth="1"/>
    <col min="4" max="4" width="2.109375" customWidth="1"/>
    <col min="8" max="8" width="10" customWidth="1"/>
    <col min="9" max="9" width="2.6640625" customWidth="1"/>
    <col min="11" max="11" width="14" customWidth="1"/>
    <col min="13" max="13" width="12.33203125" style="108" customWidth="1"/>
    <col min="14" max="14" width="1.88671875" customWidth="1"/>
    <col min="15" max="15" width="25" style="108" customWidth="1"/>
  </cols>
  <sheetData>
    <row r="1" spans="2:16" ht="21" customHeight="1" thickBot="1" x14ac:dyDescent="0.35"/>
    <row r="2" spans="2:16" ht="30" customHeight="1" x14ac:dyDescent="0.3">
      <c r="B2" s="1013" t="s">
        <v>262</v>
      </c>
      <c r="C2" s="1014"/>
      <c r="D2" s="1014"/>
      <c r="E2" s="1014"/>
      <c r="F2" s="1014"/>
      <c r="G2" s="1014"/>
      <c r="H2" s="1014"/>
      <c r="I2" s="1014"/>
      <c r="J2" s="1014"/>
      <c r="K2" s="1015"/>
      <c r="M2" s="1000" t="s">
        <v>288</v>
      </c>
      <c r="N2" s="1000"/>
      <c r="O2" s="1000"/>
      <c r="P2" s="133" t="s">
        <v>290</v>
      </c>
    </row>
    <row r="3" spans="2:16" ht="20.100000000000001" customHeight="1" x14ac:dyDescent="0.3">
      <c r="B3" s="1016" t="s">
        <v>263</v>
      </c>
      <c r="C3" s="1017"/>
      <c r="D3" s="1017"/>
      <c r="E3" s="1017"/>
      <c r="F3" s="1018"/>
      <c r="G3" s="1019" t="s">
        <v>264</v>
      </c>
      <c r="H3" s="1020"/>
      <c r="I3" s="1020"/>
      <c r="J3" s="1021"/>
      <c r="K3" s="356" t="s">
        <v>265</v>
      </c>
      <c r="M3" s="1005" t="s">
        <v>284</v>
      </c>
      <c r="N3" s="1005"/>
      <c r="O3" s="1005"/>
    </row>
    <row r="4" spans="2:16" ht="20.100000000000001" customHeight="1" thickBot="1" x14ac:dyDescent="0.35">
      <c r="B4" s="1022" t="str">
        <f>IF(S88=1,"",CONCATENATE(O5," - ",O6))</f>
        <v xml:space="preserve">First Language - </v>
      </c>
      <c r="C4" s="1023"/>
      <c r="D4" s="1023"/>
      <c r="E4" s="1023"/>
      <c r="F4" s="1024"/>
      <c r="G4" s="1025" t="str">
        <f>IF(S88=1,"",O11)</f>
        <v>9.30 AM to 12.15 PM</v>
      </c>
      <c r="H4" s="1023"/>
      <c r="I4" s="1023"/>
      <c r="J4" s="1024"/>
      <c r="K4" s="187">
        <f>IF(S88=1,"",O7)</f>
        <v>45369</v>
      </c>
      <c r="L4" s="28"/>
    </row>
    <row r="5" spans="2:16" ht="20.100000000000001" customHeight="1" x14ac:dyDescent="0.3">
      <c r="B5" s="1028" t="s">
        <v>286</v>
      </c>
      <c r="C5" s="1029"/>
      <c r="D5" s="357" t="s">
        <v>1</v>
      </c>
      <c r="E5" s="1001" t="str">
        <f>IF(S88=1,"",UPPER(" ADDRESS OF THE "&amp;DATA!$F9&amp;" CENTRE"))</f>
        <v xml:space="preserve"> ADDRESS OF THE SSC PUBLIC EXAMS MARCH 2024 CENTRE</v>
      </c>
      <c r="F5" s="1001"/>
      <c r="G5" s="1001"/>
      <c r="H5" s="1001"/>
      <c r="I5" s="1001"/>
      <c r="J5" s="1001"/>
      <c r="K5" s="1002"/>
      <c r="L5" s="28"/>
      <c r="M5" s="113" t="s">
        <v>272</v>
      </c>
      <c r="N5" s="110" t="s">
        <v>1</v>
      </c>
      <c r="O5" s="116" t="s">
        <v>278</v>
      </c>
    </row>
    <row r="6" spans="2:16" ht="20.100000000000001" customHeight="1" x14ac:dyDescent="0.3">
      <c r="B6" s="358" t="s">
        <v>267</v>
      </c>
      <c r="C6" s="188"/>
      <c r="D6" s="359" t="s">
        <v>1</v>
      </c>
      <c r="E6" s="1006" t="str">
        <f>IF(S88=1,"",DATA!F10)</f>
        <v>ZPH School,  xxxx</v>
      </c>
      <c r="F6" s="1006"/>
      <c r="G6" s="1006"/>
      <c r="H6" s="1006"/>
      <c r="I6" s="1006"/>
      <c r="J6" s="1006"/>
      <c r="K6" s="1007"/>
      <c r="L6" s="28"/>
      <c r="M6" s="114" t="s">
        <v>279</v>
      </c>
      <c r="N6" s="111" t="s">
        <v>1</v>
      </c>
      <c r="O6" s="117"/>
    </row>
    <row r="7" spans="2:16" ht="20.100000000000001" customHeight="1" x14ac:dyDescent="0.3">
      <c r="B7" s="358" t="s">
        <v>268</v>
      </c>
      <c r="C7" s="188"/>
      <c r="D7" s="360" t="s">
        <v>1</v>
      </c>
      <c r="E7" s="185" t="str">
        <f>IF(S88=1,"",CONCATENATE(DATA!F22,"","  to ","",DATA!G22))</f>
        <v>1305000201  to 1305000406</v>
      </c>
      <c r="F7" s="30"/>
      <c r="G7" s="30"/>
      <c r="H7" s="30"/>
      <c r="I7" s="30"/>
      <c r="J7" s="30"/>
      <c r="K7" s="186"/>
      <c r="L7" s="28"/>
      <c r="M7" s="114" t="s">
        <v>2</v>
      </c>
      <c r="N7" s="111" t="s">
        <v>1</v>
      </c>
      <c r="O7" s="118">
        <v>45369</v>
      </c>
    </row>
    <row r="8" spans="2:16" ht="20.100000000000001" customHeight="1" x14ac:dyDescent="0.3">
      <c r="B8" s="358" t="s">
        <v>269</v>
      </c>
      <c r="C8" s="188"/>
      <c r="D8" s="360" t="s">
        <v>1</v>
      </c>
      <c r="E8" s="1008">
        <f>IF(S88=1,"",DATA!H22)</f>
        <v>206</v>
      </c>
      <c r="F8" s="1008"/>
      <c r="G8" s="188"/>
      <c r="H8" s="361" t="s">
        <v>270</v>
      </c>
      <c r="I8" s="362" t="s">
        <v>1</v>
      </c>
      <c r="J8" s="1009">
        <f>K4</f>
        <v>45369</v>
      </c>
      <c r="K8" s="1010"/>
      <c r="L8" s="28"/>
      <c r="M8" s="114" t="s">
        <v>280</v>
      </c>
      <c r="N8" s="111" t="s">
        <v>1</v>
      </c>
      <c r="O8" s="117">
        <v>1546987</v>
      </c>
    </row>
    <row r="9" spans="2:16" ht="20.100000000000001" customHeight="1" x14ac:dyDescent="0.3">
      <c r="B9" s="358" t="s">
        <v>271</v>
      </c>
      <c r="C9" s="188"/>
      <c r="D9" s="360" t="s">
        <v>1</v>
      </c>
      <c r="E9" s="189"/>
      <c r="F9" s="188"/>
      <c r="G9" s="188"/>
      <c r="H9" s="361" t="s">
        <v>272</v>
      </c>
      <c r="I9" s="362" t="s">
        <v>1</v>
      </c>
      <c r="J9" s="1009" t="str">
        <f>B4</f>
        <v xml:space="preserve">First Language - </v>
      </c>
      <c r="K9" s="1010"/>
      <c r="L9" s="28"/>
      <c r="M9" s="114" t="s">
        <v>71</v>
      </c>
      <c r="N9" s="111" t="s">
        <v>1</v>
      </c>
      <c r="O9" s="117">
        <v>1546992</v>
      </c>
    </row>
    <row r="10" spans="2:16" ht="20.100000000000001" customHeight="1" x14ac:dyDescent="0.3">
      <c r="B10" s="1026" t="s">
        <v>273</v>
      </c>
      <c r="C10" s="1027"/>
      <c r="D10" s="360" t="s">
        <v>1</v>
      </c>
      <c r="E10" s="189"/>
      <c r="F10" s="188"/>
      <c r="G10" s="188"/>
      <c r="H10" s="361" t="s">
        <v>202</v>
      </c>
      <c r="I10" s="362" t="s">
        <v>1</v>
      </c>
      <c r="J10" s="1009" t="str">
        <f>IF(S88=1,"",O10)</f>
        <v>01T &amp; 02T</v>
      </c>
      <c r="K10" s="1010"/>
      <c r="L10" s="28"/>
      <c r="M10" s="114" t="s">
        <v>281</v>
      </c>
      <c r="N10" s="111" t="s">
        <v>1</v>
      </c>
      <c r="O10" s="117" t="s">
        <v>346</v>
      </c>
    </row>
    <row r="11" spans="2:16" ht="20.100000000000001" customHeight="1" thickBot="1" x14ac:dyDescent="0.35">
      <c r="B11" s="1026"/>
      <c r="C11" s="1027"/>
      <c r="D11" s="30"/>
      <c r="E11" s="30"/>
      <c r="F11" s="30"/>
      <c r="G11" s="30"/>
      <c r="H11" s="30"/>
      <c r="I11" s="30"/>
      <c r="J11" s="1003"/>
      <c r="K11" s="1004"/>
      <c r="L11" s="28"/>
      <c r="M11" s="115" t="s">
        <v>282</v>
      </c>
      <c r="N11" s="112"/>
      <c r="O11" s="119" t="s">
        <v>283</v>
      </c>
      <c r="P11" s="109"/>
    </row>
    <row r="12" spans="2:16" ht="20.100000000000001" customHeight="1" x14ac:dyDescent="0.3">
      <c r="B12" s="358" t="s">
        <v>274</v>
      </c>
      <c r="C12" s="188"/>
      <c r="D12" s="360" t="s">
        <v>1</v>
      </c>
      <c r="E12" s="189"/>
      <c r="F12" s="188"/>
      <c r="G12" s="30"/>
      <c r="H12" s="188"/>
      <c r="I12" s="361" t="s">
        <v>275</v>
      </c>
      <c r="J12" s="188"/>
      <c r="K12" s="190"/>
      <c r="L12" s="28"/>
    </row>
    <row r="13" spans="2:16" ht="20.100000000000001" customHeight="1" x14ac:dyDescent="0.3">
      <c r="B13" s="358" t="s">
        <v>276</v>
      </c>
      <c r="C13" s="188"/>
      <c r="D13" s="360" t="s">
        <v>1</v>
      </c>
      <c r="E13" s="189"/>
      <c r="F13" s="188"/>
      <c r="G13" s="188"/>
      <c r="H13" s="188"/>
      <c r="I13" s="188"/>
      <c r="J13" s="188"/>
      <c r="K13" s="190"/>
    </row>
    <row r="14" spans="2:16" ht="20.100000000000001" customHeight="1" x14ac:dyDescent="0.3">
      <c r="B14" s="358" t="s">
        <v>277</v>
      </c>
      <c r="C14" s="188"/>
      <c r="D14" s="360" t="s">
        <v>1</v>
      </c>
      <c r="E14" s="188"/>
      <c r="F14" s="188"/>
      <c r="G14" s="188"/>
      <c r="H14" s="188"/>
      <c r="I14" s="188"/>
      <c r="J14" s="188"/>
      <c r="K14" s="190"/>
    </row>
    <row r="15" spans="2:16" ht="20.100000000000001" customHeight="1" x14ac:dyDescent="0.3">
      <c r="B15" s="358"/>
      <c r="C15" s="188"/>
      <c r="D15" s="188"/>
      <c r="E15" s="188"/>
      <c r="F15" s="188"/>
      <c r="G15" s="188"/>
      <c r="H15" s="188"/>
      <c r="I15" s="188"/>
      <c r="J15" s="188"/>
      <c r="K15" s="190"/>
    </row>
    <row r="16" spans="2:16" ht="20.100000000000001" customHeight="1" x14ac:dyDescent="0.3">
      <c r="B16" s="363"/>
      <c r="C16" s="30"/>
      <c r="D16" s="30"/>
      <c r="E16" s="30"/>
      <c r="F16" s="30"/>
      <c r="G16" s="30"/>
      <c r="H16" s="30"/>
      <c r="I16" s="30"/>
      <c r="J16" s="30"/>
      <c r="K16" s="190"/>
    </row>
    <row r="17" spans="2:11" ht="20.100000000000001" customHeight="1" x14ac:dyDescent="0.35">
      <c r="B17" s="364" t="s">
        <v>52</v>
      </c>
      <c r="C17" s="105"/>
      <c r="D17" s="105"/>
      <c r="E17" s="105"/>
      <c r="F17" s="105"/>
      <c r="G17" s="105" t="s">
        <v>102</v>
      </c>
      <c r="H17" s="106"/>
      <c r="I17" s="106"/>
      <c r="J17" s="106"/>
      <c r="K17" s="190"/>
    </row>
    <row r="18" spans="2:11" ht="20.100000000000001" customHeight="1" thickBot="1" x14ac:dyDescent="0.35">
      <c r="B18" s="365"/>
      <c r="C18" s="366"/>
      <c r="D18" s="366"/>
      <c r="E18" s="366"/>
      <c r="F18" s="366"/>
      <c r="G18" s="366"/>
      <c r="H18" s="366"/>
      <c r="I18" s="366"/>
      <c r="J18" s="366"/>
      <c r="K18" s="367"/>
    </row>
    <row r="19" spans="2:11" x14ac:dyDescent="0.3">
      <c r="B19" s="368"/>
      <c r="C19" s="369"/>
      <c r="D19" s="369"/>
      <c r="E19" s="369"/>
      <c r="F19" s="369"/>
      <c r="G19" s="369"/>
      <c r="H19" s="369"/>
      <c r="I19" s="369"/>
      <c r="J19" s="369"/>
      <c r="K19" s="369"/>
    </row>
    <row r="20" spans="2:11" ht="31.5" customHeight="1" thickBot="1" x14ac:dyDescent="0.35"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2:11" ht="30" customHeight="1" x14ac:dyDescent="0.3">
      <c r="B21" s="1013" t="s">
        <v>262</v>
      </c>
      <c r="C21" s="1014"/>
      <c r="D21" s="1014"/>
      <c r="E21" s="1014"/>
      <c r="F21" s="1014"/>
      <c r="G21" s="1014"/>
      <c r="H21" s="1014"/>
      <c r="I21" s="1014"/>
      <c r="J21" s="1014"/>
      <c r="K21" s="1015"/>
    </row>
    <row r="22" spans="2:11" ht="20.100000000000001" customHeight="1" x14ac:dyDescent="0.3">
      <c r="B22" s="1016" t="s">
        <v>263</v>
      </c>
      <c r="C22" s="1017"/>
      <c r="D22" s="1017"/>
      <c r="E22" s="1017"/>
      <c r="F22" s="1018"/>
      <c r="G22" s="1019" t="s">
        <v>264</v>
      </c>
      <c r="H22" s="1020"/>
      <c r="I22" s="1020"/>
      <c r="J22" s="1021"/>
      <c r="K22" s="356" t="s">
        <v>265</v>
      </c>
    </row>
    <row r="23" spans="2:11" ht="20.100000000000001" customHeight="1" x14ac:dyDescent="0.3">
      <c r="B23" s="1022" t="str">
        <f>B4</f>
        <v xml:space="preserve">First Language - </v>
      </c>
      <c r="C23" s="1023"/>
      <c r="D23" s="1023"/>
      <c r="E23" s="1023"/>
      <c r="F23" s="1024"/>
      <c r="G23" s="1025" t="str">
        <f>G4</f>
        <v>9.30 AM to 12.15 PM</v>
      </c>
      <c r="H23" s="1023"/>
      <c r="I23" s="1023"/>
      <c r="J23" s="1024"/>
      <c r="K23" s="187">
        <f>K4</f>
        <v>45369</v>
      </c>
    </row>
    <row r="24" spans="2:11" ht="20.100000000000001" customHeight="1" x14ac:dyDescent="0.3">
      <c r="B24" s="370" t="s">
        <v>266</v>
      </c>
      <c r="C24" s="371"/>
      <c r="D24" s="357" t="s">
        <v>1</v>
      </c>
      <c r="E24" s="1001" t="str">
        <f>E5</f>
        <v xml:space="preserve"> ADDRESS OF THE SSC PUBLIC EXAMS MARCH 2024 CENTRE</v>
      </c>
      <c r="F24" s="1001"/>
      <c r="G24" s="1001"/>
      <c r="H24" s="1001"/>
      <c r="I24" s="1001"/>
      <c r="J24" s="1001"/>
      <c r="K24" s="1002"/>
    </row>
    <row r="25" spans="2:11" ht="20.100000000000001" customHeight="1" x14ac:dyDescent="0.3">
      <c r="B25" s="358" t="s">
        <v>267</v>
      </c>
      <c r="C25" s="188"/>
      <c r="D25" s="359" t="s">
        <v>1</v>
      </c>
      <c r="E25" s="1006" t="str">
        <f>E6</f>
        <v>ZPH School,  xxxx</v>
      </c>
      <c r="F25" s="1006"/>
      <c r="G25" s="1006"/>
      <c r="H25" s="1006"/>
      <c r="I25" s="1006"/>
      <c r="J25" s="1006"/>
      <c r="K25" s="1007"/>
    </row>
    <row r="26" spans="2:11" ht="20.100000000000001" customHeight="1" x14ac:dyDescent="0.3">
      <c r="B26" s="358" t="s">
        <v>268</v>
      </c>
      <c r="C26" s="188"/>
      <c r="D26" s="360" t="s">
        <v>1</v>
      </c>
      <c r="E26" s="185" t="str">
        <f>E7</f>
        <v>1305000201  to 1305000406</v>
      </c>
      <c r="F26" s="30"/>
      <c r="G26" s="30"/>
      <c r="H26" s="30"/>
      <c r="I26" s="30"/>
      <c r="J26" s="30"/>
      <c r="K26" s="186"/>
    </row>
    <row r="27" spans="2:11" ht="20.100000000000001" customHeight="1" x14ac:dyDescent="0.3">
      <c r="B27" s="358" t="s">
        <v>269</v>
      </c>
      <c r="C27" s="188"/>
      <c r="D27" s="360" t="s">
        <v>1</v>
      </c>
      <c r="E27" s="1008">
        <f>E8</f>
        <v>206</v>
      </c>
      <c r="F27" s="1008"/>
      <c r="G27" s="188"/>
      <c r="H27" s="361" t="s">
        <v>270</v>
      </c>
      <c r="I27" s="362" t="s">
        <v>1</v>
      </c>
      <c r="J27" s="1009">
        <f>K23</f>
        <v>45369</v>
      </c>
      <c r="K27" s="1010"/>
    </row>
    <row r="28" spans="2:11" ht="20.100000000000001" customHeight="1" x14ac:dyDescent="0.3">
      <c r="B28" s="358" t="s">
        <v>271</v>
      </c>
      <c r="C28" s="188"/>
      <c r="D28" s="360" t="s">
        <v>1</v>
      </c>
      <c r="E28" s="189"/>
      <c r="F28" s="188"/>
      <c r="G28" s="188"/>
      <c r="H28" s="361" t="s">
        <v>272</v>
      </c>
      <c r="I28" s="362" t="s">
        <v>1</v>
      </c>
      <c r="J28" s="1009" t="str">
        <f>B23</f>
        <v xml:space="preserve">First Language - </v>
      </c>
      <c r="K28" s="1010"/>
    </row>
    <row r="29" spans="2:11" ht="20.100000000000001" customHeight="1" x14ac:dyDescent="0.3">
      <c r="B29" s="1011" t="s">
        <v>273</v>
      </c>
      <c r="C29" s="1012"/>
      <c r="D29" s="360" t="s">
        <v>1</v>
      </c>
      <c r="E29" s="189"/>
      <c r="F29" s="188"/>
      <c r="G29" s="188"/>
      <c r="H29" s="361" t="s">
        <v>202</v>
      </c>
      <c r="I29" s="362" t="s">
        <v>1</v>
      </c>
      <c r="J29" s="1009" t="str">
        <f>J10</f>
        <v>01T &amp; 02T</v>
      </c>
      <c r="K29" s="1010"/>
    </row>
    <row r="30" spans="2:11" ht="20.100000000000001" customHeight="1" x14ac:dyDescent="0.3">
      <c r="B30" s="358" t="s">
        <v>274</v>
      </c>
      <c r="C30" s="188"/>
      <c r="D30" s="360" t="s">
        <v>1</v>
      </c>
      <c r="E30" s="189"/>
      <c r="F30" s="188"/>
      <c r="G30" s="30"/>
      <c r="H30" s="188"/>
      <c r="I30" s="361" t="s">
        <v>275</v>
      </c>
      <c r="J30" s="1003"/>
      <c r="K30" s="1004"/>
    </row>
    <row r="31" spans="2:11" ht="20.100000000000001" customHeight="1" x14ac:dyDescent="0.3">
      <c r="B31" s="358" t="s">
        <v>276</v>
      </c>
      <c r="C31" s="188"/>
      <c r="D31" s="360" t="s">
        <v>1</v>
      </c>
      <c r="E31" s="189"/>
      <c r="F31" s="188"/>
      <c r="G31" s="188"/>
      <c r="H31" s="188"/>
      <c r="I31" s="188"/>
      <c r="J31" s="188"/>
      <c r="K31" s="190"/>
    </row>
    <row r="32" spans="2:11" ht="20.100000000000001" customHeight="1" x14ac:dyDescent="0.3">
      <c r="B32" s="358" t="s">
        <v>277</v>
      </c>
      <c r="C32" s="188"/>
      <c r="D32" s="360" t="s">
        <v>1</v>
      </c>
      <c r="E32" s="191"/>
      <c r="F32" s="188"/>
      <c r="G32" s="188"/>
      <c r="H32" s="188"/>
      <c r="I32" s="188"/>
      <c r="J32" s="188"/>
      <c r="K32" s="190"/>
    </row>
    <row r="33" spans="2:11" ht="20.100000000000001" customHeight="1" x14ac:dyDescent="0.3">
      <c r="B33" s="358"/>
      <c r="C33" s="188"/>
      <c r="D33" s="188"/>
      <c r="E33" s="188"/>
      <c r="F33" s="188"/>
      <c r="G33" s="188"/>
      <c r="H33" s="188"/>
      <c r="I33" s="188"/>
      <c r="J33" s="188"/>
      <c r="K33" s="190"/>
    </row>
    <row r="34" spans="2:11" ht="20.100000000000001" customHeight="1" x14ac:dyDescent="0.3">
      <c r="B34" s="358"/>
      <c r="C34" s="188"/>
      <c r="D34" s="188"/>
      <c r="E34" s="188"/>
      <c r="F34" s="188"/>
      <c r="G34" s="188"/>
      <c r="H34" s="188"/>
      <c r="I34" s="188"/>
      <c r="J34" s="188"/>
      <c r="K34" s="190"/>
    </row>
    <row r="35" spans="2:11" ht="20.100000000000001" customHeight="1" x14ac:dyDescent="0.35">
      <c r="B35" s="364" t="s">
        <v>52</v>
      </c>
      <c r="C35" s="105"/>
      <c r="D35" s="105"/>
      <c r="E35" s="105"/>
      <c r="F35" s="105"/>
      <c r="G35" s="105" t="s">
        <v>102</v>
      </c>
      <c r="H35" s="106"/>
      <c r="I35" s="106"/>
      <c r="J35" s="106"/>
      <c r="K35" s="190"/>
    </row>
    <row r="36" spans="2:11" ht="20.100000000000001" customHeight="1" x14ac:dyDescent="0.3">
      <c r="B36" s="363"/>
      <c r="C36" s="27"/>
      <c r="D36" s="27"/>
      <c r="E36" s="27"/>
      <c r="F36" s="27"/>
      <c r="G36" s="27"/>
      <c r="H36" s="27"/>
      <c r="I36" s="27"/>
      <c r="J36" s="27"/>
      <c r="K36" s="372"/>
    </row>
    <row r="37" spans="2:11" ht="20.100000000000001" customHeight="1" thickBot="1" x14ac:dyDescent="0.35">
      <c r="B37" s="365"/>
      <c r="C37" s="366"/>
      <c r="D37" s="366"/>
      <c r="E37" s="366"/>
      <c r="F37" s="366"/>
      <c r="G37" s="366"/>
      <c r="H37" s="366"/>
      <c r="I37" s="366"/>
      <c r="J37" s="366"/>
      <c r="K37" s="367"/>
    </row>
    <row r="38" spans="2:11" ht="20.100000000000001" customHeight="1" x14ac:dyDescent="0.3"/>
    <row r="85" spans="18:19" x14ac:dyDescent="0.3">
      <c r="R85">
        <v>1</v>
      </c>
      <c r="S85" t="s">
        <v>289</v>
      </c>
    </row>
    <row r="86" spans="18:19" x14ac:dyDescent="0.3">
      <c r="R86">
        <v>2</v>
      </c>
      <c r="S86" t="s">
        <v>290</v>
      </c>
    </row>
    <row r="87" spans="18:19" x14ac:dyDescent="0.3">
      <c r="S87" t="str">
        <f>P2</f>
        <v>No</v>
      </c>
    </row>
    <row r="88" spans="18:19" x14ac:dyDescent="0.3">
      <c r="S88">
        <f>IF(S87=S85,1,2)</f>
        <v>2</v>
      </c>
    </row>
  </sheetData>
  <sheetProtection algorithmName="SHA-512" hashValue="lbH6nGNUsHu2sDTGCpLcGnyHYlvWi/09wjxqBQUBSaDvD8rHxfEHppfIcN0c7QPyxJcBBYW+8OklD6Y6OCbYvA==" saltValue="ybOjfuJOoM/57u2x73xMoQ==" spinCount="100000" sheet="1" sort="0" autoFilter="0"/>
  <protectedRanges>
    <protectedRange sqref="E12:F13 E28:F32 E9:F10" name="Range2_1"/>
  </protectedRanges>
  <customSheetViews>
    <customSheetView guid="{C68C7D00-2884-4B0B-841E-6AB961699C1E}" showPageBreaks="1" showGridLines="0" showRowCol="0" printArea="1">
      <selection activeCell="L5" sqref="L5"/>
      <pageMargins left="0.2" right="0.3" top="0.3" bottom="0.3" header="0.3" footer="0.3"/>
      <printOptions horizontalCentered="1" verticalCentered="1"/>
      <pageSetup paperSize="9" scale="105" orientation="portrait" horizontalDpi="4294967293" verticalDpi="300" r:id="rId1"/>
    </customSheetView>
  </customSheetViews>
  <mergeCells count="29">
    <mergeCell ref="B10:C11"/>
    <mergeCell ref="J8:K8"/>
    <mergeCell ref="B2:K2"/>
    <mergeCell ref="B3:F3"/>
    <mergeCell ref="G3:J3"/>
    <mergeCell ref="B4:F4"/>
    <mergeCell ref="G4:J4"/>
    <mergeCell ref="B5:C5"/>
    <mergeCell ref="E6:K6"/>
    <mergeCell ref="J11:K11"/>
    <mergeCell ref="E8:F8"/>
    <mergeCell ref="J10:K10"/>
    <mergeCell ref="B29:C29"/>
    <mergeCell ref="J29:K29"/>
    <mergeCell ref="B21:K21"/>
    <mergeCell ref="B22:F22"/>
    <mergeCell ref="G22:J22"/>
    <mergeCell ref="B23:F23"/>
    <mergeCell ref="G23:J23"/>
    <mergeCell ref="J28:K28"/>
    <mergeCell ref="E24:K24"/>
    <mergeCell ref="M2:O2"/>
    <mergeCell ref="E5:K5"/>
    <mergeCell ref="J30:K30"/>
    <mergeCell ref="M3:O3"/>
    <mergeCell ref="E25:K25"/>
    <mergeCell ref="E27:F27"/>
    <mergeCell ref="J27:K27"/>
    <mergeCell ref="J9:K9"/>
  </mergeCells>
  <conditionalFormatting sqref="B12:I13 B14:D14 B17:K17">
    <cfRule type="expression" dxfId="9" priority="1" stopIfTrue="1">
      <formula>$BF11=1</formula>
    </cfRule>
  </conditionalFormatting>
  <conditionalFormatting sqref="C2:C4 F2:K4 B2:B10 D2:E10 C6:C9 F6:K10 J11:K13 E14:K14 B15:K15 K16 F18:K23 B18:E37 F25:K37">
    <cfRule type="expression" dxfId="8" priority="2" stopIfTrue="1">
      <formula>$BF2=1</formula>
    </cfRule>
  </conditionalFormatting>
  <conditionalFormatting sqref="E7">
    <cfRule type="containsErrors" dxfId="7" priority="4" stopIfTrue="1">
      <formula>ISERROR(E7)</formula>
    </cfRule>
  </conditionalFormatting>
  <conditionalFormatting sqref="E26">
    <cfRule type="containsErrors" dxfId="6" priority="3" stopIfTrue="1">
      <formula>ISERROR(E26)</formula>
    </cfRule>
  </conditionalFormatting>
  <dataValidations count="1">
    <dataValidation type="list" allowBlank="1" showInputMessage="1" showErrorMessage="1" sqref="P2" xr:uid="{00000000-0002-0000-0B00-000000000000}">
      <formula1>$S$85:$S$86</formula1>
    </dataValidation>
  </dataValidations>
  <printOptions horizontalCentered="1" verticalCentered="1"/>
  <pageMargins left="0.2" right="0.3" top="0.3" bottom="0.3" header="0.3" footer="0.3"/>
  <pageSetup paperSize="9" scale="105" orientation="portrait" horizontalDpi="4294967293" verticalDpi="300" r:id="rId2"/>
  <ignoredErrors>
    <ignoredError sqref="E5:K7 B4:K4 E8:G14 J8:K12 B23:K23 E24:K26 E27:G32 J27:K30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O64"/>
  <sheetViews>
    <sheetView showGridLines="0" showRowColHeaders="0" zoomScale="98" zoomScaleNormal="98" workbookViewId="0">
      <selection activeCell="P8" sqref="P8"/>
    </sheetView>
  </sheetViews>
  <sheetFormatPr defaultRowHeight="14.4" x14ac:dyDescent="0.3"/>
  <cols>
    <col min="1" max="1" width="6" customWidth="1"/>
    <col min="2" max="2" width="7.33203125" customWidth="1"/>
    <col min="3" max="4" width="22.6640625" customWidth="1"/>
    <col min="5" max="5" width="9" hidden="1" customWidth="1"/>
    <col min="6" max="6" width="9.6640625" customWidth="1"/>
    <col min="7" max="7" width="6.33203125" customWidth="1"/>
    <col min="8" max="8" width="7.33203125" customWidth="1"/>
    <col min="9" max="10" width="22.6640625" customWidth="1"/>
    <col min="11" max="11" width="9" hidden="1" customWidth="1"/>
    <col min="12" max="12" width="9.6640625" customWidth="1"/>
    <col min="14" max="14" width="8.88671875" customWidth="1"/>
  </cols>
  <sheetData>
    <row r="1" spans="2:15" ht="15" thickBot="1" x14ac:dyDescent="0.35"/>
    <row r="2" spans="2:15" ht="39.9" customHeight="1" x14ac:dyDescent="0.3">
      <c r="B2" s="1030" t="str">
        <f>DATA!F9</f>
        <v>SSC Public Exams March 2024</v>
      </c>
      <c r="C2" s="1031"/>
      <c r="D2" s="1031"/>
      <c r="E2" s="1031"/>
      <c r="F2" s="1032"/>
      <c r="G2" s="374"/>
      <c r="H2" s="1030" t="str">
        <f>B2</f>
        <v>SSC Public Exams March 2024</v>
      </c>
      <c r="I2" s="1031"/>
      <c r="J2" s="1031"/>
      <c r="K2" s="1031"/>
      <c r="L2" s="1032"/>
      <c r="N2" s="1053" t="s">
        <v>301</v>
      </c>
    </row>
    <row r="3" spans="2:15" ht="20.100000000000001" customHeight="1" x14ac:dyDescent="0.3">
      <c r="B3" s="1033" t="str">
        <f>CONCATENATE("Centre No. &amp; Name:  ",DATA!F11,", ",DATA!F10)</f>
        <v>Centre No. &amp; Name:  2365, ZPH School,  xxxx</v>
      </c>
      <c r="C3" s="1034"/>
      <c r="D3" s="1034"/>
      <c r="E3" s="1034"/>
      <c r="F3" s="1035"/>
      <c r="G3" s="375"/>
      <c r="H3" s="1033" t="str">
        <f>B3</f>
        <v>Centre No. &amp; Name:  2365, ZPH School,  xxxx</v>
      </c>
      <c r="I3" s="1034"/>
      <c r="J3" s="1034"/>
      <c r="K3" s="1034"/>
      <c r="L3" s="1035"/>
      <c r="N3" s="1053"/>
    </row>
    <row r="4" spans="2:15" s="22" customFormat="1" ht="21.9" customHeight="1" x14ac:dyDescent="0.25">
      <c r="B4" s="1036" t="s">
        <v>29</v>
      </c>
      <c r="C4" s="1037"/>
      <c r="D4" s="1037"/>
      <c r="E4" s="1037"/>
      <c r="F4" s="1038"/>
      <c r="G4" s="376"/>
      <c r="H4" s="1036" t="s">
        <v>29</v>
      </c>
      <c r="I4" s="1037"/>
      <c r="J4" s="1037"/>
      <c r="K4" s="1037"/>
      <c r="L4" s="1038"/>
      <c r="N4" s="1053"/>
    </row>
    <row r="5" spans="2:15" s="122" customFormat="1" ht="32.1" customHeight="1" x14ac:dyDescent="0.25">
      <c r="B5" s="377" t="s">
        <v>130</v>
      </c>
      <c r="C5" s="236" t="s">
        <v>70</v>
      </c>
      <c r="D5" s="236" t="s">
        <v>71</v>
      </c>
      <c r="E5" s="378" t="s">
        <v>300</v>
      </c>
      <c r="F5" s="379" t="s">
        <v>72</v>
      </c>
      <c r="G5" s="380"/>
      <c r="H5" s="377" t="s">
        <v>130</v>
      </c>
      <c r="I5" s="236" t="s">
        <v>70</v>
      </c>
      <c r="J5" s="236" t="s">
        <v>71</v>
      </c>
      <c r="K5" s="378" t="s">
        <v>300</v>
      </c>
      <c r="L5" s="379" t="s">
        <v>72</v>
      </c>
      <c r="M5" s="127"/>
      <c r="N5" s="127"/>
    </row>
    <row r="6" spans="2:15" s="240" customFormat="1" ht="21.9" customHeight="1" x14ac:dyDescent="0.3">
      <c r="B6" s="381">
        <v>1</v>
      </c>
      <c r="C6" s="237">
        <f>Seating!C12</f>
        <v>1305000201</v>
      </c>
      <c r="D6" s="238">
        <f>Seating!D12</f>
        <v>1305000220</v>
      </c>
      <c r="E6" s="236" t="s">
        <v>299</v>
      </c>
      <c r="F6" s="239">
        <f>Seating!E12</f>
        <v>20</v>
      </c>
      <c r="G6" s="382"/>
      <c r="H6" s="381">
        <v>2</v>
      </c>
      <c r="I6" s="237">
        <f>Seating!C13</f>
        <v>1305000221</v>
      </c>
      <c r="J6" s="237">
        <f>Seating!D13</f>
        <v>1305000240</v>
      </c>
      <c r="K6" s="236" t="s">
        <v>299</v>
      </c>
      <c r="L6" s="239">
        <f>Seating!E13</f>
        <v>20</v>
      </c>
      <c r="M6" s="241"/>
      <c r="N6" s="241"/>
    </row>
    <row r="7" spans="2:15" s="122" customFormat="1" ht="21.9" customHeight="1" thickBot="1" x14ac:dyDescent="0.3">
      <c r="B7" s="1041" t="str">
        <f>CONCATENATE("Telugu Medium :  ",'Code Wise Q.P'!D32)</f>
        <v>Telugu Medium :  6</v>
      </c>
      <c r="C7" s="1042"/>
      <c r="D7" s="1043" t="str">
        <f>CONCATENATE("English Medium :  ",'Code Wise Q.P'!D33)</f>
        <v>English Medium :  14</v>
      </c>
      <c r="E7" s="1044"/>
      <c r="F7" s="1045"/>
      <c r="G7" s="380"/>
      <c r="H7" s="1041" t="str">
        <f>CONCATENATE("Telugu Medium :  ",'Code Wise Q.P'!E32)</f>
        <v>Telugu Medium :  1</v>
      </c>
      <c r="I7" s="1042"/>
      <c r="J7" s="1043" t="str">
        <f>CONCATENATE("English Medium :  ",'Code Wise Q.P'!E33)</f>
        <v>English Medium :  19</v>
      </c>
      <c r="K7" s="1044"/>
      <c r="L7" s="1045"/>
      <c r="M7" s="127"/>
      <c r="N7" s="127"/>
    </row>
    <row r="8" spans="2:15" ht="30" customHeight="1" thickBot="1" x14ac:dyDescent="0.35">
      <c r="B8" s="1054"/>
      <c r="C8" s="1054"/>
      <c r="D8" s="1054"/>
      <c r="E8" s="1054"/>
      <c r="F8" s="1054"/>
      <c r="G8" s="385"/>
      <c r="H8" s="386"/>
      <c r="I8" s="386"/>
      <c r="J8" s="386"/>
      <c r="K8" s="386"/>
      <c r="L8" s="386"/>
      <c r="O8" s="373"/>
    </row>
    <row r="9" spans="2:15" ht="39.9" customHeight="1" x14ac:dyDescent="0.3">
      <c r="B9" s="1030" t="str">
        <f>B2</f>
        <v>SSC Public Exams March 2024</v>
      </c>
      <c r="C9" s="1031"/>
      <c r="D9" s="1031"/>
      <c r="E9" s="1031"/>
      <c r="F9" s="1032"/>
      <c r="G9" s="385"/>
      <c r="H9" s="1030" t="str">
        <f>B2</f>
        <v>SSC Public Exams March 2024</v>
      </c>
      <c r="I9" s="1031"/>
      <c r="J9" s="1031"/>
      <c r="K9" s="1031"/>
      <c r="L9" s="1032"/>
    </row>
    <row r="10" spans="2:15" ht="20.100000000000001" customHeight="1" x14ac:dyDescent="0.3">
      <c r="B10" s="1033" t="str">
        <f>B3</f>
        <v>Centre No. &amp; Name:  2365, ZPH School,  xxxx</v>
      </c>
      <c r="C10" s="1034"/>
      <c r="D10" s="1034"/>
      <c r="E10" s="1034"/>
      <c r="F10" s="1035"/>
      <c r="G10" s="385"/>
      <c r="H10" s="1033" t="str">
        <f>B3</f>
        <v>Centre No. &amp; Name:  2365, ZPH School,  xxxx</v>
      </c>
      <c r="I10" s="1034"/>
      <c r="J10" s="1034"/>
      <c r="K10" s="1034"/>
      <c r="L10" s="1035"/>
    </row>
    <row r="11" spans="2:15" s="22" customFormat="1" ht="21.9" customHeight="1" x14ac:dyDescent="0.25">
      <c r="B11" s="1036" t="s">
        <v>29</v>
      </c>
      <c r="C11" s="1037"/>
      <c r="D11" s="1037"/>
      <c r="E11" s="1037"/>
      <c r="F11" s="1038"/>
      <c r="G11" s="376"/>
      <c r="H11" s="1036" t="s">
        <v>29</v>
      </c>
      <c r="I11" s="1037"/>
      <c r="J11" s="1037"/>
      <c r="K11" s="1037"/>
      <c r="L11" s="1038"/>
    </row>
    <row r="12" spans="2:15" s="122" customFormat="1" ht="32.1" customHeight="1" x14ac:dyDescent="0.25">
      <c r="B12" s="377" t="s">
        <v>130</v>
      </c>
      <c r="C12" s="236" t="s">
        <v>70</v>
      </c>
      <c r="D12" s="236" t="s">
        <v>71</v>
      </c>
      <c r="E12" s="378" t="s">
        <v>300</v>
      </c>
      <c r="F12" s="379" t="s">
        <v>72</v>
      </c>
      <c r="G12" s="380"/>
      <c r="H12" s="377" t="s">
        <v>130</v>
      </c>
      <c r="I12" s="236" t="s">
        <v>70</v>
      </c>
      <c r="J12" s="236" t="s">
        <v>71</v>
      </c>
      <c r="K12" s="378" t="s">
        <v>300</v>
      </c>
      <c r="L12" s="379" t="s">
        <v>72</v>
      </c>
    </row>
    <row r="13" spans="2:15" s="240" customFormat="1" ht="21.9" customHeight="1" x14ac:dyDescent="0.3">
      <c r="B13" s="381">
        <v>3</v>
      </c>
      <c r="C13" s="237">
        <f>Seating!C14</f>
        <v>1305000241</v>
      </c>
      <c r="D13" s="237">
        <f>Seating!D14</f>
        <v>1305000270</v>
      </c>
      <c r="E13" s="236" t="s">
        <v>299</v>
      </c>
      <c r="F13" s="239">
        <f>Seating!E14</f>
        <v>30</v>
      </c>
      <c r="G13" s="382"/>
      <c r="H13" s="381">
        <v>4</v>
      </c>
      <c r="I13" s="237">
        <f>Seating!C15</f>
        <v>1305000271</v>
      </c>
      <c r="J13" s="237">
        <f>Seating!D15</f>
        <v>1305000290</v>
      </c>
      <c r="K13" s="236" t="s">
        <v>299</v>
      </c>
      <c r="L13" s="239">
        <f>Seating!E15</f>
        <v>20</v>
      </c>
    </row>
    <row r="14" spans="2:15" s="122" customFormat="1" ht="21.9" customHeight="1" thickBot="1" x14ac:dyDescent="0.3">
      <c r="B14" s="1041" t="str">
        <f>CONCATENATE("Telugu Medium :  ", 'Code Wise Q.P'!F32)</f>
        <v>Telugu Medium :  13</v>
      </c>
      <c r="C14" s="1042"/>
      <c r="D14" s="1043" t="str">
        <f>CONCATENATE("English Medium :  ",'Code Wise Q.P'!F33)</f>
        <v>English Medium :  17</v>
      </c>
      <c r="E14" s="1044"/>
      <c r="F14" s="1045"/>
      <c r="G14" s="380"/>
      <c r="H14" s="1041" t="str">
        <f>CONCATENATE("Telugu Medium :  ",'Code Wise Q.P'!G32)</f>
        <v>Telugu Medium :  3</v>
      </c>
      <c r="I14" s="1042"/>
      <c r="J14" s="1043" t="str">
        <f>CONCATENATE("English Medium :  ",'Code Wise Q.P'!G33)</f>
        <v>English Medium :  17</v>
      </c>
      <c r="K14" s="1044"/>
      <c r="L14" s="1045"/>
    </row>
    <row r="15" spans="2:15" ht="30" customHeight="1" thickBot="1" x14ac:dyDescent="0.35">
      <c r="B15" s="383"/>
      <c r="C15" s="384"/>
      <c r="D15" s="383"/>
      <c r="E15" s="383"/>
      <c r="F15" s="383"/>
      <c r="G15" s="385"/>
      <c r="H15" s="383"/>
      <c r="I15" s="384"/>
      <c r="J15" s="383"/>
      <c r="K15" s="383"/>
      <c r="L15" s="383"/>
    </row>
    <row r="16" spans="2:15" ht="39.9" customHeight="1" x14ac:dyDescent="0.3">
      <c r="B16" s="1030" t="str">
        <f>B2</f>
        <v>SSC Public Exams March 2024</v>
      </c>
      <c r="C16" s="1031"/>
      <c r="D16" s="1031"/>
      <c r="E16" s="1031"/>
      <c r="F16" s="1032"/>
      <c r="G16" s="385"/>
      <c r="H16" s="1030" t="str">
        <f>B2</f>
        <v>SSC Public Exams March 2024</v>
      </c>
      <c r="I16" s="1031"/>
      <c r="J16" s="1031"/>
      <c r="K16" s="1031"/>
      <c r="L16" s="1032"/>
    </row>
    <row r="17" spans="2:12" ht="20.100000000000001" customHeight="1" x14ac:dyDescent="0.3">
      <c r="B17" s="1033" t="str">
        <f>B3</f>
        <v>Centre No. &amp; Name:  2365, ZPH School,  xxxx</v>
      </c>
      <c r="C17" s="1034"/>
      <c r="D17" s="1034"/>
      <c r="E17" s="1034"/>
      <c r="F17" s="1035"/>
      <c r="G17" s="385"/>
      <c r="H17" s="1033" t="str">
        <f>B3</f>
        <v>Centre No. &amp; Name:  2365, ZPH School,  xxxx</v>
      </c>
      <c r="I17" s="1034"/>
      <c r="J17" s="1034"/>
      <c r="K17" s="1034"/>
      <c r="L17" s="1035"/>
    </row>
    <row r="18" spans="2:12" ht="21.9" customHeight="1" x14ac:dyDescent="0.3">
      <c r="B18" s="1036" t="s">
        <v>29</v>
      </c>
      <c r="C18" s="1037"/>
      <c r="D18" s="1037"/>
      <c r="E18" s="1037"/>
      <c r="F18" s="1038"/>
      <c r="G18" s="385"/>
      <c r="H18" s="1036" t="s">
        <v>29</v>
      </c>
      <c r="I18" s="1037"/>
      <c r="J18" s="1037"/>
      <c r="K18" s="1037"/>
      <c r="L18" s="1038"/>
    </row>
    <row r="19" spans="2:12" s="122" customFormat="1" ht="32.1" customHeight="1" x14ac:dyDescent="0.25">
      <c r="B19" s="377" t="s">
        <v>130</v>
      </c>
      <c r="C19" s="236" t="s">
        <v>70</v>
      </c>
      <c r="D19" s="236" t="s">
        <v>71</v>
      </c>
      <c r="E19" s="378" t="s">
        <v>300</v>
      </c>
      <c r="F19" s="379" t="s">
        <v>72</v>
      </c>
      <c r="G19" s="380"/>
      <c r="H19" s="377" t="s">
        <v>130</v>
      </c>
      <c r="I19" s="236" t="s">
        <v>70</v>
      </c>
      <c r="J19" s="236" t="s">
        <v>71</v>
      </c>
      <c r="K19" s="378" t="s">
        <v>300</v>
      </c>
      <c r="L19" s="379" t="s">
        <v>72</v>
      </c>
    </row>
    <row r="20" spans="2:12" s="240" customFormat="1" ht="21.9" customHeight="1" x14ac:dyDescent="0.3">
      <c r="B20" s="381">
        <v>5</v>
      </c>
      <c r="C20" s="237">
        <f>Seating!C16</f>
        <v>1305000291</v>
      </c>
      <c r="D20" s="237">
        <f>Seating!D16</f>
        <v>1305000310</v>
      </c>
      <c r="E20" s="236" t="s">
        <v>299</v>
      </c>
      <c r="F20" s="239">
        <f>Seating!E16</f>
        <v>20</v>
      </c>
      <c r="G20" s="382"/>
      <c r="H20" s="381">
        <v>6</v>
      </c>
      <c r="I20" s="237">
        <f>Seating!C17</f>
        <v>1305000311</v>
      </c>
      <c r="J20" s="237">
        <f>Seating!D17</f>
        <v>1305000330</v>
      </c>
      <c r="K20" s="236" t="s">
        <v>299</v>
      </c>
      <c r="L20" s="239">
        <f>Seating!E17</f>
        <v>20</v>
      </c>
    </row>
    <row r="21" spans="2:12" s="122" customFormat="1" ht="21.9" customHeight="1" thickBot="1" x14ac:dyDescent="0.3">
      <c r="B21" s="1041" t="str">
        <f>CONCATENATE("Telugu Medium :  ",'Code Wise Q.P'!H32)</f>
        <v>Telugu Medium :  1</v>
      </c>
      <c r="C21" s="1042"/>
      <c r="D21" s="1043" t="str">
        <f>CONCATENATE("English Medium :  ",'Code Wise Q.P'!H33)</f>
        <v>English Medium :  19</v>
      </c>
      <c r="E21" s="1044"/>
      <c r="F21" s="1045"/>
      <c r="G21" s="380"/>
      <c r="H21" s="1041" t="str">
        <f>CONCATENATE("Telugu Medium :  ",'Code Wise Q.P'!I32)</f>
        <v>Telugu Medium :  1</v>
      </c>
      <c r="I21" s="1042"/>
      <c r="J21" s="1043" t="str">
        <f>CONCATENATE("English Medium :  ",'Code Wise Q.P'!I33)</f>
        <v>English Medium :  19</v>
      </c>
      <c r="K21" s="1044"/>
      <c r="L21" s="1045"/>
    </row>
    <row r="22" spans="2:12" x14ac:dyDescent="0.3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15" thickBot="1" x14ac:dyDescent="0.3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2:12" ht="39.9" customHeight="1" x14ac:dyDescent="0.3">
      <c r="B24" s="1030" t="str">
        <f>B2</f>
        <v>SSC Public Exams March 2024</v>
      </c>
      <c r="C24" s="1031"/>
      <c r="D24" s="1031"/>
      <c r="E24" s="1031"/>
      <c r="F24" s="1032"/>
      <c r="G24" s="374"/>
      <c r="H24" s="1030" t="str">
        <f>B24</f>
        <v>SSC Public Exams March 2024</v>
      </c>
      <c r="I24" s="1031"/>
      <c r="J24" s="1031"/>
      <c r="K24" s="1031"/>
      <c r="L24" s="1032"/>
    </row>
    <row r="25" spans="2:12" ht="20.100000000000001" customHeight="1" x14ac:dyDescent="0.3">
      <c r="B25" s="1033" t="str">
        <f>B3</f>
        <v>Centre No. &amp; Name:  2365, ZPH School,  xxxx</v>
      </c>
      <c r="C25" s="1034"/>
      <c r="D25" s="1034"/>
      <c r="E25" s="1034"/>
      <c r="F25" s="1035"/>
      <c r="G25" s="375"/>
      <c r="H25" s="1033" t="str">
        <f>B25</f>
        <v>Centre No. &amp; Name:  2365, ZPH School,  xxxx</v>
      </c>
      <c r="I25" s="1034"/>
      <c r="J25" s="1034"/>
      <c r="K25" s="1034"/>
      <c r="L25" s="1035"/>
    </row>
    <row r="26" spans="2:12" ht="21.9" customHeight="1" x14ac:dyDescent="0.3">
      <c r="B26" s="1036" t="s">
        <v>29</v>
      </c>
      <c r="C26" s="1037"/>
      <c r="D26" s="1037"/>
      <c r="E26" s="1037"/>
      <c r="F26" s="1038"/>
      <c r="G26" s="376"/>
      <c r="H26" s="1036" t="s">
        <v>29</v>
      </c>
      <c r="I26" s="1037"/>
      <c r="J26" s="1037"/>
      <c r="K26" s="1037"/>
      <c r="L26" s="1038"/>
    </row>
    <row r="27" spans="2:12" ht="32.1" customHeight="1" x14ac:dyDescent="0.3">
      <c r="B27" s="377" t="s">
        <v>130</v>
      </c>
      <c r="C27" s="236" t="s">
        <v>70</v>
      </c>
      <c r="D27" s="236" t="s">
        <v>71</v>
      </c>
      <c r="E27" s="378" t="s">
        <v>300</v>
      </c>
      <c r="F27" s="379" t="s">
        <v>72</v>
      </c>
      <c r="G27" s="380"/>
      <c r="H27" s="377" t="s">
        <v>130</v>
      </c>
      <c r="I27" s="236" t="s">
        <v>70</v>
      </c>
      <c r="J27" s="236" t="s">
        <v>71</v>
      </c>
      <c r="K27" s="378" t="s">
        <v>300</v>
      </c>
      <c r="L27" s="379" t="s">
        <v>72</v>
      </c>
    </row>
    <row r="28" spans="2:12" s="13" customFormat="1" ht="21.9" customHeight="1" x14ac:dyDescent="0.3">
      <c r="B28" s="381">
        <v>7</v>
      </c>
      <c r="C28" s="237">
        <f>Seating!C18</f>
        <v>1305000331</v>
      </c>
      <c r="D28" s="237">
        <f>Seating!D18</f>
        <v>1305000350</v>
      </c>
      <c r="E28" s="236" t="s">
        <v>299</v>
      </c>
      <c r="F28" s="239">
        <f>Seating!E18</f>
        <v>20</v>
      </c>
      <c r="G28" s="382"/>
      <c r="H28" s="381">
        <v>8</v>
      </c>
      <c r="I28" s="237">
        <f>Seating!C19</f>
        <v>1305000351</v>
      </c>
      <c r="J28" s="237">
        <f>Seating!D19</f>
        <v>1305000368</v>
      </c>
      <c r="K28" s="236" t="s">
        <v>299</v>
      </c>
      <c r="L28" s="239">
        <f>Seating!E19</f>
        <v>18</v>
      </c>
    </row>
    <row r="29" spans="2:12" s="3" customFormat="1" ht="21.9" customHeight="1" thickBot="1" x14ac:dyDescent="0.3">
      <c r="B29" s="1048" t="str">
        <f>CONCATENATE("Telugu Medium :  ",'Code Wise Q.P'!J32)</f>
        <v>Telugu Medium :  0</v>
      </c>
      <c r="C29" s="1049"/>
      <c r="D29" s="1050" t="str">
        <f>CONCATENATE("English Medium :  ",'Code Wise Q.P'!J33)</f>
        <v>English Medium :  20</v>
      </c>
      <c r="E29" s="1051"/>
      <c r="F29" s="1052"/>
      <c r="G29" s="387"/>
      <c r="H29" s="1048" t="str">
        <f>CONCATENATE("Telugu Medium :  ",'Code Wise Q.P'!K32)</f>
        <v>Telugu Medium :  0</v>
      </c>
      <c r="I29" s="1049"/>
      <c r="J29" s="1050" t="str">
        <f>CONCATENATE("English Medium :  ",'Code Wise Q.P'!K33)</f>
        <v>English Medium :  18</v>
      </c>
      <c r="K29" s="1051"/>
      <c r="L29" s="1052"/>
    </row>
    <row r="30" spans="2:12" ht="18" thickBot="1" x14ac:dyDescent="0.35">
      <c r="B30" s="383"/>
      <c r="C30" s="384"/>
      <c r="D30" s="383"/>
      <c r="E30" s="383"/>
      <c r="F30" s="383"/>
      <c r="G30" s="385"/>
      <c r="H30" s="386"/>
      <c r="I30" s="386"/>
      <c r="J30" s="386"/>
      <c r="K30" s="386"/>
      <c r="L30" s="386"/>
    </row>
    <row r="31" spans="2:12" ht="39.9" customHeight="1" x14ac:dyDescent="0.3">
      <c r="B31" s="1030" t="str">
        <f>B24</f>
        <v>SSC Public Exams March 2024</v>
      </c>
      <c r="C31" s="1031"/>
      <c r="D31" s="1031"/>
      <c r="E31" s="1031"/>
      <c r="F31" s="1032"/>
      <c r="G31" s="385"/>
      <c r="H31" s="1030" t="str">
        <f>B24</f>
        <v>SSC Public Exams March 2024</v>
      </c>
      <c r="I31" s="1031"/>
      <c r="J31" s="1031"/>
      <c r="K31" s="1031"/>
      <c r="L31" s="1032"/>
    </row>
    <row r="32" spans="2:12" ht="20.100000000000001" customHeight="1" x14ac:dyDescent="0.3">
      <c r="B32" s="1033" t="str">
        <f>B25</f>
        <v>Centre No. &amp; Name:  2365, ZPH School,  xxxx</v>
      </c>
      <c r="C32" s="1034"/>
      <c r="D32" s="1034"/>
      <c r="E32" s="1034"/>
      <c r="F32" s="1035"/>
      <c r="G32" s="385"/>
      <c r="H32" s="1033" t="str">
        <f>B25</f>
        <v>Centre No. &amp; Name:  2365, ZPH School,  xxxx</v>
      </c>
      <c r="I32" s="1034"/>
      <c r="J32" s="1034"/>
      <c r="K32" s="1034"/>
      <c r="L32" s="1035"/>
    </row>
    <row r="33" spans="2:12" ht="21.9" customHeight="1" x14ac:dyDescent="0.3">
      <c r="B33" s="1036" t="s">
        <v>29</v>
      </c>
      <c r="C33" s="1037"/>
      <c r="D33" s="1037"/>
      <c r="E33" s="1037"/>
      <c r="F33" s="1038"/>
      <c r="G33" s="376"/>
      <c r="H33" s="1036" t="s">
        <v>29</v>
      </c>
      <c r="I33" s="1037"/>
      <c r="J33" s="1037"/>
      <c r="K33" s="1037"/>
      <c r="L33" s="1038"/>
    </row>
    <row r="34" spans="2:12" ht="32.1" customHeight="1" x14ac:dyDescent="0.3">
      <c r="B34" s="377" t="s">
        <v>130</v>
      </c>
      <c r="C34" s="236" t="s">
        <v>70</v>
      </c>
      <c r="D34" s="236" t="s">
        <v>71</v>
      </c>
      <c r="E34" s="378" t="s">
        <v>300</v>
      </c>
      <c r="F34" s="379" t="s">
        <v>72</v>
      </c>
      <c r="G34" s="380"/>
      <c r="H34" s="377" t="s">
        <v>130</v>
      </c>
      <c r="I34" s="236" t="s">
        <v>70</v>
      </c>
      <c r="J34" s="236" t="s">
        <v>71</v>
      </c>
      <c r="K34" s="378" t="s">
        <v>300</v>
      </c>
      <c r="L34" s="379" t="s">
        <v>72</v>
      </c>
    </row>
    <row r="35" spans="2:12" s="13" customFormat="1" ht="21.9" customHeight="1" x14ac:dyDescent="0.3">
      <c r="B35" s="381">
        <v>9</v>
      </c>
      <c r="C35" s="237">
        <f>Seating!C20</f>
        <v>1305000369</v>
      </c>
      <c r="D35" s="237">
        <f>Seating!D20</f>
        <v>1305000386</v>
      </c>
      <c r="E35" s="236" t="s">
        <v>299</v>
      </c>
      <c r="F35" s="239">
        <f>Seating!E20</f>
        <v>18</v>
      </c>
      <c r="G35" s="382"/>
      <c r="H35" s="381">
        <v>10</v>
      </c>
      <c r="I35" s="237">
        <f>Seating!C21</f>
        <v>1305000387</v>
      </c>
      <c r="J35" s="237">
        <f>Seating!D21</f>
        <v>1305000406</v>
      </c>
      <c r="K35" s="236" t="s">
        <v>299</v>
      </c>
      <c r="L35" s="239">
        <f>Seating!E21</f>
        <v>20</v>
      </c>
    </row>
    <row r="36" spans="2:12" s="22" customFormat="1" ht="21.9" customHeight="1" thickBot="1" x14ac:dyDescent="0.3">
      <c r="B36" s="1041" t="str">
        <f>CONCATENATE("Telugu Medium :  ",'Code Wise Q.P'!L32)</f>
        <v>Telugu Medium :  0</v>
      </c>
      <c r="C36" s="1042"/>
      <c r="D36" s="1043" t="str">
        <f>CONCATENATE("English Medium :  ",'Code Wise Q.P'!L33)</f>
        <v>English Medium :  18</v>
      </c>
      <c r="E36" s="1044"/>
      <c r="F36" s="1045"/>
      <c r="G36" s="380"/>
      <c r="H36" s="1041" t="str">
        <f>CONCATENATE("Telugu Medium :  ",'Code Wise Q.P'!M32)</f>
        <v>Telugu Medium :  0</v>
      </c>
      <c r="I36" s="1042"/>
      <c r="J36" s="1043" t="str">
        <f>CONCATENATE("English Medium :  ",'Code Wise Q.P'!M33)</f>
        <v>English Medium :  20</v>
      </c>
      <c r="K36" s="1044"/>
      <c r="L36" s="1045"/>
    </row>
    <row r="37" spans="2:12" ht="18" thickBot="1" x14ac:dyDescent="0.35">
      <c r="B37" s="383"/>
      <c r="C37" s="384"/>
      <c r="D37" s="383"/>
      <c r="E37" s="383"/>
      <c r="F37" s="383"/>
      <c r="G37" s="385"/>
      <c r="H37" s="383"/>
      <c r="I37" s="384"/>
      <c r="J37" s="383"/>
      <c r="K37" s="383"/>
      <c r="L37" s="383"/>
    </row>
    <row r="38" spans="2:12" ht="39.9" customHeight="1" x14ac:dyDescent="0.3">
      <c r="B38" s="1030" t="str">
        <f>B24</f>
        <v>SSC Public Exams March 2024</v>
      </c>
      <c r="C38" s="1031"/>
      <c r="D38" s="1031"/>
      <c r="E38" s="1031"/>
      <c r="F38" s="1032"/>
      <c r="G38" s="385"/>
      <c r="H38" s="1030" t="str">
        <f>B24</f>
        <v>SSC Public Exams March 2024</v>
      </c>
      <c r="I38" s="1031"/>
      <c r="J38" s="1031"/>
      <c r="K38" s="1031"/>
      <c r="L38" s="1032"/>
    </row>
    <row r="39" spans="2:12" ht="20.100000000000001" customHeight="1" x14ac:dyDescent="0.3">
      <c r="B39" s="1033" t="str">
        <f>B25</f>
        <v>Centre No. &amp; Name:  2365, ZPH School,  xxxx</v>
      </c>
      <c r="C39" s="1034"/>
      <c r="D39" s="1034"/>
      <c r="E39" s="1034"/>
      <c r="F39" s="1035"/>
      <c r="G39" s="385"/>
      <c r="H39" s="1033" t="str">
        <f>B25</f>
        <v>Centre No. &amp; Name:  2365, ZPH School,  xxxx</v>
      </c>
      <c r="I39" s="1034"/>
      <c r="J39" s="1034"/>
      <c r="K39" s="1034"/>
      <c r="L39" s="1035"/>
    </row>
    <row r="40" spans="2:12" ht="21.9" customHeight="1" x14ac:dyDescent="0.3">
      <c r="B40" s="1036" t="s">
        <v>29</v>
      </c>
      <c r="C40" s="1037"/>
      <c r="D40" s="1037"/>
      <c r="E40" s="1037"/>
      <c r="F40" s="1038"/>
      <c r="G40" s="385"/>
      <c r="H40" s="1036" t="s">
        <v>29</v>
      </c>
      <c r="I40" s="1037"/>
      <c r="J40" s="1037"/>
      <c r="K40" s="1037"/>
      <c r="L40" s="1038"/>
    </row>
    <row r="41" spans="2:12" ht="32.1" customHeight="1" x14ac:dyDescent="0.3">
      <c r="B41" s="377" t="s">
        <v>130</v>
      </c>
      <c r="C41" s="236" t="s">
        <v>70</v>
      </c>
      <c r="D41" s="236" t="s">
        <v>71</v>
      </c>
      <c r="E41" s="378" t="s">
        <v>300</v>
      </c>
      <c r="F41" s="379" t="s">
        <v>72</v>
      </c>
      <c r="G41" s="380"/>
      <c r="H41" s="377" t="s">
        <v>130</v>
      </c>
      <c r="I41" s="236" t="s">
        <v>70</v>
      </c>
      <c r="J41" s="236" t="s">
        <v>71</v>
      </c>
      <c r="K41" s="378" t="s">
        <v>300</v>
      </c>
      <c r="L41" s="379" t="s">
        <v>72</v>
      </c>
    </row>
    <row r="42" spans="2:12" s="13" customFormat="1" ht="21.9" customHeight="1" x14ac:dyDescent="0.3">
      <c r="B42" s="381">
        <v>11</v>
      </c>
      <c r="C42" s="237" t="str">
        <f>Seating!C22</f>
        <v/>
      </c>
      <c r="D42" s="237" t="str">
        <f>Seating!D22</f>
        <v/>
      </c>
      <c r="E42" s="236" t="s">
        <v>299</v>
      </c>
      <c r="F42" s="239" t="str">
        <f>Seating!E22</f>
        <v/>
      </c>
      <c r="G42" s="382"/>
      <c r="H42" s="381">
        <v>12</v>
      </c>
      <c r="I42" s="237" t="str">
        <f>Seating!C23</f>
        <v/>
      </c>
      <c r="J42" s="237" t="str">
        <f>Seating!D23</f>
        <v/>
      </c>
      <c r="K42" s="236" t="s">
        <v>299</v>
      </c>
      <c r="L42" s="239" t="str">
        <f>Seating!E23</f>
        <v/>
      </c>
    </row>
    <row r="43" spans="2:12" s="6" customFormat="1" ht="21.9" customHeight="1" thickBot="1" x14ac:dyDescent="0.35">
      <c r="B43" s="1041" t="str">
        <f>CONCATENATE("Telugu Medium :  ",'Code Wise Q.P'!N32)</f>
        <v>Telugu Medium :  0</v>
      </c>
      <c r="C43" s="1042"/>
      <c r="D43" s="1043" t="str">
        <f>CONCATENATE("English Medium :  ",'Code Wise Q.P'!N33)</f>
        <v>English Medium :  0</v>
      </c>
      <c r="E43" s="1044"/>
      <c r="F43" s="1045"/>
      <c r="G43" s="380"/>
      <c r="H43" s="1041" t="str">
        <f>CONCATENATE("Telugu Medium :  ",'Code Wise Q.P'!O32)</f>
        <v>Telugu Medium :  0</v>
      </c>
      <c r="I43" s="1042"/>
      <c r="J43" s="1043" t="str">
        <f>CONCATENATE("English Medium :  ",'Code Wise Q.P'!O33)</f>
        <v>English Medium :  0</v>
      </c>
      <c r="K43" s="1044"/>
      <c r="L43" s="1045"/>
    </row>
    <row r="44" spans="2:12" x14ac:dyDescent="0.3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2" ht="15" thickBot="1" x14ac:dyDescent="0.3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2" ht="39.9" customHeight="1" x14ac:dyDescent="0.3">
      <c r="B46" s="1030" t="str">
        <f>B2</f>
        <v>SSC Public Exams March 2024</v>
      </c>
      <c r="C46" s="1031"/>
      <c r="D46" s="1031"/>
      <c r="E46" s="1031"/>
      <c r="F46" s="1032"/>
      <c r="G46" s="374"/>
      <c r="H46" s="1030" t="str">
        <f>B46</f>
        <v>SSC Public Exams March 2024</v>
      </c>
      <c r="I46" s="1031"/>
      <c r="J46" s="1031"/>
      <c r="K46" s="1031"/>
      <c r="L46" s="1032"/>
    </row>
    <row r="47" spans="2:12" ht="20.100000000000001" customHeight="1" x14ac:dyDescent="0.3">
      <c r="B47" s="1033" t="str">
        <f>B3</f>
        <v>Centre No. &amp; Name:  2365, ZPH School,  xxxx</v>
      </c>
      <c r="C47" s="1034"/>
      <c r="D47" s="1034"/>
      <c r="E47" s="1034"/>
      <c r="F47" s="1035"/>
      <c r="G47" s="375"/>
      <c r="H47" s="1033" t="str">
        <f>B47</f>
        <v>Centre No. &amp; Name:  2365, ZPH School,  xxxx</v>
      </c>
      <c r="I47" s="1034"/>
      <c r="J47" s="1034"/>
      <c r="K47" s="1034"/>
      <c r="L47" s="1035"/>
    </row>
    <row r="48" spans="2:12" ht="21.9" customHeight="1" x14ac:dyDescent="0.3">
      <c r="B48" s="1036" t="s">
        <v>29</v>
      </c>
      <c r="C48" s="1037"/>
      <c r="D48" s="1037"/>
      <c r="E48" s="1037"/>
      <c r="F48" s="1038"/>
      <c r="G48" s="376"/>
      <c r="H48" s="1036" t="s">
        <v>29</v>
      </c>
      <c r="I48" s="1037"/>
      <c r="J48" s="1037"/>
      <c r="K48" s="1037"/>
      <c r="L48" s="1038"/>
    </row>
    <row r="49" spans="2:12" ht="32.1" customHeight="1" x14ac:dyDescent="0.3">
      <c r="B49" s="377" t="s">
        <v>130</v>
      </c>
      <c r="C49" s="236" t="s">
        <v>70</v>
      </c>
      <c r="D49" s="236" t="s">
        <v>71</v>
      </c>
      <c r="E49" s="378" t="s">
        <v>300</v>
      </c>
      <c r="F49" s="379" t="s">
        <v>72</v>
      </c>
      <c r="G49" s="380"/>
      <c r="H49" s="377" t="s">
        <v>130</v>
      </c>
      <c r="I49" s="236" t="s">
        <v>70</v>
      </c>
      <c r="J49" s="236" t="s">
        <v>71</v>
      </c>
      <c r="K49" s="378" t="s">
        <v>300</v>
      </c>
      <c r="L49" s="379" t="s">
        <v>72</v>
      </c>
    </row>
    <row r="50" spans="2:12" s="13" customFormat="1" ht="21.9" customHeight="1" x14ac:dyDescent="0.3">
      <c r="B50" s="381">
        <v>13</v>
      </c>
      <c r="C50" s="237" t="str">
        <f>Seating!C24</f>
        <v/>
      </c>
      <c r="D50" s="237" t="str">
        <f>Seating!D24</f>
        <v/>
      </c>
      <c r="E50" s="236" t="s">
        <v>299</v>
      </c>
      <c r="F50" s="239" t="str">
        <f>Seating!E24</f>
        <v/>
      </c>
      <c r="G50" s="382"/>
      <c r="H50" s="381">
        <v>14</v>
      </c>
      <c r="I50" s="237" t="str">
        <f>Seating!C25</f>
        <v/>
      </c>
      <c r="J50" s="237" t="str">
        <f>Seating!D25</f>
        <v/>
      </c>
      <c r="K50" s="236" t="s">
        <v>299</v>
      </c>
      <c r="L50" s="239" t="str">
        <f>Seating!E25</f>
        <v/>
      </c>
    </row>
    <row r="51" spans="2:12" s="6" customFormat="1" ht="21.9" customHeight="1" thickBot="1" x14ac:dyDescent="0.35">
      <c r="B51" s="1041" t="str">
        <f>CONCATENATE("Telugu Medium :  ",'Code Wise Q.P'!P32)</f>
        <v>Telugu Medium :  0</v>
      </c>
      <c r="C51" s="1042"/>
      <c r="D51" s="1043" t="str">
        <f>CONCATENATE("English Medium :  ",'Code Wise Q.P'!P33)</f>
        <v>English Medium :  0</v>
      </c>
      <c r="E51" s="1044"/>
      <c r="F51" s="1045"/>
      <c r="G51" s="380"/>
      <c r="H51" s="1041" t="str">
        <f>CONCATENATE("Telugu Medium :  ",'Code Wise Q.P'!Q32)</f>
        <v>Telugu Medium :  0</v>
      </c>
      <c r="I51" s="1042"/>
      <c r="J51" s="1043" t="str">
        <f>CONCATENATE("English Medium :  ",'Code Wise Q.P'!Q33)</f>
        <v>English Medium :  0</v>
      </c>
      <c r="K51" s="1044"/>
      <c r="L51" s="1045"/>
    </row>
    <row r="52" spans="2:12" ht="18" thickBot="1" x14ac:dyDescent="0.35">
      <c r="B52" s="383"/>
      <c r="C52" s="384"/>
      <c r="D52" s="383"/>
      <c r="E52" s="383"/>
      <c r="F52" s="383"/>
      <c r="G52" s="385"/>
      <c r="H52" s="386"/>
      <c r="I52" s="386"/>
      <c r="J52" s="386"/>
      <c r="K52" s="386"/>
      <c r="L52" s="386"/>
    </row>
    <row r="53" spans="2:12" ht="39.9" customHeight="1" x14ac:dyDescent="0.3">
      <c r="B53" s="1030" t="str">
        <f>B46</f>
        <v>SSC Public Exams March 2024</v>
      </c>
      <c r="C53" s="1031"/>
      <c r="D53" s="1031"/>
      <c r="E53" s="1031"/>
      <c r="F53" s="1032"/>
      <c r="G53" s="385"/>
      <c r="H53" s="1047"/>
      <c r="I53" s="1047"/>
      <c r="J53" s="1047"/>
      <c r="K53" s="1047"/>
      <c r="L53" s="1047"/>
    </row>
    <row r="54" spans="2:12" ht="20.100000000000001" customHeight="1" x14ac:dyDescent="0.3">
      <c r="B54" s="1033" t="str">
        <f>B47</f>
        <v>Centre No. &amp; Name:  2365, ZPH School,  xxxx</v>
      </c>
      <c r="C54" s="1034"/>
      <c r="D54" s="1034"/>
      <c r="E54" s="1034"/>
      <c r="F54" s="1035"/>
      <c r="G54" s="385"/>
      <c r="H54" s="1034"/>
      <c r="I54" s="1034"/>
      <c r="J54" s="1034"/>
      <c r="K54" s="1034"/>
      <c r="L54" s="1034"/>
    </row>
    <row r="55" spans="2:12" ht="21.9" customHeight="1" x14ac:dyDescent="0.3">
      <c r="B55" s="1036" t="s">
        <v>29</v>
      </c>
      <c r="C55" s="1037"/>
      <c r="D55" s="1037"/>
      <c r="E55" s="1037"/>
      <c r="F55" s="1038"/>
      <c r="G55" s="376"/>
      <c r="H55" s="1037"/>
      <c r="I55" s="1037"/>
      <c r="J55" s="1037"/>
      <c r="K55" s="1037"/>
      <c r="L55" s="1037"/>
    </row>
    <row r="56" spans="2:12" ht="32.1" customHeight="1" x14ac:dyDescent="0.3">
      <c r="B56" s="377" t="s">
        <v>130</v>
      </c>
      <c r="C56" s="236" t="s">
        <v>70</v>
      </c>
      <c r="D56" s="236" t="s">
        <v>71</v>
      </c>
      <c r="E56" s="378" t="s">
        <v>300</v>
      </c>
      <c r="F56" s="379" t="s">
        <v>72</v>
      </c>
      <c r="G56" s="380"/>
      <c r="H56" s="388"/>
      <c r="I56" s="388"/>
      <c r="J56" s="388"/>
      <c r="K56" s="388"/>
      <c r="L56" s="388"/>
    </row>
    <row r="57" spans="2:12" s="13" customFormat="1" ht="21.9" customHeight="1" x14ac:dyDescent="0.3">
      <c r="B57" s="381">
        <v>15</v>
      </c>
      <c r="C57" s="237" t="str">
        <f>Seating!C26</f>
        <v/>
      </c>
      <c r="D57" s="237" t="str">
        <f>Seating!D26</f>
        <v/>
      </c>
      <c r="E57" s="236" t="s">
        <v>299</v>
      </c>
      <c r="F57" s="239" t="str">
        <f>Seating!E26</f>
        <v/>
      </c>
      <c r="G57" s="382"/>
      <c r="H57" s="388"/>
      <c r="I57" s="388"/>
      <c r="J57" s="388"/>
      <c r="K57" s="388"/>
      <c r="L57" s="388"/>
    </row>
    <row r="58" spans="2:12" s="6" customFormat="1" ht="21.9" customHeight="1" thickBot="1" x14ac:dyDescent="0.35">
      <c r="B58" s="1041" t="str">
        <f>CONCATENATE("Telugu Medium :  ",'Code Wise Q.P'!R32)</f>
        <v>Telugu Medium :  0</v>
      </c>
      <c r="C58" s="1042"/>
      <c r="D58" s="1043" t="str">
        <f>CONCATENATE("English Medium :  ",'Code Wise Q.P'!R33)</f>
        <v>English Medium :  0</v>
      </c>
      <c r="E58" s="1044"/>
      <c r="F58" s="1045"/>
      <c r="G58" s="380"/>
      <c r="H58" s="388"/>
      <c r="I58" s="388"/>
      <c r="J58" s="388"/>
      <c r="K58" s="388"/>
      <c r="L58" s="388"/>
    </row>
    <row r="59" spans="2:12" ht="17.399999999999999" x14ac:dyDescent="0.3">
      <c r="B59" s="383"/>
      <c r="C59" s="384"/>
      <c r="D59" s="383"/>
      <c r="E59" s="383"/>
      <c r="F59" s="383"/>
      <c r="G59" s="385"/>
      <c r="H59" s="383"/>
      <c r="I59" s="384"/>
      <c r="J59" s="383"/>
      <c r="K59" s="383"/>
      <c r="L59" s="383"/>
    </row>
    <row r="60" spans="2:12" ht="21" x14ac:dyDescent="0.3">
      <c r="B60" s="1040"/>
      <c r="C60" s="1040"/>
      <c r="D60" s="1040"/>
      <c r="E60" s="1040"/>
      <c r="F60" s="1040"/>
      <c r="G60" s="120"/>
      <c r="H60" s="1040"/>
      <c r="I60" s="1040"/>
      <c r="J60" s="1040"/>
      <c r="K60" s="1040"/>
      <c r="L60" s="1040"/>
    </row>
    <row r="61" spans="2:12" ht="17.399999999999999" x14ac:dyDescent="0.3">
      <c r="B61" s="1046"/>
      <c r="C61" s="1046"/>
      <c r="D61" s="1046"/>
      <c r="E61" s="1046"/>
      <c r="F61" s="1046"/>
      <c r="G61" s="120"/>
      <c r="H61" s="1046"/>
      <c r="I61" s="1046"/>
      <c r="J61" s="1046"/>
      <c r="K61" s="1046"/>
      <c r="L61" s="1046"/>
    </row>
    <row r="62" spans="2:12" ht="17.399999999999999" x14ac:dyDescent="0.3">
      <c r="B62" s="1039"/>
      <c r="C62" s="1039"/>
      <c r="D62" s="1039"/>
      <c r="E62" s="1039"/>
      <c r="F62" s="1039"/>
      <c r="G62" s="120"/>
      <c r="H62" s="1039"/>
      <c r="I62" s="1039"/>
      <c r="J62" s="1039"/>
      <c r="K62" s="1039"/>
      <c r="L62" s="1039"/>
    </row>
    <row r="63" spans="2:12" ht="15.6" x14ac:dyDescent="0.3">
      <c r="B63" s="125"/>
      <c r="C63" s="125"/>
      <c r="D63" s="125"/>
      <c r="E63" s="125"/>
      <c r="F63" s="125"/>
      <c r="G63" s="121"/>
      <c r="H63" s="125"/>
      <c r="I63" s="125"/>
      <c r="J63" s="125"/>
      <c r="K63" s="125"/>
      <c r="L63" s="125"/>
    </row>
    <row r="64" spans="2:12" ht="17.399999999999999" x14ac:dyDescent="0.3">
      <c r="B64" s="126"/>
      <c r="C64" s="126"/>
      <c r="D64" s="126"/>
      <c r="E64" s="126"/>
      <c r="F64" s="126"/>
      <c r="G64" s="123"/>
      <c r="H64" s="126"/>
      <c r="I64" s="126"/>
      <c r="J64" s="126"/>
      <c r="K64" s="126"/>
      <c r="L64" s="126"/>
    </row>
  </sheetData>
  <sheetProtection algorithmName="SHA-512" hashValue="vE9Y+T2XR9UXaHPf0RQGLg3ZEGAyIk3kjIJfMsKKa0BpxAml5jjb0AMA4KoWBJhqEKEdPlhP0IdW6FKRSOJb0A==" saltValue="JibrD/0TU90qPLS7WtKwvA==" spinCount="100000" sheet="1"/>
  <protectedRanges>
    <protectedRange sqref="D8:E8 D15:E15 D30:E30 D37:E37 D52:E52 D59:E59" name="Range2_1"/>
    <protectedRange sqref="C8 C30 C52" name="Range1_1"/>
  </protectedRanges>
  <customSheetViews>
    <customSheetView guid="{C68C7D00-2884-4B0B-841E-6AB961699C1E}" showPageBreaks="1" showGridLines="0" showRowCol="0" printArea="1">
      <selection activeCell="L2" sqref="L2"/>
      <pageMargins left="0.3" right="0.3" top="0.4" bottom="0.4" header="0.3" footer="0.3"/>
      <printOptions horizontalCentered="1" verticalCentered="1"/>
      <pageSetup paperSize="9" scale="105" orientation="landscape" horizontalDpi="4294967293" verticalDpi="300" r:id="rId1"/>
    </customSheetView>
  </customSheetViews>
  <mergeCells count="86">
    <mergeCell ref="B9:F9"/>
    <mergeCell ref="H9:L9"/>
    <mergeCell ref="B10:F10"/>
    <mergeCell ref="H10:L10"/>
    <mergeCell ref="B8:F8"/>
    <mergeCell ref="B7:C7"/>
    <mergeCell ref="D7:F7"/>
    <mergeCell ref="H7:I7"/>
    <mergeCell ref="J7:L7"/>
    <mergeCell ref="N2:N4"/>
    <mergeCell ref="B2:F2"/>
    <mergeCell ref="H2:L2"/>
    <mergeCell ref="B3:F3"/>
    <mergeCell ref="H3:L3"/>
    <mergeCell ref="B4:F4"/>
    <mergeCell ref="H4:L4"/>
    <mergeCell ref="B14:C14"/>
    <mergeCell ref="H14:I14"/>
    <mergeCell ref="J14:L14"/>
    <mergeCell ref="D14:F14"/>
    <mergeCell ref="B11:F11"/>
    <mergeCell ref="H11:L11"/>
    <mergeCell ref="B18:F18"/>
    <mergeCell ref="H18:L18"/>
    <mergeCell ref="B24:F24"/>
    <mergeCell ref="H24:L24"/>
    <mergeCell ref="B16:F16"/>
    <mergeCell ref="H16:L16"/>
    <mergeCell ref="B17:F17"/>
    <mergeCell ref="H17:L17"/>
    <mergeCell ref="D21:F21"/>
    <mergeCell ref="J21:L21"/>
    <mergeCell ref="B21:C21"/>
    <mergeCell ref="H21:I21"/>
    <mergeCell ref="H39:L39"/>
    <mergeCell ref="B40:F40"/>
    <mergeCell ref="D43:F43"/>
    <mergeCell ref="J43:L43"/>
    <mergeCell ref="D29:F29"/>
    <mergeCell ref="J29:L29"/>
    <mergeCell ref="H43:I43"/>
    <mergeCell ref="H40:L40"/>
    <mergeCell ref="B38:F38"/>
    <mergeCell ref="H38:L38"/>
    <mergeCell ref="B43:C43"/>
    <mergeCell ref="B39:F39"/>
    <mergeCell ref="H33:L33"/>
    <mergeCell ref="B31:F31"/>
    <mergeCell ref="H31:L31"/>
    <mergeCell ref="B32:F32"/>
    <mergeCell ref="B25:F25"/>
    <mergeCell ref="H25:L25"/>
    <mergeCell ref="B29:C29"/>
    <mergeCell ref="H29:I29"/>
    <mergeCell ref="B36:C36"/>
    <mergeCell ref="H36:I36"/>
    <mergeCell ref="B26:F26"/>
    <mergeCell ref="H26:L26"/>
    <mergeCell ref="D36:F36"/>
    <mergeCell ref="J36:L36"/>
    <mergeCell ref="H32:L32"/>
    <mergeCell ref="B33:F33"/>
    <mergeCell ref="B53:F53"/>
    <mergeCell ref="H53:L53"/>
    <mergeCell ref="B54:F54"/>
    <mergeCell ref="H54:L54"/>
    <mergeCell ref="H51:I51"/>
    <mergeCell ref="B51:C51"/>
    <mergeCell ref="D51:F51"/>
    <mergeCell ref="J51:L51"/>
    <mergeCell ref="B62:F62"/>
    <mergeCell ref="H62:L62"/>
    <mergeCell ref="B55:F55"/>
    <mergeCell ref="H55:L55"/>
    <mergeCell ref="B60:F60"/>
    <mergeCell ref="B58:C58"/>
    <mergeCell ref="D58:F58"/>
    <mergeCell ref="H60:L60"/>
    <mergeCell ref="B61:F61"/>
    <mergeCell ref="H61:L61"/>
    <mergeCell ref="B46:F46"/>
    <mergeCell ref="H46:L46"/>
    <mergeCell ref="B47:F47"/>
    <mergeCell ref="H47:L47"/>
    <mergeCell ref="B48:F48"/>
    <mergeCell ref="H48:L48"/>
  </mergeCells>
  <printOptions horizontalCentered="1" verticalCentered="1"/>
  <pageMargins left="0.1" right="0.1" top="0.2" bottom="0.2" header="0.2" footer="0.2"/>
  <pageSetup paperSize="9" scale="105" orientation="landscape" horizontalDpi="4294967293" verticalDpi="300" r:id="rId2"/>
  <ignoredErrors>
    <ignoredError sqref="M14 B60:L60 E7:F7 H29:L29 H7:L7 H51:L51 H43:L43 H36:L36 B36:F36 B43:F43 H21:L21 B29:F29 H14:L14 B21:F21 B14:F14 B58:F58 B51:F51 B7:C7 C50:F50 I50:L50 C57:F57 B9:L13 B15:L20 G14 B22:L28 G21 B37:L42 G36 B44:L49 G43 B52:L56 G51 G58:L58 B57 G57:L57 B50 G50:H50 G7 B30:L35 G29 D7 B59:L59 B6:L6 B2:L5 G8:L8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P540"/>
  <sheetViews>
    <sheetView showGridLines="0" showRowColHeaders="0" zoomScaleNormal="100" workbookViewId="0">
      <selection activeCell="O4" sqref="O4"/>
    </sheetView>
  </sheetViews>
  <sheetFormatPr defaultRowHeight="14.4" x14ac:dyDescent="0.3"/>
  <cols>
    <col min="1" max="1" width="4" customWidth="1"/>
    <col min="2" max="14" width="10.6640625" customWidth="1"/>
  </cols>
  <sheetData>
    <row r="1" spans="2:16" ht="15" thickBot="1" x14ac:dyDescent="0.35"/>
    <row r="2" spans="2:16" ht="15.75" customHeight="1" thickTop="1" x14ac:dyDescent="0.3">
      <c r="B2" s="389"/>
      <c r="C2" s="390"/>
      <c r="D2" s="390"/>
      <c r="E2" s="390"/>
      <c r="F2" s="390"/>
      <c r="G2" s="391"/>
      <c r="H2" s="392"/>
      <c r="I2" s="392"/>
      <c r="J2" s="392"/>
      <c r="K2" s="392"/>
      <c r="L2" s="392"/>
      <c r="M2" s="392"/>
      <c r="N2" s="393"/>
    </row>
    <row r="3" spans="2:16" ht="18" customHeight="1" x14ac:dyDescent="0.3">
      <c r="B3" s="1064" t="s">
        <v>161</v>
      </c>
      <c r="C3" s="1065"/>
      <c r="D3" s="1065"/>
      <c r="E3" s="1065"/>
      <c r="F3" s="1065"/>
      <c r="G3" s="1066"/>
      <c r="H3" s="1067" t="s">
        <v>285</v>
      </c>
      <c r="I3" s="1067"/>
      <c r="J3" s="1067"/>
      <c r="K3" s="1067"/>
      <c r="L3" s="1067"/>
      <c r="M3" s="1067"/>
      <c r="N3" s="1068"/>
    </row>
    <row r="4" spans="2:16" ht="18" customHeight="1" x14ac:dyDescent="0.3">
      <c r="B4" s="1064"/>
      <c r="C4" s="1065"/>
      <c r="D4" s="1065"/>
      <c r="E4" s="1065"/>
      <c r="F4" s="1065"/>
      <c r="G4" s="1066"/>
      <c r="H4" s="1067"/>
      <c r="I4" s="1067"/>
      <c r="J4" s="1067"/>
      <c r="K4" s="1067"/>
      <c r="L4" s="1067"/>
      <c r="M4" s="1067"/>
      <c r="N4" s="1068"/>
      <c r="P4" s="28"/>
    </row>
    <row r="5" spans="2:16" ht="18" customHeight="1" x14ac:dyDescent="0.3">
      <c r="B5" s="1064"/>
      <c r="C5" s="1065"/>
      <c r="D5" s="1065"/>
      <c r="E5" s="1065"/>
      <c r="F5" s="1065"/>
      <c r="G5" s="1066"/>
      <c r="H5" s="1067"/>
      <c r="I5" s="1067"/>
      <c r="J5" s="1067"/>
      <c r="K5" s="1067"/>
      <c r="L5" s="1067"/>
      <c r="M5" s="1067"/>
      <c r="N5" s="1068"/>
      <c r="P5" s="28"/>
    </row>
    <row r="6" spans="2:16" ht="18" customHeight="1" x14ac:dyDescent="0.3">
      <c r="B6" s="1064"/>
      <c r="C6" s="1065"/>
      <c r="D6" s="1065"/>
      <c r="E6" s="1065"/>
      <c r="F6" s="1065"/>
      <c r="G6" s="1066"/>
      <c r="H6" s="1067"/>
      <c r="I6" s="1067"/>
      <c r="J6" s="1067"/>
      <c r="K6" s="1067"/>
      <c r="L6" s="1067"/>
      <c r="M6" s="1067"/>
      <c r="N6" s="1068"/>
      <c r="P6" s="28"/>
    </row>
    <row r="7" spans="2:16" ht="18" customHeight="1" x14ac:dyDescent="0.3">
      <c r="B7" s="1064"/>
      <c r="C7" s="1065"/>
      <c r="D7" s="1065"/>
      <c r="E7" s="1065"/>
      <c r="F7" s="1065"/>
      <c r="G7" s="1066"/>
      <c r="H7" s="1067"/>
      <c r="I7" s="1067"/>
      <c r="J7" s="1067"/>
      <c r="K7" s="1067"/>
      <c r="L7" s="1067"/>
      <c r="M7" s="1067"/>
      <c r="N7" s="1068"/>
      <c r="P7" s="28"/>
    </row>
    <row r="8" spans="2:16" ht="18" customHeight="1" x14ac:dyDescent="0.3">
      <c r="B8" s="1064"/>
      <c r="C8" s="1065"/>
      <c r="D8" s="1065"/>
      <c r="E8" s="1065"/>
      <c r="F8" s="1065"/>
      <c r="G8" s="1066"/>
      <c r="H8" s="1067"/>
      <c r="I8" s="1067"/>
      <c r="J8" s="1067"/>
      <c r="K8" s="1067"/>
      <c r="L8" s="1067"/>
      <c r="M8" s="1067"/>
      <c r="N8" s="1068"/>
      <c r="P8" s="28"/>
    </row>
    <row r="9" spans="2:16" ht="14.1" customHeight="1" x14ac:dyDescent="0.3">
      <c r="B9" s="1078">
        <v>1</v>
      </c>
      <c r="C9" s="1079"/>
      <c r="D9" s="1079"/>
      <c r="E9" s="1079"/>
      <c r="F9" s="1079"/>
      <c r="G9" s="1080"/>
      <c r="H9" s="394"/>
      <c r="I9" s="394"/>
      <c r="J9" s="394"/>
      <c r="K9" s="394"/>
      <c r="L9" s="394"/>
      <c r="M9" s="394"/>
      <c r="N9" s="395"/>
      <c r="P9" s="28"/>
    </row>
    <row r="10" spans="2:16" ht="14.1" customHeight="1" x14ac:dyDescent="0.3">
      <c r="B10" s="1078"/>
      <c r="C10" s="1079"/>
      <c r="D10" s="1079"/>
      <c r="E10" s="1079"/>
      <c r="F10" s="1079"/>
      <c r="G10" s="1080"/>
      <c r="H10" s="394"/>
      <c r="I10" s="394"/>
      <c r="J10" s="394"/>
      <c r="K10" s="394"/>
      <c r="L10" s="394"/>
      <c r="M10" s="394"/>
      <c r="N10" s="395"/>
      <c r="P10" s="28"/>
    </row>
    <row r="11" spans="2:16" ht="14.1" customHeight="1" x14ac:dyDescent="0.3">
      <c r="B11" s="1078"/>
      <c r="C11" s="1079"/>
      <c r="D11" s="1079"/>
      <c r="E11" s="1079"/>
      <c r="F11" s="1079"/>
      <c r="G11" s="1080"/>
      <c r="H11" s="1061">
        <f>Seating!C12</f>
        <v>1305000201</v>
      </c>
      <c r="I11" s="1061"/>
      <c r="J11" s="1061"/>
      <c r="K11" s="1061"/>
      <c r="L11" s="1061"/>
      <c r="M11" s="1061"/>
      <c r="N11" s="1062"/>
      <c r="P11" s="28"/>
    </row>
    <row r="12" spans="2:16" ht="14.1" customHeight="1" x14ac:dyDescent="0.3">
      <c r="B12" s="1078"/>
      <c r="C12" s="1079"/>
      <c r="D12" s="1079"/>
      <c r="E12" s="1079"/>
      <c r="F12" s="1079"/>
      <c r="G12" s="1080"/>
      <c r="H12" s="1061"/>
      <c r="I12" s="1061"/>
      <c r="J12" s="1061"/>
      <c r="K12" s="1061"/>
      <c r="L12" s="1061"/>
      <c r="M12" s="1061"/>
      <c r="N12" s="1062"/>
    </row>
    <row r="13" spans="2:16" ht="14.1" customHeight="1" x14ac:dyDescent="0.3">
      <c r="B13" s="1078"/>
      <c r="C13" s="1079"/>
      <c r="D13" s="1079"/>
      <c r="E13" s="1079"/>
      <c r="F13" s="1079"/>
      <c r="G13" s="1080"/>
      <c r="H13" s="1061"/>
      <c r="I13" s="1061"/>
      <c r="J13" s="1061"/>
      <c r="K13" s="1061"/>
      <c r="L13" s="1061"/>
      <c r="M13" s="1061"/>
      <c r="N13" s="1062"/>
    </row>
    <row r="14" spans="2:16" ht="14.1" customHeight="1" x14ac:dyDescent="0.3">
      <c r="B14" s="1078"/>
      <c r="C14" s="1079"/>
      <c r="D14" s="1079"/>
      <c r="E14" s="1079"/>
      <c r="F14" s="1079"/>
      <c r="G14" s="1080"/>
      <c r="H14" s="1061"/>
      <c r="I14" s="1061"/>
      <c r="J14" s="1061"/>
      <c r="K14" s="1061"/>
      <c r="L14" s="1061"/>
      <c r="M14" s="1061"/>
      <c r="N14" s="1062"/>
    </row>
    <row r="15" spans="2:16" ht="14.1" customHeight="1" x14ac:dyDescent="0.3">
      <c r="B15" s="1078"/>
      <c r="C15" s="1079"/>
      <c r="D15" s="1079"/>
      <c r="E15" s="1079"/>
      <c r="F15" s="1079"/>
      <c r="G15" s="1080"/>
      <c r="H15" s="1061"/>
      <c r="I15" s="1061"/>
      <c r="J15" s="1061"/>
      <c r="K15" s="1061"/>
      <c r="L15" s="1061"/>
      <c r="M15" s="1061"/>
      <c r="N15" s="1062"/>
    </row>
    <row r="16" spans="2:16" ht="14.1" customHeight="1" x14ac:dyDescent="0.3">
      <c r="B16" s="1078"/>
      <c r="C16" s="1079"/>
      <c r="D16" s="1079"/>
      <c r="E16" s="1079"/>
      <c r="F16" s="1079"/>
      <c r="G16" s="1080"/>
      <c r="H16" s="1061"/>
      <c r="I16" s="1061"/>
      <c r="J16" s="1061"/>
      <c r="K16" s="1061"/>
      <c r="L16" s="1061"/>
      <c r="M16" s="1061"/>
      <c r="N16" s="1062"/>
    </row>
    <row r="17" spans="2:14" ht="14.1" customHeight="1" x14ac:dyDescent="0.3">
      <c r="B17" s="1078"/>
      <c r="C17" s="1079"/>
      <c r="D17" s="1079"/>
      <c r="E17" s="1079"/>
      <c r="F17" s="1079"/>
      <c r="G17" s="1080"/>
      <c r="H17" s="394"/>
      <c r="I17" s="394"/>
      <c r="J17" s="394"/>
      <c r="K17" s="394"/>
      <c r="L17" s="394"/>
      <c r="M17" s="394"/>
      <c r="N17" s="395"/>
    </row>
    <row r="18" spans="2:14" ht="14.1" customHeight="1" x14ac:dyDescent="0.3">
      <c r="B18" s="1078"/>
      <c r="C18" s="1079"/>
      <c r="D18" s="1079"/>
      <c r="E18" s="1079"/>
      <c r="F18" s="1079"/>
      <c r="G18" s="1080"/>
      <c r="H18" s="394"/>
      <c r="I18" s="394"/>
      <c r="J18" s="1063" t="s">
        <v>71</v>
      </c>
      <c r="K18" s="1063"/>
      <c r="L18" s="1063"/>
      <c r="M18" s="394"/>
      <c r="N18" s="395"/>
    </row>
    <row r="19" spans="2:14" ht="14.1" customHeight="1" x14ac:dyDescent="0.3">
      <c r="B19" s="1078"/>
      <c r="C19" s="1079"/>
      <c r="D19" s="1079"/>
      <c r="E19" s="1079"/>
      <c r="F19" s="1079"/>
      <c r="G19" s="1080"/>
      <c r="H19" s="394"/>
      <c r="I19" s="394"/>
      <c r="J19" s="1063"/>
      <c r="K19" s="1063"/>
      <c r="L19" s="1063"/>
      <c r="M19" s="394"/>
      <c r="N19" s="395"/>
    </row>
    <row r="20" spans="2:14" ht="14.1" customHeight="1" x14ac:dyDescent="0.3">
      <c r="B20" s="1078"/>
      <c r="C20" s="1079"/>
      <c r="D20" s="1079"/>
      <c r="E20" s="1079"/>
      <c r="F20" s="1079"/>
      <c r="G20" s="1080"/>
      <c r="H20" s="394"/>
      <c r="I20" s="394"/>
      <c r="J20" s="1063"/>
      <c r="K20" s="1063"/>
      <c r="L20" s="1063"/>
      <c r="M20" s="394"/>
      <c r="N20" s="395"/>
    </row>
    <row r="21" spans="2:14" ht="14.1" customHeight="1" x14ac:dyDescent="0.3">
      <c r="B21" s="1078"/>
      <c r="C21" s="1079"/>
      <c r="D21" s="1079"/>
      <c r="E21" s="1079"/>
      <c r="F21" s="1079"/>
      <c r="G21" s="1080"/>
      <c r="H21" s="394"/>
      <c r="I21" s="394"/>
      <c r="J21" s="1063"/>
      <c r="K21" s="1063"/>
      <c r="L21" s="1063"/>
      <c r="M21" s="394"/>
      <c r="N21" s="395"/>
    </row>
    <row r="22" spans="2:14" ht="14.1" customHeight="1" x14ac:dyDescent="0.3">
      <c r="B22" s="1078"/>
      <c r="C22" s="1079"/>
      <c r="D22" s="1079"/>
      <c r="E22" s="1079"/>
      <c r="F22" s="1079"/>
      <c r="G22" s="1080"/>
      <c r="H22" s="394"/>
      <c r="I22" s="394"/>
      <c r="J22" s="394"/>
      <c r="K22" s="394"/>
      <c r="L22" s="394"/>
      <c r="M22" s="394"/>
      <c r="N22" s="395"/>
    </row>
    <row r="23" spans="2:14" ht="14.1" customHeight="1" x14ac:dyDescent="0.3">
      <c r="B23" s="1078"/>
      <c r="C23" s="1079"/>
      <c r="D23" s="1079"/>
      <c r="E23" s="1079"/>
      <c r="F23" s="1079"/>
      <c r="G23" s="1080"/>
      <c r="H23" s="394"/>
      <c r="I23" s="394"/>
      <c r="J23" s="394"/>
      <c r="K23" s="394"/>
      <c r="L23" s="394"/>
      <c r="M23" s="394"/>
      <c r="N23" s="395"/>
    </row>
    <row r="24" spans="2:14" ht="14.1" customHeight="1" x14ac:dyDescent="0.3">
      <c r="B24" s="1078"/>
      <c r="C24" s="1079"/>
      <c r="D24" s="1079"/>
      <c r="E24" s="1079"/>
      <c r="F24" s="1079"/>
      <c r="G24" s="1080"/>
      <c r="H24" s="1061">
        <f>Seating!D12</f>
        <v>1305000220</v>
      </c>
      <c r="I24" s="1061"/>
      <c r="J24" s="1061"/>
      <c r="K24" s="1061"/>
      <c r="L24" s="1061"/>
      <c r="M24" s="1061"/>
      <c r="N24" s="1062"/>
    </row>
    <row r="25" spans="2:14" ht="14.1" customHeight="1" x14ac:dyDescent="0.3">
      <c r="B25" s="1078"/>
      <c r="C25" s="1079"/>
      <c r="D25" s="1079"/>
      <c r="E25" s="1079"/>
      <c r="F25" s="1079"/>
      <c r="G25" s="1080"/>
      <c r="H25" s="1061"/>
      <c r="I25" s="1061"/>
      <c r="J25" s="1061"/>
      <c r="K25" s="1061"/>
      <c r="L25" s="1061"/>
      <c r="M25" s="1061"/>
      <c r="N25" s="1062"/>
    </row>
    <row r="26" spans="2:14" ht="14.1" customHeight="1" x14ac:dyDescent="0.3">
      <c r="B26" s="1078"/>
      <c r="C26" s="1079"/>
      <c r="D26" s="1079"/>
      <c r="E26" s="1079"/>
      <c r="F26" s="1079"/>
      <c r="G26" s="1080"/>
      <c r="H26" s="1061"/>
      <c r="I26" s="1061"/>
      <c r="J26" s="1061"/>
      <c r="K26" s="1061"/>
      <c r="L26" s="1061"/>
      <c r="M26" s="1061"/>
      <c r="N26" s="1062"/>
    </row>
    <row r="27" spans="2:14" ht="14.1" customHeight="1" x14ac:dyDescent="0.3">
      <c r="B27" s="1078"/>
      <c r="C27" s="1079"/>
      <c r="D27" s="1079"/>
      <c r="E27" s="1079"/>
      <c r="F27" s="1079"/>
      <c r="G27" s="1080"/>
      <c r="H27" s="1061"/>
      <c r="I27" s="1061"/>
      <c r="J27" s="1061"/>
      <c r="K27" s="1061"/>
      <c r="L27" s="1061"/>
      <c r="M27" s="1061"/>
      <c r="N27" s="1062"/>
    </row>
    <row r="28" spans="2:14" ht="14.1" customHeight="1" x14ac:dyDescent="0.3">
      <c r="B28" s="1078"/>
      <c r="C28" s="1079"/>
      <c r="D28" s="1079"/>
      <c r="E28" s="1079"/>
      <c r="F28" s="1079"/>
      <c r="G28" s="1080"/>
      <c r="H28" s="1061"/>
      <c r="I28" s="1061"/>
      <c r="J28" s="1061"/>
      <c r="K28" s="1061"/>
      <c r="L28" s="1061"/>
      <c r="M28" s="1061"/>
      <c r="N28" s="1062"/>
    </row>
    <row r="29" spans="2:14" ht="14.1" customHeight="1" x14ac:dyDescent="0.3">
      <c r="B29" s="1078"/>
      <c r="C29" s="1079"/>
      <c r="D29" s="1079"/>
      <c r="E29" s="1079"/>
      <c r="F29" s="1079"/>
      <c r="G29" s="1080"/>
      <c r="H29" s="1061"/>
      <c r="I29" s="1061"/>
      <c r="J29" s="1061"/>
      <c r="K29" s="1061"/>
      <c r="L29" s="1061"/>
      <c r="M29" s="1061"/>
      <c r="N29" s="1062"/>
    </row>
    <row r="30" spans="2:14" ht="14.1" customHeight="1" x14ac:dyDescent="0.3">
      <c r="B30" s="1078"/>
      <c r="C30" s="1079"/>
      <c r="D30" s="1079"/>
      <c r="E30" s="1079"/>
      <c r="F30" s="1079"/>
      <c r="G30" s="1080"/>
      <c r="H30" s="1061"/>
      <c r="I30" s="1061"/>
      <c r="J30" s="1061"/>
      <c r="K30" s="1061"/>
      <c r="L30" s="1061"/>
      <c r="M30" s="1061"/>
      <c r="N30" s="1062"/>
    </row>
    <row r="31" spans="2:14" ht="14.1" customHeight="1" x14ac:dyDescent="0.3">
      <c r="B31" s="1078"/>
      <c r="C31" s="1079"/>
      <c r="D31" s="1079"/>
      <c r="E31" s="1079"/>
      <c r="F31" s="1079"/>
      <c r="G31" s="1080"/>
      <c r="H31" s="394"/>
      <c r="I31" s="394"/>
      <c r="J31" s="394"/>
      <c r="K31" s="394"/>
      <c r="L31" s="394"/>
      <c r="M31" s="394"/>
      <c r="N31" s="395"/>
    </row>
    <row r="32" spans="2:14" ht="14.1" customHeight="1" x14ac:dyDescent="0.3">
      <c r="B32" s="1078"/>
      <c r="C32" s="1079"/>
      <c r="D32" s="1079"/>
      <c r="E32" s="1079"/>
      <c r="F32" s="1079"/>
      <c r="G32" s="1080"/>
      <c r="H32" s="394"/>
      <c r="I32" s="394"/>
      <c r="J32" s="394"/>
      <c r="K32" s="394"/>
      <c r="L32" s="394"/>
      <c r="M32" s="394"/>
      <c r="N32" s="395"/>
    </row>
    <row r="33" spans="2:14" ht="14.1" customHeight="1" x14ac:dyDescent="0.3">
      <c r="B33" s="1078"/>
      <c r="C33" s="1079"/>
      <c r="D33" s="1079"/>
      <c r="E33" s="1079"/>
      <c r="F33" s="1079"/>
      <c r="G33" s="1080"/>
      <c r="H33" s="394"/>
      <c r="I33" s="394"/>
      <c r="J33" s="394"/>
      <c r="K33" s="394"/>
      <c r="L33" s="394"/>
      <c r="M33" s="394"/>
      <c r="N33" s="395"/>
    </row>
    <row r="34" spans="2:14" ht="14.1" customHeight="1" x14ac:dyDescent="0.3">
      <c r="B34" s="1078"/>
      <c r="C34" s="1079"/>
      <c r="D34" s="1079"/>
      <c r="E34" s="1079"/>
      <c r="F34" s="1079"/>
      <c r="G34" s="1080"/>
      <c r="H34" s="394"/>
      <c r="I34" s="394"/>
      <c r="J34" s="394"/>
      <c r="K34" s="394"/>
      <c r="L34" s="394"/>
      <c r="M34" s="394"/>
      <c r="N34" s="395"/>
    </row>
    <row r="35" spans="2:14" ht="14.1" customHeight="1" thickBot="1" x14ac:dyDescent="0.35">
      <c r="B35" s="1081"/>
      <c r="C35" s="1082"/>
      <c r="D35" s="1082"/>
      <c r="E35" s="1082"/>
      <c r="F35" s="1082"/>
      <c r="G35" s="1083"/>
      <c r="H35" s="1069" t="s">
        <v>356</v>
      </c>
      <c r="I35" s="1070"/>
      <c r="J35" s="1070"/>
      <c r="K35" s="1070"/>
      <c r="L35" s="1070"/>
      <c r="M35" s="1070"/>
      <c r="N35" s="1071"/>
    </row>
    <row r="36" spans="2:14" ht="15" thickTop="1" x14ac:dyDescent="0.3">
      <c r="B36" s="32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2:14" ht="15" thickBot="1" x14ac:dyDescent="0.3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2:14" ht="15" customHeight="1" thickTop="1" x14ac:dyDescent="0.3">
      <c r="B38" s="389"/>
      <c r="C38" s="390"/>
      <c r="D38" s="390"/>
      <c r="E38" s="390"/>
      <c r="F38" s="390"/>
      <c r="G38" s="391"/>
      <c r="H38" s="392"/>
      <c r="I38" s="392"/>
      <c r="J38" s="392"/>
      <c r="K38" s="392"/>
      <c r="L38" s="392"/>
      <c r="M38" s="392"/>
      <c r="N38" s="393"/>
    </row>
    <row r="39" spans="2:14" x14ac:dyDescent="0.3">
      <c r="B39" s="1064" t="s">
        <v>161</v>
      </c>
      <c r="C39" s="1065"/>
      <c r="D39" s="1065"/>
      <c r="E39" s="1065"/>
      <c r="F39" s="1065"/>
      <c r="G39" s="1066"/>
      <c r="H39" s="1067" t="s">
        <v>285</v>
      </c>
      <c r="I39" s="1067"/>
      <c r="J39" s="1067"/>
      <c r="K39" s="1067"/>
      <c r="L39" s="1067"/>
      <c r="M39" s="1067"/>
      <c r="N39" s="1068"/>
    </row>
    <row r="40" spans="2:14" x14ac:dyDescent="0.3">
      <c r="B40" s="1064"/>
      <c r="C40" s="1065"/>
      <c r="D40" s="1065"/>
      <c r="E40" s="1065"/>
      <c r="F40" s="1065"/>
      <c r="G40" s="1066"/>
      <c r="H40" s="1067"/>
      <c r="I40" s="1067"/>
      <c r="J40" s="1067"/>
      <c r="K40" s="1067"/>
      <c r="L40" s="1067"/>
      <c r="M40" s="1067"/>
      <c r="N40" s="1068"/>
    </row>
    <row r="41" spans="2:14" x14ac:dyDescent="0.3">
      <c r="B41" s="1064"/>
      <c r="C41" s="1065"/>
      <c r="D41" s="1065"/>
      <c r="E41" s="1065"/>
      <c r="F41" s="1065"/>
      <c r="G41" s="1066"/>
      <c r="H41" s="1067"/>
      <c r="I41" s="1067"/>
      <c r="J41" s="1067"/>
      <c r="K41" s="1067"/>
      <c r="L41" s="1067"/>
      <c r="M41" s="1067"/>
      <c r="N41" s="1068"/>
    </row>
    <row r="42" spans="2:14" x14ac:dyDescent="0.3">
      <c r="B42" s="1064"/>
      <c r="C42" s="1065"/>
      <c r="D42" s="1065"/>
      <c r="E42" s="1065"/>
      <c r="F42" s="1065"/>
      <c r="G42" s="1066"/>
      <c r="H42" s="1067"/>
      <c r="I42" s="1067"/>
      <c r="J42" s="1067"/>
      <c r="K42" s="1067"/>
      <c r="L42" s="1067"/>
      <c r="M42" s="1067"/>
      <c r="N42" s="1068"/>
    </row>
    <row r="43" spans="2:14" x14ac:dyDescent="0.3">
      <c r="B43" s="1064"/>
      <c r="C43" s="1065"/>
      <c r="D43" s="1065"/>
      <c r="E43" s="1065"/>
      <c r="F43" s="1065"/>
      <c r="G43" s="1066"/>
      <c r="H43" s="1067"/>
      <c r="I43" s="1067"/>
      <c r="J43" s="1067"/>
      <c r="K43" s="1067"/>
      <c r="L43" s="1067"/>
      <c r="M43" s="1067"/>
      <c r="N43" s="1068"/>
    </row>
    <row r="44" spans="2:14" x14ac:dyDescent="0.3">
      <c r="B44" s="1064"/>
      <c r="C44" s="1065"/>
      <c r="D44" s="1065"/>
      <c r="E44" s="1065"/>
      <c r="F44" s="1065"/>
      <c r="G44" s="1066"/>
      <c r="H44" s="1067"/>
      <c r="I44" s="1067"/>
      <c r="J44" s="1067"/>
      <c r="K44" s="1067"/>
      <c r="L44" s="1067"/>
      <c r="M44" s="1067"/>
      <c r="N44" s="1068"/>
    </row>
    <row r="45" spans="2:14" x14ac:dyDescent="0.3">
      <c r="B45" s="1078">
        <f>IF(Seating!C13="","",Seating!B13)</f>
        <v>2</v>
      </c>
      <c r="C45" s="1079"/>
      <c r="D45" s="1079"/>
      <c r="E45" s="1079"/>
      <c r="F45" s="1079"/>
      <c r="G45" s="1080"/>
      <c r="H45" s="394"/>
      <c r="I45" s="394"/>
      <c r="J45" s="394"/>
      <c r="K45" s="394"/>
      <c r="L45" s="394"/>
      <c r="M45" s="394"/>
      <c r="N45" s="395"/>
    </row>
    <row r="46" spans="2:14" x14ac:dyDescent="0.3">
      <c r="B46" s="1078"/>
      <c r="C46" s="1079"/>
      <c r="D46" s="1079"/>
      <c r="E46" s="1079"/>
      <c r="F46" s="1079"/>
      <c r="G46" s="1080"/>
      <c r="H46" s="394"/>
      <c r="I46" s="394"/>
      <c r="J46" s="394"/>
      <c r="K46" s="394"/>
      <c r="L46" s="394"/>
      <c r="M46" s="394"/>
      <c r="N46" s="395"/>
    </row>
    <row r="47" spans="2:14" x14ac:dyDescent="0.3">
      <c r="B47" s="1078"/>
      <c r="C47" s="1079"/>
      <c r="D47" s="1079"/>
      <c r="E47" s="1079"/>
      <c r="F47" s="1079"/>
      <c r="G47" s="1080"/>
      <c r="H47" s="1061">
        <f>Seating!C13</f>
        <v>1305000221</v>
      </c>
      <c r="I47" s="1061"/>
      <c r="J47" s="1061"/>
      <c r="K47" s="1061"/>
      <c r="L47" s="1061"/>
      <c r="M47" s="1061"/>
      <c r="N47" s="1062"/>
    </row>
    <row r="48" spans="2:14" x14ac:dyDescent="0.3">
      <c r="B48" s="1078"/>
      <c r="C48" s="1079"/>
      <c r="D48" s="1079"/>
      <c r="E48" s="1079"/>
      <c r="F48" s="1079"/>
      <c r="G48" s="1080"/>
      <c r="H48" s="1061"/>
      <c r="I48" s="1061"/>
      <c r="J48" s="1061"/>
      <c r="K48" s="1061"/>
      <c r="L48" s="1061"/>
      <c r="M48" s="1061"/>
      <c r="N48" s="1062"/>
    </row>
    <row r="49" spans="2:14" x14ac:dyDescent="0.3">
      <c r="B49" s="1078"/>
      <c r="C49" s="1079"/>
      <c r="D49" s="1079"/>
      <c r="E49" s="1079"/>
      <c r="F49" s="1079"/>
      <c r="G49" s="1080"/>
      <c r="H49" s="1061"/>
      <c r="I49" s="1061"/>
      <c r="J49" s="1061"/>
      <c r="K49" s="1061"/>
      <c r="L49" s="1061"/>
      <c r="M49" s="1061"/>
      <c r="N49" s="1062"/>
    </row>
    <row r="50" spans="2:14" x14ac:dyDescent="0.3">
      <c r="B50" s="1078"/>
      <c r="C50" s="1079"/>
      <c r="D50" s="1079"/>
      <c r="E50" s="1079"/>
      <c r="F50" s="1079"/>
      <c r="G50" s="1080"/>
      <c r="H50" s="1061"/>
      <c r="I50" s="1061"/>
      <c r="J50" s="1061"/>
      <c r="K50" s="1061"/>
      <c r="L50" s="1061"/>
      <c r="M50" s="1061"/>
      <c r="N50" s="1062"/>
    </row>
    <row r="51" spans="2:14" x14ac:dyDescent="0.3">
      <c r="B51" s="1078"/>
      <c r="C51" s="1079"/>
      <c r="D51" s="1079"/>
      <c r="E51" s="1079"/>
      <c r="F51" s="1079"/>
      <c r="G51" s="1080"/>
      <c r="H51" s="1061"/>
      <c r="I51" s="1061"/>
      <c r="J51" s="1061"/>
      <c r="K51" s="1061"/>
      <c r="L51" s="1061"/>
      <c r="M51" s="1061"/>
      <c r="N51" s="1062"/>
    </row>
    <row r="52" spans="2:14" x14ac:dyDescent="0.3">
      <c r="B52" s="1078"/>
      <c r="C52" s="1079"/>
      <c r="D52" s="1079"/>
      <c r="E52" s="1079"/>
      <c r="F52" s="1079"/>
      <c r="G52" s="1080"/>
      <c r="H52" s="1061"/>
      <c r="I52" s="1061"/>
      <c r="J52" s="1061"/>
      <c r="K52" s="1061"/>
      <c r="L52" s="1061"/>
      <c r="M52" s="1061"/>
      <c r="N52" s="1062"/>
    </row>
    <row r="53" spans="2:14" x14ac:dyDescent="0.3">
      <c r="B53" s="1078"/>
      <c r="C53" s="1079"/>
      <c r="D53" s="1079"/>
      <c r="E53" s="1079"/>
      <c r="F53" s="1079"/>
      <c r="G53" s="1080"/>
      <c r="H53" s="394"/>
      <c r="I53" s="394"/>
      <c r="J53" s="394"/>
      <c r="K53" s="394"/>
      <c r="L53" s="394"/>
      <c r="M53" s="394"/>
      <c r="N53" s="395"/>
    </row>
    <row r="54" spans="2:14" x14ac:dyDescent="0.3">
      <c r="B54" s="1078"/>
      <c r="C54" s="1079"/>
      <c r="D54" s="1079"/>
      <c r="E54" s="1079"/>
      <c r="F54" s="1079"/>
      <c r="G54" s="1080"/>
      <c r="H54" s="394"/>
      <c r="I54" s="394"/>
      <c r="J54" s="1063" t="s">
        <v>71</v>
      </c>
      <c r="K54" s="1063"/>
      <c r="L54" s="1063"/>
      <c r="M54" s="394"/>
      <c r="N54" s="395"/>
    </row>
    <row r="55" spans="2:14" x14ac:dyDescent="0.3">
      <c r="B55" s="1078"/>
      <c r="C55" s="1079"/>
      <c r="D55" s="1079"/>
      <c r="E55" s="1079"/>
      <c r="F55" s="1079"/>
      <c r="G55" s="1080"/>
      <c r="H55" s="394"/>
      <c r="I55" s="394"/>
      <c r="J55" s="1063"/>
      <c r="K55" s="1063"/>
      <c r="L55" s="1063"/>
      <c r="M55" s="394"/>
      <c r="N55" s="395"/>
    </row>
    <row r="56" spans="2:14" x14ac:dyDescent="0.3">
      <c r="B56" s="1078"/>
      <c r="C56" s="1079"/>
      <c r="D56" s="1079"/>
      <c r="E56" s="1079"/>
      <c r="F56" s="1079"/>
      <c r="G56" s="1080"/>
      <c r="H56" s="394"/>
      <c r="I56" s="394"/>
      <c r="J56" s="1063"/>
      <c r="K56" s="1063"/>
      <c r="L56" s="1063"/>
      <c r="M56" s="394"/>
      <c r="N56" s="395"/>
    </row>
    <row r="57" spans="2:14" x14ac:dyDescent="0.3">
      <c r="B57" s="1078"/>
      <c r="C57" s="1079"/>
      <c r="D57" s="1079"/>
      <c r="E57" s="1079"/>
      <c r="F57" s="1079"/>
      <c r="G57" s="1080"/>
      <c r="H57" s="394"/>
      <c r="I57" s="394"/>
      <c r="J57" s="1063"/>
      <c r="K57" s="1063"/>
      <c r="L57" s="1063"/>
      <c r="M57" s="394"/>
      <c r="N57" s="395"/>
    </row>
    <row r="58" spans="2:14" x14ac:dyDescent="0.3">
      <c r="B58" s="1078"/>
      <c r="C58" s="1079"/>
      <c r="D58" s="1079"/>
      <c r="E58" s="1079"/>
      <c r="F58" s="1079"/>
      <c r="G58" s="1080"/>
      <c r="H58" s="394"/>
      <c r="I58" s="394"/>
      <c r="J58" s="394"/>
      <c r="K58" s="394"/>
      <c r="L58" s="394"/>
      <c r="M58" s="394"/>
      <c r="N58" s="395"/>
    </row>
    <row r="59" spans="2:14" x14ac:dyDescent="0.3">
      <c r="B59" s="1078"/>
      <c r="C59" s="1079"/>
      <c r="D59" s="1079"/>
      <c r="E59" s="1079"/>
      <c r="F59" s="1079"/>
      <c r="G59" s="1080"/>
      <c r="H59" s="394"/>
      <c r="I59" s="394"/>
      <c r="J59" s="394"/>
      <c r="K59" s="394"/>
      <c r="L59" s="394"/>
      <c r="M59" s="394"/>
      <c r="N59" s="395"/>
    </row>
    <row r="60" spans="2:14" x14ac:dyDescent="0.3">
      <c r="B60" s="1078"/>
      <c r="C60" s="1079"/>
      <c r="D60" s="1079"/>
      <c r="E60" s="1079"/>
      <c r="F60" s="1079"/>
      <c r="G60" s="1080"/>
      <c r="H60" s="1061">
        <f>Seating!D13</f>
        <v>1305000240</v>
      </c>
      <c r="I60" s="1061"/>
      <c r="J60" s="1061"/>
      <c r="K60" s="1061"/>
      <c r="L60" s="1061"/>
      <c r="M60" s="1061"/>
      <c r="N60" s="1062"/>
    </row>
    <row r="61" spans="2:14" x14ac:dyDescent="0.3">
      <c r="B61" s="1078"/>
      <c r="C61" s="1079"/>
      <c r="D61" s="1079"/>
      <c r="E61" s="1079"/>
      <c r="F61" s="1079"/>
      <c r="G61" s="1080"/>
      <c r="H61" s="1061"/>
      <c r="I61" s="1061"/>
      <c r="J61" s="1061"/>
      <c r="K61" s="1061"/>
      <c r="L61" s="1061"/>
      <c r="M61" s="1061"/>
      <c r="N61" s="1062"/>
    </row>
    <row r="62" spans="2:14" x14ac:dyDescent="0.3">
      <c r="B62" s="1078"/>
      <c r="C62" s="1079"/>
      <c r="D62" s="1079"/>
      <c r="E62" s="1079"/>
      <c r="F62" s="1079"/>
      <c r="G62" s="1080"/>
      <c r="H62" s="1061"/>
      <c r="I62" s="1061"/>
      <c r="J62" s="1061"/>
      <c r="K62" s="1061"/>
      <c r="L62" s="1061"/>
      <c r="M62" s="1061"/>
      <c r="N62" s="1062"/>
    </row>
    <row r="63" spans="2:14" x14ac:dyDescent="0.3">
      <c r="B63" s="1078"/>
      <c r="C63" s="1079"/>
      <c r="D63" s="1079"/>
      <c r="E63" s="1079"/>
      <c r="F63" s="1079"/>
      <c r="G63" s="1080"/>
      <c r="H63" s="1061"/>
      <c r="I63" s="1061"/>
      <c r="J63" s="1061"/>
      <c r="K63" s="1061"/>
      <c r="L63" s="1061"/>
      <c r="M63" s="1061"/>
      <c r="N63" s="1062"/>
    </row>
    <row r="64" spans="2:14" x14ac:dyDescent="0.3">
      <c r="B64" s="1078"/>
      <c r="C64" s="1079"/>
      <c r="D64" s="1079"/>
      <c r="E64" s="1079"/>
      <c r="F64" s="1079"/>
      <c r="G64" s="1080"/>
      <c r="H64" s="1061"/>
      <c r="I64" s="1061"/>
      <c r="J64" s="1061"/>
      <c r="K64" s="1061"/>
      <c r="L64" s="1061"/>
      <c r="M64" s="1061"/>
      <c r="N64" s="1062"/>
    </row>
    <row r="65" spans="2:14" x14ac:dyDescent="0.3">
      <c r="B65" s="1078"/>
      <c r="C65" s="1079"/>
      <c r="D65" s="1079"/>
      <c r="E65" s="1079"/>
      <c r="F65" s="1079"/>
      <c r="G65" s="1080"/>
      <c r="H65" s="1061"/>
      <c r="I65" s="1061"/>
      <c r="J65" s="1061"/>
      <c r="K65" s="1061"/>
      <c r="L65" s="1061"/>
      <c r="M65" s="1061"/>
      <c r="N65" s="1062"/>
    </row>
    <row r="66" spans="2:14" x14ac:dyDescent="0.3">
      <c r="B66" s="1078"/>
      <c r="C66" s="1079"/>
      <c r="D66" s="1079"/>
      <c r="E66" s="1079"/>
      <c r="F66" s="1079"/>
      <c r="G66" s="1080"/>
      <c r="H66" s="1061"/>
      <c r="I66" s="1061"/>
      <c r="J66" s="1061"/>
      <c r="K66" s="1061"/>
      <c r="L66" s="1061"/>
      <c r="M66" s="1061"/>
      <c r="N66" s="1062"/>
    </row>
    <row r="67" spans="2:14" x14ac:dyDescent="0.3">
      <c r="B67" s="1078"/>
      <c r="C67" s="1079"/>
      <c r="D67" s="1079"/>
      <c r="E67" s="1079"/>
      <c r="F67" s="1079"/>
      <c r="G67" s="1080"/>
      <c r="H67" s="394"/>
      <c r="I67" s="394"/>
      <c r="J67" s="394"/>
      <c r="K67" s="394"/>
      <c r="L67" s="394"/>
      <c r="M67" s="394"/>
      <c r="N67" s="395"/>
    </row>
    <row r="68" spans="2:14" x14ac:dyDescent="0.3">
      <c r="B68" s="1078"/>
      <c r="C68" s="1079"/>
      <c r="D68" s="1079"/>
      <c r="E68" s="1079"/>
      <c r="F68" s="1079"/>
      <c r="G68" s="1080"/>
      <c r="H68" s="394"/>
      <c r="I68" s="394"/>
      <c r="J68" s="394"/>
      <c r="K68" s="394"/>
      <c r="L68" s="394"/>
      <c r="M68" s="394"/>
      <c r="N68" s="395"/>
    </row>
    <row r="69" spans="2:14" x14ac:dyDescent="0.3">
      <c r="B69" s="1078"/>
      <c r="C69" s="1079"/>
      <c r="D69" s="1079"/>
      <c r="E69" s="1079"/>
      <c r="F69" s="1079"/>
      <c r="G69" s="1080"/>
      <c r="H69" s="394"/>
      <c r="I69" s="394"/>
      <c r="J69" s="394"/>
      <c r="K69" s="394"/>
      <c r="L69" s="394"/>
      <c r="M69" s="394"/>
      <c r="N69" s="395"/>
    </row>
    <row r="70" spans="2:14" x14ac:dyDescent="0.3">
      <c r="B70" s="1078"/>
      <c r="C70" s="1079"/>
      <c r="D70" s="1079"/>
      <c r="E70" s="1079"/>
      <c r="F70" s="1079"/>
      <c r="G70" s="1080"/>
      <c r="H70" s="394"/>
      <c r="I70" s="394"/>
      <c r="J70" s="394"/>
      <c r="K70" s="394"/>
      <c r="L70" s="394"/>
      <c r="M70" s="394"/>
      <c r="N70" s="395"/>
    </row>
    <row r="71" spans="2:14" ht="17.399999999999999" thickBot="1" x14ac:dyDescent="0.35">
      <c r="B71" s="1081"/>
      <c r="C71" s="1082"/>
      <c r="D71" s="1082"/>
      <c r="E71" s="1082"/>
      <c r="F71" s="1082"/>
      <c r="G71" s="1083"/>
      <c r="H71" s="1069" t="s">
        <v>356</v>
      </c>
      <c r="I71" s="1070"/>
      <c r="J71" s="1070"/>
      <c r="K71" s="1070"/>
      <c r="L71" s="1070"/>
      <c r="M71" s="1070"/>
      <c r="N71" s="1071"/>
    </row>
    <row r="72" spans="2:14" ht="15" thickTop="1" x14ac:dyDescent="0.3">
      <c r="B72" s="32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2:14" ht="15" thickBot="1" x14ac:dyDescent="0.3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2:14" ht="15" customHeight="1" thickTop="1" x14ac:dyDescent="0.3">
      <c r="B74" s="389"/>
      <c r="C74" s="390"/>
      <c r="D74" s="390"/>
      <c r="E74" s="390"/>
      <c r="F74" s="390"/>
      <c r="G74" s="391"/>
      <c r="H74" s="392"/>
      <c r="I74" s="392"/>
      <c r="J74" s="392"/>
      <c r="K74" s="392"/>
      <c r="L74" s="392"/>
      <c r="M74" s="392"/>
      <c r="N74" s="393"/>
    </row>
    <row r="75" spans="2:14" x14ac:dyDescent="0.3">
      <c r="B75" s="1064" t="s">
        <v>161</v>
      </c>
      <c r="C75" s="1065"/>
      <c r="D75" s="1065"/>
      <c r="E75" s="1065"/>
      <c r="F75" s="1065"/>
      <c r="G75" s="1066"/>
      <c r="H75" s="1067" t="s">
        <v>285</v>
      </c>
      <c r="I75" s="1067"/>
      <c r="J75" s="1067"/>
      <c r="K75" s="1067"/>
      <c r="L75" s="1067"/>
      <c r="M75" s="1067"/>
      <c r="N75" s="1068"/>
    </row>
    <row r="76" spans="2:14" x14ac:dyDescent="0.3">
      <c r="B76" s="1064"/>
      <c r="C76" s="1065"/>
      <c r="D76" s="1065"/>
      <c r="E76" s="1065"/>
      <c r="F76" s="1065"/>
      <c r="G76" s="1066"/>
      <c r="H76" s="1067"/>
      <c r="I76" s="1067"/>
      <c r="J76" s="1067"/>
      <c r="K76" s="1067"/>
      <c r="L76" s="1067"/>
      <c r="M76" s="1067"/>
      <c r="N76" s="1068"/>
    </row>
    <row r="77" spans="2:14" x14ac:dyDescent="0.3">
      <c r="B77" s="1064"/>
      <c r="C77" s="1065"/>
      <c r="D77" s="1065"/>
      <c r="E77" s="1065"/>
      <c r="F77" s="1065"/>
      <c r="G77" s="1066"/>
      <c r="H77" s="1067"/>
      <c r="I77" s="1067"/>
      <c r="J77" s="1067"/>
      <c r="K77" s="1067"/>
      <c r="L77" s="1067"/>
      <c r="M77" s="1067"/>
      <c r="N77" s="1068"/>
    </row>
    <row r="78" spans="2:14" x14ac:dyDescent="0.3">
      <c r="B78" s="1064"/>
      <c r="C78" s="1065"/>
      <c r="D78" s="1065"/>
      <c r="E78" s="1065"/>
      <c r="F78" s="1065"/>
      <c r="G78" s="1066"/>
      <c r="H78" s="1067"/>
      <c r="I78" s="1067"/>
      <c r="J78" s="1067"/>
      <c r="K78" s="1067"/>
      <c r="L78" s="1067"/>
      <c r="M78" s="1067"/>
      <c r="N78" s="1068"/>
    </row>
    <row r="79" spans="2:14" x14ac:dyDescent="0.3">
      <c r="B79" s="1064"/>
      <c r="C79" s="1065"/>
      <c r="D79" s="1065"/>
      <c r="E79" s="1065"/>
      <c r="F79" s="1065"/>
      <c r="G79" s="1066"/>
      <c r="H79" s="1067"/>
      <c r="I79" s="1067"/>
      <c r="J79" s="1067"/>
      <c r="K79" s="1067"/>
      <c r="L79" s="1067"/>
      <c r="M79" s="1067"/>
      <c r="N79" s="1068"/>
    </row>
    <row r="80" spans="2:14" x14ac:dyDescent="0.3">
      <c r="B80" s="1064"/>
      <c r="C80" s="1065"/>
      <c r="D80" s="1065"/>
      <c r="E80" s="1065"/>
      <c r="F80" s="1065"/>
      <c r="G80" s="1066"/>
      <c r="H80" s="1067"/>
      <c r="I80" s="1067"/>
      <c r="J80" s="1067"/>
      <c r="K80" s="1067"/>
      <c r="L80" s="1067"/>
      <c r="M80" s="1067"/>
      <c r="N80" s="1068"/>
    </row>
    <row r="81" spans="2:14" x14ac:dyDescent="0.3">
      <c r="B81" s="1078">
        <f>IF(Seating!C14="","",Seating!B14)</f>
        <v>3</v>
      </c>
      <c r="C81" s="1079"/>
      <c r="D81" s="1079"/>
      <c r="E81" s="1079"/>
      <c r="F81" s="1079"/>
      <c r="G81" s="1080"/>
      <c r="H81" s="394"/>
      <c r="I81" s="394"/>
      <c r="J81" s="394"/>
      <c r="K81" s="394"/>
      <c r="L81" s="394"/>
      <c r="M81" s="394"/>
      <c r="N81" s="395"/>
    </row>
    <row r="82" spans="2:14" x14ac:dyDescent="0.3">
      <c r="B82" s="1078"/>
      <c r="C82" s="1079"/>
      <c r="D82" s="1079"/>
      <c r="E82" s="1079"/>
      <c r="F82" s="1079"/>
      <c r="G82" s="1080"/>
      <c r="H82" s="394"/>
      <c r="I82" s="394"/>
      <c r="J82" s="394"/>
      <c r="K82" s="394"/>
      <c r="L82" s="394"/>
      <c r="M82" s="394"/>
      <c r="N82" s="395"/>
    </row>
    <row r="83" spans="2:14" x14ac:dyDescent="0.3">
      <c r="B83" s="1078"/>
      <c r="C83" s="1079"/>
      <c r="D83" s="1079"/>
      <c r="E83" s="1079"/>
      <c r="F83" s="1079"/>
      <c r="G83" s="1080"/>
      <c r="H83" s="1061">
        <f>Seating!C14</f>
        <v>1305000241</v>
      </c>
      <c r="I83" s="1061"/>
      <c r="J83" s="1061"/>
      <c r="K83" s="1061"/>
      <c r="L83" s="1061"/>
      <c r="M83" s="1061"/>
      <c r="N83" s="1062"/>
    </row>
    <row r="84" spans="2:14" x14ac:dyDescent="0.3">
      <c r="B84" s="1078"/>
      <c r="C84" s="1079"/>
      <c r="D84" s="1079"/>
      <c r="E84" s="1079"/>
      <c r="F84" s="1079"/>
      <c r="G84" s="1080"/>
      <c r="H84" s="1061"/>
      <c r="I84" s="1061"/>
      <c r="J84" s="1061"/>
      <c r="K84" s="1061"/>
      <c r="L84" s="1061"/>
      <c r="M84" s="1061"/>
      <c r="N84" s="1062"/>
    </row>
    <row r="85" spans="2:14" x14ac:dyDescent="0.3">
      <c r="B85" s="1078"/>
      <c r="C85" s="1079"/>
      <c r="D85" s="1079"/>
      <c r="E85" s="1079"/>
      <c r="F85" s="1079"/>
      <c r="G85" s="1080"/>
      <c r="H85" s="1061"/>
      <c r="I85" s="1061"/>
      <c r="J85" s="1061"/>
      <c r="K85" s="1061"/>
      <c r="L85" s="1061"/>
      <c r="M85" s="1061"/>
      <c r="N85" s="1062"/>
    </row>
    <row r="86" spans="2:14" x14ac:dyDescent="0.3">
      <c r="B86" s="1078"/>
      <c r="C86" s="1079"/>
      <c r="D86" s="1079"/>
      <c r="E86" s="1079"/>
      <c r="F86" s="1079"/>
      <c r="G86" s="1080"/>
      <c r="H86" s="1061"/>
      <c r="I86" s="1061"/>
      <c r="J86" s="1061"/>
      <c r="K86" s="1061"/>
      <c r="L86" s="1061"/>
      <c r="M86" s="1061"/>
      <c r="N86" s="1062"/>
    </row>
    <row r="87" spans="2:14" x14ac:dyDescent="0.3">
      <c r="B87" s="1078"/>
      <c r="C87" s="1079"/>
      <c r="D87" s="1079"/>
      <c r="E87" s="1079"/>
      <c r="F87" s="1079"/>
      <c r="G87" s="1080"/>
      <c r="H87" s="1061"/>
      <c r="I87" s="1061"/>
      <c r="J87" s="1061"/>
      <c r="K87" s="1061"/>
      <c r="L87" s="1061"/>
      <c r="M87" s="1061"/>
      <c r="N87" s="1062"/>
    </row>
    <row r="88" spans="2:14" x14ac:dyDescent="0.3">
      <c r="B88" s="1078"/>
      <c r="C88" s="1079"/>
      <c r="D88" s="1079"/>
      <c r="E88" s="1079"/>
      <c r="F88" s="1079"/>
      <c r="G88" s="1080"/>
      <c r="H88" s="1061"/>
      <c r="I88" s="1061"/>
      <c r="J88" s="1061"/>
      <c r="K88" s="1061"/>
      <c r="L88" s="1061"/>
      <c r="M88" s="1061"/>
      <c r="N88" s="1062"/>
    </row>
    <row r="89" spans="2:14" x14ac:dyDescent="0.3">
      <c r="B89" s="1078"/>
      <c r="C89" s="1079"/>
      <c r="D89" s="1079"/>
      <c r="E89" s="1079"/>
      <c r="F89" s="1079"/>
      <c r="G89" s="1080"/>
      <c r="H89" s="394"/>
      <c r="I89" s="394"/>
      <c r="J89" s="394"/>
      <c r="K89" s="394"/>
      <c r="L89" s="394"/>
      <c r="M89" s="394"/>
      <c r="N89" s="395"/>
    </row>
    <row r="90" spans="2:14" x14ac:dyDescent="0.3">
      <c r="B90" s="1078"/>
      <c r="C90" s="1079"/>
      <c r="D90" s="1079"/>
      <c r="E90" s="1079"/>
      <c r="F90" s="1079"/>
      <c r="G90" s="1080"/>
      <c r="H90" s="394"/>
      <c r="I90" s="394"/>
      <c r="J90" s="1063" t="s">
        <v>71</v>
      </c>
      <c r="K90" s="1063"/>
      <c r="L90" s="1063"/>
      <c r="M90" s="394"/>
      <c r="N90" s="395"/>
    </row>
    <row r="91" spans="2:14" x14ac:dyDescent="0.3">
      <c r="B91" s="1078"/>
      <c r="C91" s="1079"/>
      <c r="D91" s="1079"/>
      <c r="E91" s="1079"/>
      <c r="F91" s="1079"/>
      <c r="G91" s="1080"/>
      <c r="H91" s="394"/>
      <c r="I91" s="394"/>
      <c r="J91" s="1063"/>
      <c r="K91" s="1063"/>
      <c r="L91" s="1063"/>
      <c r="M91" s="394"/>
      <c r="N91" s="395"/>
    </row>
    <row r="92" spans="2:14" x14ac:dyDescent="0.3">
      <c r="B92" s="1078"/>
      <c r="C92" s="1079"/>
      <c r="D92" s="1079"/>
      <c r="E92" s="1079"/>
      <c r="F92" s="1079"/>
      <c r="G92" s="1080"/>
      <c r="H92" s="394"/>
      <c r="I92" s="394"/>
      <c r="J92" s="1063"/>
      <c r="K92" s="1063"/>
      <c r="L92" s="1063"/>
      <c r="M92" s="394"/>
      <c r="N92" s="395"/>
    </row>
    <row r="93" spans="2:14" x14ac:dyDescent="0.3">
      <c r="B93" s="1078"/>
      <c r="C93" s="1079"/>
      <c r="D93" s="1079"/>
      <c r="E93" s="1079"/>
      <c r="F93" s="1079"/>
      <c r="G93" s="1080"/>
      <c r="H93" s="394"/>
      <c r="I93" s="394"/>
      <c r="J93" s="1063"/>
      <c r="K93" s="1063"/>
      <c r="L93" s="1063"/>
      <c r="M93" s="394"/>
      <c r="N93" s="395"/>
    </row>
    <row r="94" spans="2:14" x14ac:dyDescent="0.3">
      <c r="B94" s="1078"/>
      <c r="C94" s="1079"/>
      <c r="D94" s="1079"/>
      <c r="E94" s="1079"/>
      <c r="F94" s="1079"/>
      <c r="G94" s="1080"/>
      <c r="H94" s="394"/>
      <c r="I94" s="394"/>
      <c r="J94" s="394"/>
      <c r="K94" s="394"/>
      <c r="L94" s="394"/>
      <c r="M94" s="394"/>
      <c r="N94" s="395"/>
    </row>
    <row r="95" spans="2:14" x14ac:dyDescent="0.3">
      <c r="B95" s="1078"/>
      <c r="C95" s="1079"/>
      <c r="D95" s="1079"/>
      <c r="E95" s="1079"/>
      <c r="F95" s="1079"/>
      <c r="G95" s="1080"/>
      <c r="H95" s="394"/>
      <c r="I95" s="394"/>
      <c r="J95" s="394"/>
      <c r="K95" s="394"/>
      <c r="L95" s="394"/>
      <c r="M95" s="394"/>
      <c r="N95" s="395"/>
    </row>
    <row r="96" spans="2:14" x14ac:dyDescent="0.3">
      <c r="B96" s="1078"/>
      <c r="C96" s="1079"/>
      <c r="D96" s="1079"/>
      <c r="E96" s="1079"/>
      <c r="F96" s="1079"/>
      <c r="G96" s="1080"/>
      <c r="H96" s="1061">
        <f>Seating!D14</f>
        <v>1305000270</v>
      </c>
      <c r="I96" s="1061"/>
      <c r="J96" s="1061"/>
      <c r="K96" s="1061"/>
      <c r="L96" s="1061"/>
      <c r="M96" s="1061"/>
      <c r="N96" s="1062"/>
    </row>
    <row r="97" spans="2:14" x14ac:dyDescent="0.3">
      <c r="B97" s="1078"/>
      <c r="C97" s="1079"/>
      <c r="D97" s="1079"/>
      <c r="E97" s="1079"/>
      <c r="F97" s="1079"/>
      <c r="G97" s="1080"/>
      <c r="H97" s="1061"/>
      <c r="I97" s="1061"/>
      <c r="J97" s="1061"/>
      <c r="K97" s="1061"/>
      <c r="L97" s="1061"/>
      <c r="M97" s="1061"/>
      <c r="N97" s="1062"/>
    </row>
    <row r="98" spans="2:14" x14ac:dyDescent="0.3">
      <c r="B98" s="1078"/>
      <c r="C98" s="1079"/>
      <c r="D98" s="1079"/>
      <c r="E98" s="1079"/>
      <c r="F98" s="1079"/>
      <c r="G98" s="1080"/>
      <c r="H98" s="1061"/>
      <c r="I98" s="1061"/>
      <c r="J98" s="1061"/>
      <c r="K98" s="1061"/>
      <c r="L98" s="1061"/>
      <c r="M98" s="1061"/>
      <c r="N98" s="1062"/>
    </row>
    <row r="99" spans="2:14" x14ac:dyDescent="0.3">
      <c r="B99" s="1078"/>
      <c r="C99" s="1079"/>
      <c r="D99" s="1079"/>
      <c r="E99" s="1079"/>
      <c r="F99" s="1079"/>
      <c r="G99" s="1080"/>
      <c r="H99" s="1061"/>
      <c r="I99" s="1061"/>
      <c r="J99" s="1061"/>
      <c r="K99" s="1061"/>
      <c r="L99" s="1061"/>
      <c r="M99" s="1061"/>
      <c r="N99" s="1062"/>
    </row>
    <row r="100" spans="2:14" x14ac:dyDescent="0.3">
      <c r="B100" s="1078"/>
      <c r="C100" s="1079"/>
      <c r="D100" s="1079"/>
      <c r="E100" s="1079"/>
      <c r="F100" s="1079"/>
      <c r="G100" s="1080"/>
      <c r="H100" s="1061"/>
      <c r="I100" s="1061"/>
      <c r="J100" s="1061"/>
      <c r="K100" s="1061"/>
      <c r="L100" s="1061"/>
      <c r="M100" s="1061"/>
      <c r="N100" s="1062"/>
    </row>
    <row r="101" spans="2:14" x14ac:dyDescent="0.3">
      <c r="B101" s="1078"/>
      <c r="C101" s="1079"/>
      <c r="D101" s="1079"/>
      <c r="E101" s="1079"/>
      <c r="F101" s="1079"/>
      <c r="G101" s="1080"/>
      <c r="H101" s="1061"/>
      <c r="I101" s="1061"/>
      <c r="J101" s="1061"/>
      <c r="K101" s="1061"/>
      <c r="L101" s="1061"/>
      <c r="M101" s="1061"/>
      <c r="N101" s="1062"/>
    </row>
    <row r="102" spans="2:14" x14ac:dyDescent="0.3">
      <c r="B102" s="1078"/>
      <c r="C102" s="1079"/>
      <c r="D102" s="1079"/>
      <c r="E102" s="1079"/>
      <c r="F102" s="1079"/>
      <c r="G102" s="1080"/>
      <c r="H102" s="1061"/>
      <c r="I102" s="1061"/>
      <c r="J102" s="1061"/>
      <c r="K102" s="1061"/>
      <c r="L102" s="1061"/>
      <c r="M102" s="1061"/>
      <c r="N102" s="1062"/>
    </row>
    <row r="103" spans="2:14" x14ac:dyDescent="0.3">
      <c r="B103" s="1078"/>
      <c r="C103" s="1079"/>
      <c r="D103" s="1079"/>
      <c r="E103" s="1079"/>
      <c r="F103" s="1079"/>
      <c r="G103" s="1080"/>
      <c r="H103" s="394"/>
      <c r="I103" s="394"/>
      <c r="J103" s="394"/>
      <c r="K103" s="394"/>
      <c r="L103" s="394"/>
      <c r="M103" s="394"/>
      <c r="N103" s="395"/>
    </row>
    <row r="104" spans="2:14" x14ac:dyDescent="0.3">
      <c r="B104" s="1078"/>
      <c r="C104" s="1079"/>
      <c r="D104" s="1079"/>
      <c r="E104" s="1079"/>
      <c r="F104" s="1079"/>
      <c r="G104" s="1080"/>
      <c r="H104" s="394"/>
      <c r="I104" s="394"/>
      <c r="J104" s="394"/>
      <c r="K104" s="394"/>
      <c r="L104" s="394"/>
      <c r="M104" s="394"/>
      <c r="N104" s="395"/>
    </row>
    <row r="105" spans="2:14" x14ac:dyDescent="0.3">
      <c r="B105" s="1078"/>
      <c r="C105" s="1079"/>
      <c r="D105" s="1079"/>
      <c r="E105" s="1079"/>
      <c r="F105" s="1079"/>
      <c r="G105" s="1080"/>
      <c r="H105" s="394"/>
      <c r="I105" s="394"/>
      <c r="J105" s="394"/>
      <c r="K105" s="394"/>
      <c r="L105" s="394"/>
      <c r="M105" s="394"/>
      <c r="N105" s="395"/>
    </row>
    <row r="106" spans="2:14" x14ac:dyDescent="0.3">
      <c r="B106" s="1078"/>
      <c r="C106" s="1079"/>
      <c r="D106" s="1079"/>
      <c r="E106" s="1079"/>
      <c r="F106" s="1079"/>
      <c r="G106" s="1080"/>
      <c r="H106" s="394"/>
      <c r="I106" s="394"/>
      <c r="J106" s="394"/>
      <c r="K106" s="394"/>
      <c r="L106" s="394"/>
      <c r="M106" s="394"/>
      <c r="N106" s="395"/>
    </row>
    <row r="107" spans="2:14" ht="17.399999999999999" thickBot="1" x14ac:dyDescent="0.35">
      <c r="B107" s="1081"/>
      <c r="C107" s="1082"/>
      <c r="D107" s="1082"/>
      <c r="E107" s="1082"/>
      <c r="F107" s="1082"/>
      <c r="G107" s="1083"/>
      <c r="H107" s="1069" t="s">
        <v>356</v>
      </c>
      <c r="I107" s="1070"/>
      <c r="J107" s="1070"/>
      <c r="K107" s="1070"/>
      <c r="L107" s="1070"/>
      <c r="M107" s="1070"/>
      <c r="N107" s="1071"/>
    </row>
    <row r="108" spans="2:14" ht="15" thickTop="1" x14ac:dyDescent="0.3">
      <c r="B108" s="324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2:14" ht="15" thickBot="1" x14ac:dyDescent="0.3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2:14" ht="15" customHeight="1" thickTop="1" x14ac:dyDescent="0.3">
      <c r="B110" s="389"/>
      <c r="C110" s="390"/>
      <c r="D110" s="390"/>
      <c r="E110" s="390"/>
      <c r="F110" s="390"/>
      <c r="G110" s="391"/>
      <c r="H110" s="392"/>
      <c r="I110" s="392"/>
      <c r="J110" s="392"/>
      <c r="K110" s="392"/>
      <c r="L110" s="392"/>
      <c r="M110" s="392"/>
      <c r="N110" s="393"/>
    </row>
    <row r="111" spans="2:14" x14ac:dyDescent="0.3">
      <c r="B111" s="1064" t="s">
        <v>161</v>
      </c>
      <c r="C111" s="1065"/>
      <c r="D111" s="1065"/>
      <c r="E111" s="1065"/>
      <c r="F111" s="1065"/>
      <c r="G111" s="1066"/>
      <c r="H111" s="1067" t="s">
        <v>285</v>
      </c>
      <c r="I111" s="1067"/>
      <c r="J111" s="1067"/>
      <c r="K111" s="1067"/>
      <c r="L111" s="1067"/>
      <c r="M111" s="1067"/>
      <c r="N111" s="1068"/>
    </row>
    <row r="112" spans="2:14" x14ac:dyDescent="0.3">
      <c r="B112" s="1064"/>
      <c r="C112" s="1065"/>
      <c r="D112" s="1065"/>
      <c r="E112" s="1065"/>
      <c r="F112" s="1065"/>
      <c r="G112" s="1066"/>
      <c r="H112" s="1067"/>
      <c r="I112" s="1067"/>
      <c r="J112" s="1067"/>
      <c r="K112" s="1067"/>
      <c r="L112" s="1067"/>
      <c r="M112" s="1067"/>
      <c r="N112" s="1068"/>
    </row>
    <row r="113" spans="2:14" x14ac:dyDescent="0.3">
      <c r="B113" s="1064"/>
      <c r="C113" s="1065"/>
      <c r="D113" s="1065"/>
      <c r="E113" s="1065"/>
      <c r="F113" s="1065"/>
      <c r="G113" s="1066"/>
      <c r="H113" s="1067"/>
      <c r="I113" s="1067"/>
      <c r="J113" s="1067"/>
      <c r="K113" s="1067"/>
      <c r="L113" s="1067"/>
      <c r="M113" s="1067"/>
      <c r="N113" s="1068"/>
    </row>
    <row r="114" spans="2:14" x14ac:dyDescent="0.3">
      <c r="B114" s="1064"/>
      <c r="C114" s="1065"/>
      <c r="D114" s="1065"/>
      <c r="E114" s="1065"/>
      <c r="F114" s="1065"/>
      <c r="G114" s="1066"/>
      <c r="H114" s="1067"/>
      <c r="I114" s="1067"/>
      <c r="J114" s="1067"/>
      <c r="K114" s="1067"/>
      <c r="L114" s="1067"/>
      <c r="M114" s="1067"/>
      <c r="N114" s="1068"/>
    </row>
    <row r="115" spans="2:14" x14ac:dyDescent="0.3">
      <c r="B115" s="1064"/>
      <c r="C115" s="1065"/>
      <c r="D115" s="1065"/>
      <c r="E115" s="1065"/>
      <c r="F115" s="1065"/>
      <c r="G115" s="1066"/>
      <c r="H115" s="1067"/>
      <c r="I115" s="1067"/>
      <c r="J115" s="1067"/>
      <c r="K115" s="1067"/>
      <c r="L115" s="1067"/>
      <c r="M115" s="1067"/>
      <c r="N115" s="1068"/>
    </row>
    <row r="116" spans="2:14" x14ac:dyDescent="0.3">
      <c r="B116" s="1064"/>
      <c r="C116" s="1065"/>
      <c r="D116" s="1065"/>
      <c r="E116" s="1065"/>
      <c r="F116" s="1065"/>
      <c r="G116" s="1066"/>
      <c r="H116" s="1067"/>
      <c r="I116" s="1067"/>
      <c r="J116" s="1067"/>
      <c r="K116" s="1067"/>
      <c r="L116" s="1067"/>
      <c r="M116" s="1067"/>
      <c r="N116" s="1068"/>
    </row>
    <row r="117" spans="2:14" x14ac:dyDescent="0.3">
      <c r="B117" s="1078">
        <f>IF(Seating!C15="","",Seating!B15)</f>
        <v>4</v>
      </c>
      <c r="C117" s="1079"/>
      <c r="D117" s="1079"/>
      <c r="E117" s="1079"/>
      <c r="F117" s="1079"/>
      <c r="G117" s="1080"/>
      <c r="H117" s="394"/>
      <c r="I117" s="394"/>
      <c r="J117" s="394"/>
      <c r="K117" s="394"/>
      <c r="L117" s="394"/>
      <c r="M117" s="394"/>
      <c r="N117" s="395"/>
    </row>
    <row r="118" spans="2:14" x14ac:dyDescent="0.3">
      <c r="B118" s="1078"/>
      <c r="C118" s="1079"/>
      <c r="D118" s="1079"/>
      <c r="E118" s="1079"/>
      <c r="F118" s="1079"/>
      <c r="G118" s="1080"/>
      <c r="H118" s="394"/>
      <c r="I118" s="394"/>
      <c r="J118" s="394"/>
      <c r="K118" s="394"/>
      <c r="L118" s="394"/>
      <c r="M118" s="394"/>
      <c r="N118" s="395"/>
    </row>
    <row r="119" spans="2:14" x14ac:dyDescent="0.3">
      <c r="B119" s="1078"/>
      <c r="C119" s="1079"/>
      <c r="D119" s="1079"/>
      <c r="E119" s="1079"/>
      <c r="F119" s="1079"/>
      <c r="G119" s="1080"/>
      <c r="H119" s="1061">
        <f>Seating!C15</f>
        <v>1305000271</v>
      </c>
      <c r="I119" s="1061"/>
      <c r="J119" s="1061"/>
      <c r="K119" s="1061"/>
      <c r="L119" s="1061"/>
      <c r="M119" s="1061"/>
      <c r="N119" s="1062"/>
    </row>
    <row r="120" spans="2:14" x14ac:dyDescent="0.3">
      <c r="B120" s="1078"/>
      <c r="C120" s="1079"/>
      <c r="D120" s="1079"/>
      <c r="E120" s="1079"/>
      <c r="F120" s="1079"/>
      <c r="G120" s="1080"/>
      <c r="H120" s="1061"/>
      <c r="I120" s="1061"/>
      <c r="J120" s="1061"/>
      <c r="K120" s="1061"/>
      <c r="L120" s="1061"/>
      <c r="M120" s="1061"/>
      <c r="N120" s="1062"/>
    </row>
    <row r="121" spans="2:14" x14ac:dyDescent="0.3">
      <c r="B121" s="1078"/>
      <c r="C121" s="1079"/>
      <c r="D121" s="1079"/>
      <c r="E121" s="1079"/>
      <c r="F121" s="1079"/>
      <c r="G121" s="1080"/>
      <c r="H121" s="1061"/>
      <c r="I121" s="1061"/>
      <c r="J121" s="1061"/>
      <c r="K121" s="1061"/>
      <c r="L121" s="1061"/>
      <c r="M121" s="1061"/>
      <c r="N121" s="1062"/>
    </row>
    <row r="122" spans="2:14" x14ac:dyDescent="0.3">
      <c r="B122" s="1078"/>
      <c r="C122" s="1079"/>
      <c r="D122" s="1079"/>
      <c r="E122" s="1079"/>
      <c r="F122" s="1079"/>
      <c r="G122" s="1080"/>
      <c r="H122" s="1061"/>
      <c r="I122" s="1061"/>
      <c r="J122" s="1061"/>
      <c r="K122" s="1061"/>
      <c r="L122" s="1061"/>
      <c r="M122" s="1061"/>
      <c r="N122" s="1062"/>
    </row>
    <row r="123" spans="2:14" x14ac:dyDescent="0.3">
      <c r="B123" s="1078"/>
      <c r="C123" s="1079"/>
      <c r="D123" s="1079"/>
      <c r="E123" s="1079"/>
      <c r="F123" s="1079"/>
      <c r="G123" s="1080"/>
      <c r="H123" s="1061"/>
      <c r="I123" s="1061"/>
      <c r="J123" s="1061"/>
      <c r="K123" s="1061"/>
      <c r="L123" s="1061"/>
      <c r="M123" s="1061"/>
      <c r="N123" s="1062"/>
    </row>
    <row r="124" spans="2:14" x14ac:dyDescent="0.3">
      <c r="B124" s="1078"/>
      <c r="C124" s="1079"/>
      <c r="D124" s="1079"/>
      <c r="E124" s="1079"/>
      <c r="F124" s="1079"/>
      <c r="G124" s="1080"/>
      <c r="H124" s="1061"/>
      <c r="I124" s="1061"/>
      <c r="J124" s="1061"/>
      <c r="K124" s="1061"/>
      <c r="L124" s="1061"/>
      <c r="M124" s="1061"/>
      <c r="N124" s="1062"/>
    </row>
    <row r="125" spans="2:14" x14ac:dyDescent="0.3">
      <c r="B125" s="1078"/>
      <c r="C125" s="1079"/>
      <c r="D125" s="1079"/>
      <c r="E125" s="1079"/>
      <c r="F125" s="1079"/>
      <c r="G125" s="1080"/>
      <c r="H125" s="394"/>
      <c r="I125" s="394"/>
      <c r="J125" s="394"/>
      <c r="K125" s="394"/>
      <c r="L125" s="394"/>
      <c r="M125" s="394"/>
      <c r="N125" s="395"/>
    </row>
    <row r="126" spans="2:14" x14ac:dyDescent="0.3">
      <c r="B126" s="1078"/>
      <c r="C126" s="1079"/>
      <c r="D126" s="1079"/>
      <c r="E126" s="1079"/>
      <c r="F126" s="1079"/>
      <c r="G126" s="1080"/>
      <c r="H126" s="394"/>
      <c r="I126" s="394"/>
      <c r="J126" s="1063" t="s">
        <v>71</v>
      </c>
      <c r="K126" s="1063"/>
      <c r="L126" s="1063"/>
      <c r="M126" s="394"/>
      <c r="N126" s="395"/>
    </row>
    <row r="127" spans="2:14" x14ac:dyDescent="0.3">
      <c r="B127" s="1078"/>
      <c r="C127" s="1079"/>
      <c r="D127" s="1079"/>
      <c r="E127" s="1079"/>
      <c r="F127" s="1079"/>
      <c r="G127" s="1080"/>
      <c r="H127" s="394"/>
      <c r="I127" s="394"/>
      <c r="J127" s="1063"/>
      <c r="K127" s="1063"/>
      <c r="L127" s="1063"/>
      <c r="M127" s="394"/>
      <c r="N127" s="395"/>
    </row>
    <row r="128" spans="2:14" x14ac:dyDescent="0.3">
      <c r="B128" s="1078"/>
      <c r="C128" s="1079"/>
      <c r="D128" s="1079"/>
      <c r="E128" s="1079"/>
      <c r="F128" s="1079"/>
      <c r="G128" s="1080"/>
      <c r="H128" s="394"/>
      <c r="I128" s="394"/>
      <c r="J128" s="1063"/>
      <c r="K128" s="1063"/>
      <c r="L128" s="1063"/>
      <c r="M128" s="394"/>
      <c r="N128" s="395"/>
    </row>
    <row r="129" spans="2:14" x14ac:dyDescent="0.3">
      <c r="B129" s="1078"/>
      <c r="C129" s="1079"/>
      <c r="D129" s="1079"/>
      <c r="E129" s="1079"/>
      <c r="F129" s="1079"/>
      <c r="G129" s="1080"/>
      <c r="H129" s="394"/>
      <c r="I129" s="394"/>
      <c r="J129" s="1063"/>
      <c r="K129" s="1063"/>
      <c r="L129" s="1063"/>
      <c r="M129" s="394"/>
      <c r="N129" s="395"/>
    </row>
    <row r="130" spans="2:14" x14ac:dyDescent="0.3">
      <c r="B130" s="1078"/>
      <c r="C130" s="1079"/>
      <c r="D130" s="1079"/>
      <c r="E130" s="1079"/>
      <c r="F130" s="1079"/>
      <c r="G130" s="1080"/>
      <c r="H130" s="394"/>
      <c r="I130" s="394"/>
      <c r="J130" s="394"/>
      <c r="K130" s="394"/>
      <c r="L130" s="394"/>
      <c r="M130" s="394"/>
      <c r="N130" s="395"/>
    </row>
    <row r="131" spans="2:14" x14ac:dyDescent="0.3">
      <c r="B131" s="1078"/>
      <c r="C131" s="1079"/>
      <c r="D131" s="1079"/>
      <c r="E131" s="1079"/>
      <c r="F131" s="1079"/>
      <c r="G131" s="1080"/>
      <c r="H131" s="394"/>
      <c r="I131" s="394"/>
      <c r="J131" s="394"/>
      <c r="K131" s="394"/>
      <c r="L131" s="394"/>
      <c r="M131" s="394"/>
      <c r="N131" s="395"/>
    </row>
    <row r="132" spans="2:14" x14ac:dyDescent="0.3">
      <c r="B132" s="1078"/>
      <c r="C132" s="1079"/>
      <c r="D132" s="1079"/>
      <c r="E132" s="1079"/>
      <c r="F132" s="1079"/>
      <c r="G132" s="1080"/>
      <c r="H132" s="1061">
        <f>Seating!D15</f>
        <v>1305000290</v>
      </c>
      <c r="I132" s="1061"/>
      <c r="J132" s="1061"/>
      <c r="K132" s="1061"/>
      <c r="L132" s="1061"/>
      <c r="M132" s="1061"/>
      <c r="N132" s="1062"/>
    </row>
    <row r="133" spans="2:14" x14ac:dyDescent="0.3">
      <c r="B133" s="1078"/>
      <c r="C133" s="1079"/>
      <c r="D133" s="1079"/>
      <c r="E133" s="1079"/>
      <c r="F133" s="1079"/>
      <c r="G133" s="1080"/>
      <c r="H133" s="1061"/>
      <c r="I133" s="1061"/>
      <c r="J133" s="1061"/>
      <c r="K133" s="1061"/>
      <c r="L133" s="1061"/>
      <c r="M133" s="1061"/>
      <c r="N133" s="1062"/>
    </row>
    <row r="134" spans="2:14" x14ac:dyDescent="0.3">
      <c r="B134" s="1078"/>
      <c r="C134" s="1079"/>
      <c r="D134" s="1079"/>
      <c r="E134" s="1079"/>
      <c r="F134" s="1079"/>
      <c r="G134" s="1080"/>
      <c r="H134" s="1061"/>
      <c r="I134" s="1061"/>
      <c r="J134" s="1061"/>
      <c r="K134" s="1061"/>
      <c r="L134" s="1061"/>
      <c r="M134" s="1061"/>
      <c r="N134" s="1062"/>
    </row>
    <row r="135" spans="2:14" x14ac:dyDescent="0.3">
      <c r="B135" s="1078"/>
      <c r="C135" s="1079"/>
      <c r="D135" s="1079"/>
      <c r="E135" s="1079"/>
      <c r="F135" s="1079"/>
      <c r="G135" s="1080"/>
      <c r="H135" s="1061"/>
      <c r="I135" s="1061"/>
      <c r="J135" s="1061"/>
      <c r="K135" s="1061"/>
      <c r="L135" s="1061"/>
      <c r="M135" s="1061"/>
      <c r="N135" s="1062"/>
    </row>
    <row r="136" spans="2:14" x14ac:dyDescent="0.3">
      <c r="B136" s="1078"/>
      <c r="C136" s="1079"/>
      <c r="D136" s="1079"/>
      <c r="E136" s="1079"/>
      <c r="F136" s="1079"/>
      <c r="G136" s="1080"/>
      <c r="H136" s="1061"/>
      <c r="I136" s="1061"/>
      <c r="J136" s="1061"/>
      <c r="K136" s="1061"/>
      <c r="L136" s="1061"/>
      <c r="M136" s="1061"/>
      <c r="N136" s="1062"/>
    </row>
    <row r="137" spans="2:14" x14ac:dyDescent="0.3">
      <c r="B137" s="1078"/>
      <c r="C137" s="1079"/>
      <c r="D137" s="1079"/>
      <c r="E137" s="1079"/>
      <c r="F137" s="1079"/>
      <c r="G137" s="1080"/>
      <c r="H137" s="1061"/>
      <c r="I137" s="1061"/>
      <c r="J137" s="1061"/>
      <c r="K137" s="1061"/>
      <c r="L137" s="1061"/>
      <c r="M137" s="1061"/>
      <c r="N137" s="1062"/>
    </row>
    <row r="138" spans="2:14" x14ac:dyDescent="0.3">
      <c r="B138" s="1078"/>
      <c r="C138" s="1079"/>
      <c r="D138" s="1079"/>
      <c r="E138" s="1079"/>
      <c r="F138" s="1079"/>
      <c r="G138" s="1080"/>
      <c r="H138" s="1061"/>
      <c r="I138" s="1061"/>
      <c r="J138" s="1061"/>
      <c r="K138" s="1061"/>
      <c r="L138" s="1061"/>
      <c r="M138" s="1061"/>
      <c r="N138" s="1062"/>
    </row>
    <row r="139" spans="2:14" x14ac:dyDescent="0.3">
      <c r="B139" s="1078"/>
      <c r="C139" s="1079"/>
      <c r="D139" s="1079"/>
      <c r="E139" s="1079"/>
      <c r="F139" s="1079"/>
      <c r="G139" s="1080"/>
      <c r="H139" s="394"/>
      <c r="I139" s="394"/>
      <c r="J139" s="394"/>
      <c r="K139" s="394"/>
      <c r="L139" s="394"/>
      <c r="M139" s="394"/>
      <c r="N139" s="395"/>
    </row>
    <row r="140" spans="2:14" x14ac:dyDescent="0.3">
      <c r="B140" s="1078"/>
      <c r="C140" s="1079"/>
      <c r="D140" s="1079"/>
      <c r="E140" s="1079"/>
      <c r="F140" s="1079"/>
      <c r="G140" s="1080"/>
      <c r="H140" s="394"/>
      <c r="I140" s="394"/>
      <c r="J140" s="394"/>
      <c r="K140" s="394"/>
      <c r="L140" s="394"/>
      <c r="M140" s="394"/>
      <c r="N140" s="395"/>
    </row>
    <row r="141" spans="2:14" x14ac:dyDescent="0.3">
      <c r="B141" s="1078"/>
      <c r="C141" s="1079"/>
      <c r="D141" s="1079"/>
      <c r="E141" s="1079"/>
      <c r="F141" s="1079"/>
      <c r="G141" s="1080"/>
      <c r="H141" s="394"/>
      <c r="I141" s="394"/>
      <c r="J141" s="394"/>
      <c r="K141" s="394"/>
      <c r="L141" s="394"/>
      <c r="M141" s="394"/>
      <c r="N141" s="395"/>
    </row>
    <row r="142" spans="2:14" x14ac:dyDescent="0.3">
      <c r="B142" s="1078"/>
      <c r="C142" s="1079"/>
      <c r="D142" s="1079"/>
      <c r="E142" s="1079"/>
      <c r="F142" s="1079"/>
      <c r="G142" s="1080"/>
      <c r="H142" s="394"/>
      <c r="I142" s="394"/>
      <c r="J142" s="394"/>
      <c r="K142" s="394"/>
      <c r="L142" s="394"/>
      <c r="M142" s="394"/>
      <c r="N142" s="395"/>
    </row>
    <row r="143" spans="2:14" ht="17.399999999999999" thickBot="1" x14ac:dyDescent="0.35">
      <c r="B143" s="1081"/>
      <c r="C143" s="1082"/>
      <c r="D143" s="1082"/>
      <c r="E143" s="1082"/>
      <c r="F143" s="1082"/>
      <c r="G143" s="1083"/>
      <c r="H143" s="1069" t="s">
        <v>356</v>
      </c>
      <c r="I143" s="1070"/>
      <c r="J143" s="1070"/>
      <c r="K143" s="1070"/>
      <c r="L143" s="1070"/>
      <c r="M143" s="1070"/>
      <c r="N143" s="1071"/>
    </row>
    <row r="144" spans="2:14" ht="15" thickTop="1" x14ac:dyDescent="0.3">
      <c r="B144" s="324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2:14" ht="15" thickBot="1" x14ac:dyDescent="0.3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2:14" ht="15" customHeight="1" thickTop="1" x14ac:dyDescent="0.3">
      <c r="B146" s="389"/>
      <c r="C146" s="390"/>
      <c r="D146" s="390"/>
      <c r="E146" s="390"/>
      <c r="F146" s="390"/>
      <c r="G146" s="391"/>
      <c r="H146" s="392"/>
      <c r="I146" s="392"/>
      <c r="J146" s="392"/>
      <c r="K146" s="392"/>
      <c r="L146" s="392"/>
      <c r="M146" s="392"/>
      <c r="N146" s="393"/>
    </row>
    <row r="147" spans="2:14" x14ac:dyDescent="0.3">
      <c r="B147" s="1064" t="s">
        <v>161</v>
      </c>
      <c r="C147" s="1065"/>
      <c r="D147" s="1065"/>
      <c r="E147" s="1065"/>
      <c r="F147" s="1065"/>
      <c r="G147" s="1066"/>
      <c r="H147" s="1067" t="s">
        <v>285</v>
      </c>
      <c r="I147" s="1067"/>
      <c r="J147" s="1067"/>
      <c r="K147" s="1067"/>
      <c r="L147" s="1067"/>
      <c r="M147" s="1067"/>
      <c r="N147" s="1068"/>
    </row>
    <row r="148" spans="2:14" x14ac:dyDescent="0.3">
      <c r="B148" s="1064"/>
      <c r="C148" s="1065"/>
      <c r="D148" s="1065"/>
      <c r="E148" s="1065"/>
      <c r="F148" s="1065"/>
      <c r="G148" s="1066"/>
      <c r="H148" s="1067"/>
      <c r="I148" s="1067"/>
      <c r="J148" s="1067"/>
      <c r="K148" s="1067"/>
      <c r="L148" s="1067"/>
      <c r="M148" s="1067"/>
      <c r="N148" s="1068"/>
    </row>
    <row r="149" spans="2:14" x14ac:dyDescent="0.3">
      <c r="B149" s="1064"/>
      <c r="C149" s="1065"/>
      <c r="D149" s="1065"/>
      <c r="E149" s="1065"/>
      <c r="F149" s="1065"/>
      <c r="G149" s="1066"/>
      <c r="H149" s="1067"/>
      <c r="I149" s="1067"/>
      <c r="J149" s="1067"/>
      <c r="K149" s="1067"/>
      <c r="L149" s="1067"/>
      <c r="M149" s="1067"/>
      <c r="N149" s="1068"/>
    </row>
    <row r="150" spans="2:14" x14ac:dyDescent="0.3">
      <c r="B150" s="1064"/>
      <c r="C150" s="1065"/>
      <c r="D150" s="1065"/>
      <c r="E150" s="1065"/>
      <c r="F150" s="1065"/>
      <c r="G150" s="1066"/>
      <c r="H150" s="1067"/>
      <c r="I150" s="1067"/>
      <c r="J150" s="1067"/>
      <c r="K150" s="1067"/>
      <c r="L150" s="1067"/>
      <c r="M150" s="1067"/>
      <c r="N150" s="1068"/>
    </row>
    <row r="151" spans="2:14" x14ac:dyDescent="0.3">
      <c r="B151" s="1064"/>
      <c r="C151" s="1065"/>
      <c r="D151" s="1065"/>
      <c r="E151" s="1065"/>
      <c r="F151" s="1065"/>
      <c r="G151" s="1066"/>
      <c r="H151" s="1067"/>
      <c r="I151" s="1067"/>
      <c r="J151" s="1067"/>
      <c r="K151" s="1067"/>
      <c r="L151" s="1067"/>
      <c r="M151" s="1067"/>
      <c r="N151" s="1068"/>
    </row>
    <row r="152" spans="2:14" x14ac:dyDescent="0.3">
      <c r="B152" s="1064"/>
      <c r="C152" s="1065"/>
      <c r="D152" s="1065"/>
      <c r="E152" s="1065"/>
      <c r="F152" s="1065"/>
      <c r="G152" s="1066"/>
      <c r="H152" s="1067"/>
      <c r="I152" s="1067"/>
      <c r="J152" s="1067"/>
      <c r="K152" s="1067"/>
      <c r="L152" s="1067"/>
      <c r="M152" s="1067"/>
      <c r="N152" s="1068"/>
    </row>
    <row r="153" spans="2:14" x14ac:dyDescent="0.3">
      <c r="B153" s="1078">
        <f>IF(Seating!C16="","",Seating!B16)</f>
        <v>5</v>
      </c>
      <c r="C153" s="1079"/>
      <c r="D153" s="1079"/>
      <c r="E153" s="1079"/>
      <c r="F153" s="1079"/>
      <c r="G153" s="1080"/>
      <c r="H153" s="394"/>
      <c r="I153" s="394"/>
      <c r="J153" s="394"/>
      <c r="K153" s="394"/>
      <c r="L153" s="394"/>
      <c r="M153" s="394"/>
      <c r="N153" s="395"/>
    </row>
    <row r="154" spans="2:14" x14ac:dyDescent="0.3">
      <c r="B154" s="1078"/>
      <c r="C154" s="1079"/>
      <c r="D154" s="1079"/>
      <c r="E154" s="1079"/>
      <c r="F154" s="1079"/>
      <c r="G154" s="1080"/>
      <c r="H154" s="394"/>
      <c r="I154" s="394"/>
      <c r="J154" s="394"/>
      <c r="K154" s="394"/>
      <c r="L154" s="394"/>
      <c r="M154" s="394"/>
      <c r="N154" s="395"/>
    </row>
    <row r="155" spans="2:14" x14ac:dyDescent="0.3">
      <c r="B155" s="1078"/>
      <c r="C155" s="1079"/>
      <c r="D155" s="1079"/>
      <c r="E155" s="1079"/>
      <c r="F155" s="1079"/>
      <c r="G155" s="1080"/>
      <c r="H155" s="1061">
        <f>Seating!C16</f>
        <v>1305000291</v>
      </c>
      <c r="I155" s="1061"/>
      <c r="J155" s="1061"/>
      <c r="K155" s="1061"/>
      <c r="L155" s="1061"/>
      <c r="M155" s="1061"/>
      <c r="N155" s="1062"/>
    </row>
    <row r="156" spans="2:14" x14ac:dyDescent="0.3">
      <c r="B156" s="1078"/>
      <c r="C156" s="1079"/>
      <c r="D156" s="1079"/>
      <c r="E156" s="1079"/>
      <c r="F156" s="1079"/>
      <c r="G156" s="1080"/>
      <c r="H156" s="1061"/>
      <c r="I156" s="1061"/>
      <c r="J156" s="1061"/>
      <c r="K156" s="1061"/>
      <c r="L156" s="1061"/>
      <c r="M156" s="1061"/>
      <c r="N156" s="1062"/>
    </row>
    <row r="157" spans="2:14" x14ac:dyDescent="0.3">
      <c r="B157" s="1078"/>
      <c r="C157" s="1079"/>
      <c r="D157" s="1079"/>
      <c r="E157" s="1079"/>
      <c r="F157" s="1079"/>
      <c r="G157" s="1080"/>
      <c r="H157" s="1061"/>
      <c r="I157" s="1061"/>
      <c r="J157" s="1061"/>
      <c r="K157" s="1061"/>
      <c r="L157" s="1061"/>
      <c r="M157" s="1061"/>
      <c r="N157" s="1062"/>
    </row>
    <row r="158" spans="2:14" x14ac:dyDescent="0.3">
      <c r="B158" s="1078"/>
      <c r="C158" s="1079"/>
      <c r="D158" s="1079"/>
      <c r="E158" s="1079"/>
      <c r="F158" s="1079"/>
      <c r="G158" s="1080"/>
      <c r="H158" s="1061"/>
      <c r="I158" s="1061"/>
      <c r="J158" s="1061"/>
      <c r="K158" s="1061"/>
      <c r="L158" s="1061"/>
      <c r="M158" s="1061"/>
      <c r="N158" s="1062"/>
    </row>
    <row r="159" spans="2:14" x14ac:dyDescent="0.3">
      <c r="B159" s="1078"/>
      <c r="C159" s="1079"/>
      <c r="D159" s="1079"/>
      <c r="E159" s="1079"/>
      <c r="F159" s="1079"/>
      <c r="G159" s="1080"/>
      <c r="H159" s="1061"/>
      <c r="I159" s="1061"/>
      <c r="J159" s="1061"/>
      <c r="K159" s="1061"/>
      <c r="L159" s="1061"/>
      <c r="M159" s="1061"/>
      <c r="N159" s="1062"/>
    </row>
    <row r="160" spans="2:14" x14ac:dyDescent="0.3">
      <c r="B160" s="1078"/>
      <c r="C160" s="1079"/>
      <c r="D160" s="1079"/>
      <c r="E160" s="1079"/>
      <c r="F160" s="1079"/>
      <c r="G160" s="1080"/>
      <c r="H160" s="1061"/>
      <c r="I160" s="1061"/>
      <c r="J160" s="1061"/>
      <c r="K160" s="1061"/>
      <c r="L160" s="1061"/>
      <c r="M160" s="1061"/>
      <c r="N160" s="1062"/>
    </row>
    <row r="161" spans="2:14" x14ac:dyDescent="0.3">
      <c r="B161" s="1078"/>
      <c r="C161" s="1079"/>
      <c r="D161" s="1079"/>
      <c r="E161" s="1079"/>
      <c r="F161" s="1079"/>
      <c r="G161" s="1080"/>
      <c r="H161" s="394"/>
      <c r="I161" s="394"/>
      <c r="J161" s="394"/>
      <c r="K161" s="394"/>
      <c r="L161" s="394"/>
      <c r="M161" s="394"/>
      <c r="N161" s="395"/>
    </row>
    <row r="162" spans="2:14" x14ac:dyDescent="0.3">
      <c r="B162" s="1078"/>
      <c r="C162" s="1079"/>
      <c r="D162" s="1079"/>
      <c r="E162" s="1079"/>
      <c r="F162" s="1079"/>
      <c r="G162" s="1080"/>
      <c r="H162" s="394"/>
      <c r="I162" s="394"/>
      <c r="J162" s="1063" t="s">
        <v>71</v>
      </c>
      <c r="K162" s="1063"/>
      <c r="L162" s="1063"/>
      <c r="M162" s="394"/>
      <c r="N162" s="395"/>
    </row>
    <row r="163" spans="2:14" x14ac:dyDescent="0.3">
      <c r="B163" s="1078"/>
      <c r="C163" s="1079"/>
      <c r="D163" s="1079"/>
      <c r="E163" s="1079"/>
      <c r="F163" s="1079"/>
      <c r="G163" s="1080"/>
      <c r="H163" s="394"/>
      <c r="I163" s="394"/>
      <c r="J163" s="1063"/>
      <c r="K163" s="1063"/>
      <c r="L163" s="1063"/>
      <c r="M163" s="394"/>
      <c r="N163" s="395"/>
    </row>
    <row r="164" spans="2:14" x14ac:dyDescent="0.3">
      <c r="B164" s="1078"/>
      <c r="C164" s="1079"/>
      <c r="D164" s="1079"/>
      <c r="E164" s="1079"/>
      <c r="F164" s="1079"/>
      <c r="G164" s="1080"/>
      <c r="H164" s="394"/>
      <c r="I164" s="394"/>
      <c r="J164" s="1063"/>
      <c r="K164" s="1063"/>
      <c r="L164" s="1063"/>
      <c r="M164" s="394"/>
      <c r="N164" s="395"/>
    </row>
    <row r="165" spans="2:14" x14ac:dyDescent="0.3">
      <c r="B165" s="1078"/>
      <c r="C165" s="1079"/>
      <c r="D165" s="1079"/>
      <c r="E165" s="1079"/>
      <c r="F165" s="1079"/>
      <c r="G165" s="1080"/>
      <c r="H165" s="394"/>
      <c r="I165" s="394"/>
      <c r="J165" s="1063"/>
      <c r="K165" s="1063"/>
      <c r="L165" s="1063"/>
      <c r="M165" s="394"/>
      <c r="N165" s="395"/>
    </row>
    <row r="166" spans="2:14" x14ac:dyDescent="0.3">
      <c r="B166" s="1078"/>
      <c r="C166" s="1079"/>
      <c r="D166" s="1079"/>
      <c r="E166" s="1079"/>
      <c r="F166" s="1079"/>
      <c r="G166" s="1080"/>
      <c r="H166" s="394"/>
      <c r="I166" s="394"/>
      <c r="J166" s="394"/>
      <c r="K166" s="394"/>
      <c r="L166" s="394"/>
      <c r="M166" s="394"/>
      <c r="N166" s="395"/>
    </row>
    <row r="167" spans="2:14" x14ac:dyDescent="0.3">
      <c r="B167" s="1078"/>
      <c r="C167" s="1079"/>
      <c r="D167" s="1079"/>
      <c r="E167" s="1079"/>
      <c r="F167" s="1079"/>
      <c r="G167" s="1080"/>
      <c r="H167" s="394"/>
      <c r="I167" s="394"/>
      <c r="J167" s="394"/>
      <c r="K167" s="394"/>
      <c r="L167" s="394"/>
      <c r="M167" s="394"/>
      <c r="N167" s="395"/>
    </row>
    <row r="168" spans="2:14" x14ac:dyDescent="0.3">
      <c r="B168" s="1078"/>
      <c r="C168" s="1079"/>
      <c r="D168" s="1079"/>
      <c r="E168" s="1079"/>
      <c r="F168" s="1079"/>
      <c r="G168" s="1080"/>
      <c r="H168" s="1061">
        <f>Seating!D16</f>
        <v>1305000310</v>
      </c>
      <c r="I168" s="1061"/>
      <c r="J168" s="1061"/>
      <c r="K168" s="1061"/>
      <c r="L168" s="1061"/>
      <c r="M168" s="1061"/>
      <c r="N168" s="1062"/>
    </row>
    <row r="169" spans="2:14" x14ac:dyDescent="0.3">
      <c r="B169" s="1078"/>
      <c r="C169" s="1079"/>
      <c r="D169" s="1079"/>
      <c r="E169" s="1079"/>
      <c r="F169" s="1079"/>
      <c r="G169" s="1080"/>
      <c r="H169" s="1061"/>
      <c r="I169" s="1061"/>
      <c r="J169" s="1061"/>
      <c r="K169" s="1061"/>
      <c r="L169" s="1061"/>
      <c r="M169" s="1061"/>
      <c r="N169" s="1062"/>
    </row>
    <row r="170" spans="2:14" x14ac:dyDescent="0.3">
      <c r="B170" s="1078"/>
      <c r="C170" s="1079"/>
      <c r="D170" s="1079"/>
      <c r="E170" s="1079"/>
      <c r="F170" s="1079"/>
      <c r="G170" s="1080"/>
      <c r="H170" s="1061"/>
      <c r="I170" s="1061"/>
      <c r="J170" s="1061"/>
      <c r="K170" s="1061"/>
      <c r="L170" s="1061"/>
      <c r="M170" s="1061"/>
      <c r="N170" s="1062"/>
    </row>
    <row r="171" spans="2:14" x14ac:dyDescent="0.3">
      <c r="B171" s="1078"/>
      <c r="C171" s="1079"/>
      <c r="D171" s="1079"/>
      <c r="E171" s="1079"/>
      <c r="F171" s="1079"/>
      <c r="G171" s="1080"/>
      <c r="H171" s="1061"/>
      <c r="I171" s="1061"/>
      <c r="J171" s="1061"/>
      <c r="K171" s="1061"/>
      <c r="L171" s="1061"/>
      <c r="M171" s="1061"/>
      <c r="N171" s="1062"/>
    </row>
    <row r="172" spans="2:14" x14ac:dyDescent="0.3">
      <c r="B172" s="1078"/>
      <c r="C172" s="1079"/>
      <c r="D172" s="1079"/>
      <c r="E172" s="1079"/>
      <c r="F172" s="1079"/>
      <c r="G172" s="1080"/>
      <c r="H172" s="1061"/>
      <c r="I172" s="1061"/>
      <c r="J172" s="1061"/>
      <c r="K172" s="1061"/>
      <c r="L172" s="1061"/>
      <c r="M172" s="1061"/>
      <c r="N172" s="1062"/>
    </row>
    <row r="173" spans="2:14" x14ac:dyDescent="0.3">
      <c r="B173" s="1078"/>
      <c r="C173" s="1079"/>
      <c r="D173" s="1079"/>
      <c r="E173" s="1079"/>
      <c r="F173" s="1079"/>
      <c r="G173" s="1080"/>
      <c r="H173" s="1061"/>
      <c r="I173" s="1061"/>
      <c r="J173" s="1061"/>
      <c r="K173" s="1061"/>
      <c r="L173" s="1061"/>
      <c r="M173" s="1061"/>
      <c r="N173" s="1062"/>
    </row>
    <row r="174" spans="2:14" x14ac:dyDescent="0.3">
      <c r="B174" s="1078"/>
      <c r="C174" s="1079"/>
      <c r="D174" s="1079"/>
      <c r="E174" s="1079"/>
      <c r="F174" s="1079"/>
      <c r="G174" s="1080"/>
      <c r="H174" s="1061"/>
      <c r="I174" s="1061"/>
      <c r="J174" s="1061"/>
      <c r="K174" s="1061"/>
      <c r="L174" s="1061"/>
      <c r="M174" s="1061"/>
      <c r="N174" s="1062"/>
    </row>
    <row r="175" spans="2:14" x14ac:dyDescent="0.3">
      <c r="B175" s="1078"/>
      <c r="C175" s="1079"/>
      <c r="D175" s="1079"/>
      <c r="E175" s="1079"/>
      <c r="F175" s="1079"/>
      <c r="G175" s="1080"/>
      <c r="H175" s="394"/>
      <c r="I175" s="394"/>
      <c r="J175" s="394"/>
      <c r="K175" s="394"/>
      <c r="L175" s="394"/>
      <c r="M175" s="394"/>
      <c r="N175" s="395"/>
    </row>
    <row r="176" spans="2:14" x14ac:dyDescent="0.3">
      <c r="B176" s="1078"/>
      <c r="C176" s="1079"/>
      <c r="D176" s="1079"/>
      <c r="E176" s="1079"/>
      <c r="F176" s="1079"/>
      <c r="G176" s="1080"/>
      <c r="H176" s="394"/>
      <c r="I176" s="394"/>
      <c r="J176" s="394"/>
      <c r="K176" s="394"/>
      <c r="L176" s="394"/>
      <c r="M176" s="394"/>
      <c r="N176" s="395"/>
    </row>
    <row r="177" spans="2:14" x14ac:dyDescent="0.3">
      <c r="B177" s="1078"/>
      <c r="C177" s="1079"/>
      <c r="D177" s="1079"/>
      <c r="E177" s="1079"/>
      <c r="F177" s="1079"/>
      <c r="G177" s="1080"/>
      <c r="H177" s="394"/>
      <c r="I177" s="394"/>
      <c r="J177" s="394"/>
      <c r="K177" s="394"/>
      <c r="L177" s="394"/>
      <c r="M177" s="394"/>
      <c r="N177" s="395"/>
    </row>
    <row r="178" spans="2:14" x14ac:dyDescent="0.3">
      <c r="B178" s="1078"/>
      <c r="C178" s="1079"/>
      <c r="D178" s="1079"/>
      <c r="E178" s="1079"/>
      <c r="F178" s="1079"/>
      <c r="G178" s="1080"/>
      <c r="H178" s="394"/>
      <c r="I178" s="394"/>
      <c r="J178" s="394"/>
      <c r="K178" s="394"/>
      <c r="L178" s="394"/>
      <c r="M178" s="394"/>
      <c r="N178" s="395"/>
    </row>
    <row r="179" spans="2:14" ht="17.399999999999999" thickBot="1" x14ac:dyDescent="0.35">
      <c r="B179" s="1081"/>
      <c r="C179" s="1082"/>
      <c r="D179" s="1082"/>
      <c r="E179" s="1082"/>
      <c r="F179" s="1082"/>
      <c r="G179" s="1083"/>
      <c r="H179" s="1069" t="s">
        <v>356</v>
      </c>
      <c r="I179" s="1070"/>
      <c r="J179" s="1070"/>
      <c r="K179" s="1070"/>
      <c r="L179" s="1070"/>
      <c r="M179" s="1070"/>
      <c r="N179" s="1071"/>
    </row>
    <row r="180" spans="2:14" ht="15" thickTop="1" x14ac:dyDescent="0.3">
      <c r="B180" s="324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2:14" ht="15" thickBot="1" x14ac:dyDescent="0.3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2:14" ht="15" customHeight="1" thickTop="1" x14ac:dyDescent="0.3">
      <c r="B182" s="389"/>
      <c r="C182" s="390"/>
      <c r="D182" s="390"/>
      <c r="E182" s="390"/>
      <c r="F182" s="390"/>
      <c r="G182" s="391"/>
      <c r="H182" s="392"/>
      <c r="I182" s="392"/>
      <c r="J182" s="392"/>
      <c r="K182" s="392"/>
      <c r="L182" s="392"/>
      <c r="M182" s="392"/>
      <c r="N182" s="393"/>
    </row>
    <row r="183" spans="2:14" x14ac:dyDescent="0.3">
      <c r="B183" s="1064" t="s">
        <v>161</v>
      </c>
      <c r="C183" s="1065"/>
      <c r="D183" s="1065"/>
      <c r="E183" s="1065"/>
      <c r="F183" s="1065"/>
      <c r="G183" s="1066"/>
      <c r="H183" s="1067" t="s">
        <v>285</v>
      </c>
      <c r="I183" s="1067"/>
      <c r="J183" s="1067"/>
      <c r="K183" s="1067"/>
      <c r="L183" s="1067"/>
      <c r="M183" s="1067"/>
      <c r="N183" s="1068"/>
    </row>
    <row r="184" spans="2:14" x14ac:dyDescent="0.3">
      <c r="B184" s="1064"/>
      <c r="C184" s="1065"/>
      <c r="D184" s="1065"/>
      <c r="E184" s="1065"/>
      <c r="F184" s="1065"/>
      <c r="G184" s="1066"/>
      <c r="H184" s="1067"/>
      <c r="I184" s="1067"/>
      <c r="J184" s="1067"/>
      <c r="K184" s="1067"/>
      <c r="L184" s="1067"/>
      <c r="M184" s="1067"/>
      <c r="N184" s="1068"/>
    </row>
    <row r="185" spans="2:14" x14ac:dyDescent="0.3">
      <c r="B185" s="1064"/>
      <c r="C185" s="1065"/>
      <c r="D185" s="1065"/>
      <c r="E185" s="1065"/>
      <c r="F185" s="1065"/>
      <c r="G185" s="1066"/>
      <c r="H185" s="1067"/>
      <c r="I185" s="1067"/>
      <c r="J185" s="1067"/>
      <c r="K185" s="1067"/>
      <c r="L185" s="1067"/>
      <c r="M185" s="1067"/>
      <c r="N185" s="1068"/>
    </row>
    <row r="186" spans="2:14" x14ac:dyDescent="0.3">
      <c r="B186" s="1064"/>
      <c r="C186" s="1065"/>
      <c r="D186" s="1065"/>
      <c r="E186" s="1065"/>
      <c r="F186" s="1065"/>
      <c r="G186" s="1066"/>
      <c r="H186" s="1067"/>
      <c r="I186" s="1067"/>
      <c r="J186" s="1067"/>
      <c r="K186" s="1067"/>
      <c r="L186" s="1067"/>
      <c r="M186" s="1067"/>
      <c r="N186" s="1068"/>
    </row>
    <row r="187" spans="2:14" x14ac:dyDescent="0.3">
      <c r="B187" s="1064"/>
      <c r="C187" s="1065"/>
      <c r="D187" s="1065"/>
      <c r="E187" s="1065"/>
      <c r="F187" s="1065"/>
      <c r="G187" s="1066"/>
      <c r="H187" s="1067"/>
      <c r="I187" s="1067"/>
      <c r="J187" s="1067"/>
      <c r="K187" s="1067"/>
      <c r="L187" s="1067"/>
      <c r="M187" s="1067"/>
      <c r="N187" s="1068"/>
    </row>
    <row r="188" spans="2:14" x14ac:dyDescent="0.3">
      <c r="B188" s="1064"/>
      <c r="C188" s="1065"/>
      <c r="D188" s="1065"/>
      <c r="E188" s="1065"/>
      <c r="F188" s="1065"/>
      <c r="G188" s="1066"/>
      <c r="H188" s="1067"/>
      <c r="I188" s="1067"/>
      <c r="J188" s="1067"/>
      <c r="K188" s="1067"/>
      <c r="L188" s="1067"/>
      <c r="M188" s="1067"/>
      <c r="N188" s="1068"/>
    </row>
    <row r="189" spans="2:14" x14ac:dyDescent="0.3">
      <c r="B189" s="1078">
        <f>IF(Seating!C17="","",Seating!B17)</f>
        <v>6</v>
      </c>
      <c r="C189" s="1079"/>
      <c r="D189" s="1079"/>
      <c r="E189" s="1079"/>
      <c r="F189" s="1079"/>
      <c r="G189" s="1080"/>
      <c r="H189" s="394"/>
      <c r="I189" s="394"/>
      <c r="J189" s="394"/>
      <c r="K189" s="394"/>
      <c r="L189" s="394"/>
      <c r="M189" s="394"/>
      <c r="N189" s="395"/>
    </row>
    <row r="190" spans="2:14" x14ac:dyDescent="0.3">
      <c r="B190" s="1078"/>
      <c r="C190" s="1079"/>
      <c r="D190" s="1079"/>
      <c r="E190" s="1079"/>
      <c r="F190" s="1079"/>
      <c r="G190" s="1080"/>
      <c r="H190" s="394"/>
      <c r="I190" s="394"/>
      <c r="J190" s="394"/>
      <c r="K190" s="394"/>
      <c r="L190" s="394"/>
      <c r="M190" s="394"/>
      <c r="N190" s="395"/>
    </row>
    <row r="191" spans="2:14" x14ac:dyDescent="0.3">
      <c r="B191" s="1078"/>
      <c r="C191" s="1079"/>
      <c r="D191" s="1079"/>
      <c r="E191" s="1079"/>
      <c r="F191" s="1079"/>
      <c r="G191" s="1080"/>
      <c r="H191" s="1061">
        <f>Seating!C17</f>
        <v>1305000311</v>
      </c>
      <c r="I191" s="1061"/>
      <c r="J191" s="1061"/>
      <c r="K191" s="1061"/>
      <c r="L191" s="1061"/>
      <c r="M191" s="1061"/>
      <c r="N191" s="1062"/>
    </row>
    <row r="192" spans="2:14" x14ac:dyDescent="0.3">
      <c r="B192" s="1078"/>
      <c r="C192" s="1079"/>
      <c r="D192" s="1079"/>
      <c r="E192" s="1079"/>
      <c r="F192" s="1079"/>
      <c r="G192" s="1080"/>
      <c r="H192" s="1061"/>
      <c r="I192" s="1061"/>
      <c r="J192" s="1061"/>
      <c r="K192" s="1061"/>
      <c r="L192" s="1061"/>
      <c r="M192" s="1061"/>
      <c r="N192" s="1062"/>
    </row>
    <row r="193" spans="2:14" x14ac:dyDescent="0.3">
      <c r="B193" s="1078"/>
      <c r="C193" s="1079"/>
      <c r="D193" s="1079"/>
      <c r="E193" s="1079"/>
      <c r="F193" s="1079"/>
      <c r="G193" s="1080"/>
      <c r="H193" s="1061"/>
      <c r="I193" s="1061"/>
      <c r="J193" s="1061"/>
      <c r="K193" s="1061"/>
      <c r="L193" s="1061"/>
      <c r="M193" s="1061"/>
      <c r="N193" s="1062"/>
    </row>
    <row r="194" spans="2:14" x14ac:dyDescent="0.3">
      <c r="B194" s="1078"/>
      <c r="C194" s="1079"/>
      <c r="D194" s="1079"/>
      <c r="E194" s="1079"/>
      <c r="F194" s="1079"/>
      <c r="G194" s="1080"/>
      <c r="H194" s="1061"/>
      <c r="I194" s="1061"/>
      <c r="J194" s="1061"/>
      <c r="K194" s="1061"/>
      <c r="L194" s="1061"/>
      <c r="M194" s="1061"/>
      <c r="N194" s="1062"/>
    </row>
    <row r="195" spans="2:14" x14ac:dyDescent="0.3">
      <c r="B195" s="1078"/>
      <c r="C195" s="1079"/>
      <c r="D195" s="1079"/>
      <c r="E195" s="1079"/>
      <c r="F195" s="1079"/>
      <c r="G195" s="1080"/>
      <c r="H195" s="1061"/>
      <c r="I195" s="1061"/>
      <c r="J195" s="1061"/>
      <c r="K195" s="1061"/>
      <c r="L195" s="1061"/>
      <c r="M195" s="1061"/>
      <c r="N195" s="1062"/>
    </row>
    <row r="196" spans="2:14" x14ac:dyDescent="0.3">
      <c r="B196" s="1078"/>
      <c r="C196" s="1079"/>
      <c r="D196" s="1079"/>
      <c r="E196" s="1079"/>
      <c r="F196" s="1079"/>
      <c r="G196" s="1080"/>
      <c r="H196" s="1061"/>
      <c r="I196" s="1061"/>
      <c r="J196" s="1061"/>
      <c r="K196" s="1061"/>
      <c r="L196" s="1061"/>
      <c r="M196" s="1061"/>
      <c r="N196" s="1062"/>
    </row>
    <row r="197" spans="2:14" x14ac:dyDescent="0.3">
      <c r="B197" s="1078"/>
      <c r="C197" s="1079"/>
      <c r="D197" s="1079"/>
      <c r="E197" s="1079"/>
      <c r="F197" s="1079"/>
      <c r="G197" s="1080"/>
      <c r="H197" s="394"/>
      <c r="I197" s="394"/>
      <c r="J197" s="394"/>
      <c r="K197" s="394"/>
      <c r="L197" s="394"/>
      <c r="M197" s="394"/>
      <c r="N197" s="395"/>
    </row>
    <row r="198" spans="2:14" x14ac:dyDescent="0.3">
      <c r="B198" s="1078"/>
      <c r="C198" s="1079"/>
      <c r="D198" s="1079"/>
      <c r="E198" s="1079"/>
      <c r="F198" s="1079"/>
      <c r="G198" s="1080"/>
      <c r="H198" s="394"/>
      <c r="I198" s="394"/>
      <c r="J198" s="1063" t="s">
        <v>71</v>
      </c>
      <c r="K198" s="1063"/>
      <c r="L198" s="1063"/>
      <c r="M198" s="394"/>
      <c r="N198" s="395"/>
    </row>
    <row r="199" spans="2:14" x14ac:dyDescent="0.3">
      <c r="B199" s="1078"/>
      <c r="C199" s="1079"/>
      <c r="D199" s="1079"/>
      <c r="E199" s="1079"/>
      <c r="F199" s="1079"/>
      <c r="G199" s="1080"/>
      <c r="H199" s="394"/>
      <c r="I199" s="394"/>
      <c r="J199" s="1063"/>
      <c r="K199" s="1063"/>
      <c r="L199" s="1063"/>
      <c r="M199" s="394"/>
      <c r="N199" s="395"/>
    </row>
    <row r="200" spans="2:14" x14ac:dyDescent="0.3">
      <c r="B200" s="1078"/>
      <c r="C200" s="1079"/>
      <c r="D200" s="1079"/>
      <c r="E200" s="1079"/>
      <c r="F200" s="1079"/>
      <c r="G200" s="1080"/>
      <c r="H200" s="394"/>
      <c r="I200" s="394"/>
      <c r="J200" s="1063"/>
      <c r="K200" s="1063"/>
      <c r="L200" s="1063"/>
      <c r="M200" s="394"/>
      <c r="N200" s="395"/>
    </row>
    <row r="201" spans="2:14" x14ac:dyDescent="0.3">
      <c r="B201" s="1078"/>
      <c r="C201" s="1079"/>
      <c r="D201" s="1079"/>
      <c r="E201" s="1079"/>
      <c r="F201" s="1079"/>
      <c r="G201" s="1080"/>
      <c r="H201" s="394"/>
      <c r="I201" s="394"/>
      <c r="J201" s="1063"/>
      <c r="K201" s="1063"/>
      <c r="L201" s="1063"/>
      <c r="M201" s="394"/>
      <c r="N201" s="395"/>
    </row>
    <row r="202" spans="2:14" x14ac:dyDescent="0.3">
      <c r="B202" s="1078"/>
      <c r="C202" s="1079"/>
      <c r="D202" s="1079"/>
      <c r="E202" s="1079"/>
      <c r="F202" s="1079"/>
      <c r="G202" s="1080"/>
      <c r="H202" s="394"/>
      <c r="I202" s="394"/>
      <c r="J202" s="394"/>
      <c r="K202" s="394"/>
      <c r="L202" s="394"/>
      <c r="M202" s="394"/>
      <c r="N202" s="395"/>
    </row>
    <row r="203" spans="2:14" x14ac:dyDescent="0.3">
      <c r="B203" s="1078"/>
      <c r="C203" s="1079"/>
      <c r="D203" s="1079"/>
      <c r="E203" s="1079"/>
      <c r="F203" s="1079"/>
      <c r="G203" s="1080"/>
      <c r="H203" s="394"/>
      <c r="I203" s="394"/>
      <c r="J203" s="394"/>
      <c r="K203" s="394"/>
      <c r="L203" s="394"/>
      <c r="M203" s="394"/>
      <c r="N203" s="395"/>
    </row>
    <row r="204" spans="2:14" x14ac:dyDescent="0.3">
      <c r="B204" s="1078"/>
      <c r="C204" s="1079"/>
      <c r="D204" s="1079"/>
      <c r="E204" s="1079"/>
      <c r="F204" s="1079"/>
      <c r="G204" s="1080"/>
      <c r="H204" s="1061">
        <f>Seating!D17</f>
        <v>1305000330</v>
      </c>
      <c r="I204" s="1061"/>
      <c r="J204" s="1061"/>
      <c r="K204" s="1061"/>
      <c r="L204" s="1061"/>
      <c r="M204" s="1061"/>
      <c r="N204" s="1062"/>
    </row>
    <row r="205" spans="2:14" x14ac:dyDescent="0.3">
      <c r="B205" s="1078"/>
      <c r="C205" s="1079"/>
      <c r="D205" s="1079"/>
      <c r="E205" s="1079"/>
      <c r="F205" s="1079"/>
      <c r="G205" s="1080"/>
      <c r="H205" s="1061"/>
      <c r="I205" s="1061"/>
      <c r="J205" s="1061"/>
      <c r="K205" s="1061"/>
      <c r="L205" s="1061"/>
      <c r="M205" s="1061"/>
      <c r="N205" s="1062"/>
    </row>
    <row r="206" spans="2:14" x14ac:dyDescent="0.3">
      <c r="B206" s="1078"/>
      <c r="C206" s="1079"/>
      <c r="D206" s="1079"/>
      <c r="E206" s="1079"/>
      <c r="F206" s="1079"/>
      <c r="G206" s="1080"/>
      <c r="H206" s="1061"/>
      <c r="I206" s="1061"/>
      <c r="J206" s="1061"/>
      <c r="K206" s="1061"/>
      <c r="L206" s="1061"/>
      <c r="M206" s="1061"/>
      <c r="N206" s="1062"/>
    </row>
    <row r="207" spans="2:14" x14ac:dyDescent="0.3">
      <c r="B207" s="1078"/>
      <c r="C207" s="1079"/>
      <c r="D207" s="1079"/>
      <c r="E207" s="1079"/>
      <c r="F207" s="1079"/>
      <c r="G207" s="1080"/>
      <c r="H207" s="1061"/>
      <c r="I207" s="1061"/>
      <c r="J207" s="1061"/>
      <c r="K207" s="1061"/>
      <c r="L207" s="1061"/>
      <c r="M207" s="1061"/>
      <c r="N207" s="1062"/>
    </row>
    <row r="208" spans="2:14" x14ac:dyDescent="0.3">
      <c r="B208" s="1078"/>
      <c r="C208" s="1079"/>
      <c r="D208" s="1079"/>
      <c r="E208" s="1079"/>
      <c r="F208" s="1079"/>
      <c r="G208" s="1080"/>
      <c r="H208" s="1061"/>
      <c r="I208" s="1061"/>
      <c r="J208" s="1061"/>
      <c r="K208" s="1061"/>
      <c r="L208" s="1061"/>
      <c r="M208" s="1061"/>
      <c r="N208" s="1062"/>
    </row>
    <row r="209" spans="2:14" x14ac:dyDescent="0.3">
      <c r="B209" s="1078"/>
      <c r="C209" s="1079"/>
      <c r="D209" s="1079"/>
      <c r="E209" s="1079"/>
      <c r="F209" s="1079"/>
      <c r="G209" s="1080"/>
      <c r="H209" s="1061"/>
      <c r="I209" s="1061"/>
      <c r="J209" s="1061"/>
      <c r="K209" s="1061"/>
      <c r="L209" s="1061"/>
      <c r="M209" s="1061"/>
      <c r="N209" s="1062"/>
    </row>
    <row r="210" spans="2:14" x14ac:dyDescent="0.3">
      <c r="B210" s="1078"/>
      <c r="C210" s="1079"/>
      <c r="D210" s="1079"/>
      <c r="E210" s="1079"/>
      <c r="F210" s="1079"/>
      <c r="G210" s="1080"/>
      <c r="H210" s="1061"/>
      <c r="I210" s="1061"/>
      <c r="J210" s="1061"/>
      <c r="K210" s="1061"/>
      <c r="L210" s="1061"/>
      <c r="M210" s="1061"/>
      <c r="N210" s="1062"/>
    </row>
    <row r="211" spans="2:14" x14ac:dyDescent="0.3">
      <c r="B211" s="1078"/>
      <c r="C211" s="1079"/>
      <c r="D211" s="1079"/>
      <c r="E211" s="1079"/>
      <c r="F211" s="1079"/>
      <c r="G211" s="1080"/>
      <c r="H211" s="394"/>
      <c r="I211" s="394"/>
      <c r="J211" s="394"/>
      <c r="K211" s="394"/>
      <c r="L211" s="394"/>
      <c r="M211" s="394"/>
      <c r="N211" s="395"/>
    </row>
    <row r="212" spans="2:14" x14ac:dyDescent="0.3">
      <c r="B212" s="1078"/>
      <c r="C212" s="1079"/>
      <c r="D212" s="1079"/>
      <c r="E212" s="1079"/>
      <c r="F212" s="1079"/>
      <c r="G212" s="1080"/>
      <c r="H212" s="394"/>
      <c r="I212" s="394"/>
      <c r="J212" s="394"/>
      <c r="K212" s="394"/>
      <c r="L212" s="394"/>
      <c r="M212" s="394"/>
      <c r="N212" s="395"/>
    </row>
    <row r="213" spans="2:14" x14ac:dyDescent="0.3">
      <c r="B213" s="1078"/>
      <c r="C213" s="1079"/>
      <c r="D213" s="1079"/>
      <c r="E213" s="1079"/>
      <c r="F213" s="1079"/>
      <c r="G213" s="1080"/>
      <c r="H213" s="394"/>
      <c r="I213" s="394"/>
      <c r="J213" s="394"/>
      <c r="K213" s="394"/>
      <c r="L213" s="394"/>
      <c r="M213" s="394"/>
      <c r="N213" s="395"/>
    </row>
    <row r="214" spans="2:14" x14ac:dyDescent="0.3">
      <c r="B214" s="1078"/>
      <c r="C214" s="1079"/>
      <c r="D214" s="1079"/>
      <c r="E214" s="1079"/>
      <c r="F214" s="1079"/>
      <c r="G214" s="1080"/>
      <c r="H214" s="394"/>
      <c r="I214" s="394"/>
      <c r="J214" s="394"/>
      <c r="K214" s="394"/>
      <c r="L214" s="394"/>
      <c r="M214" s="394"/>
      <c r="N214" s="395"/>
    </row>
    <row r="215" spans="2:14" ht="17.399999999999999" thickBot="1" x14ac:dyDescent="0.35">
      <c r="B215" s="1081"/>
      <c r="C215" s="1082"/>
      <c r="D215" s="1082"/>
      <c r="E215" s="1082"/>
      <c r="F215" s="1082"/>
      <c r="G215" s="1083"/>
      <c r="H215" s="1069" t="s">
        <v>356</v>
      </c>
      <c r="I215" s="1070"/>
      <c r="J215" s="1070"/>
      <c r="K215" s="1070"/>
      <c r="L215" s="1070"/>
      <c r="M215" s="1070"/>
      <c r="N215" s="1071"/>
    </row>
    <row r="216" spans="2:14" ht="15" thickTop="1" x14ac:dyDescent="0.3">
      <c r="B216" s="324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2:14" ht="15" thickBot="1" x14ac:dyDescent="0.3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</row>
    <row r="218" spans="2:14" ht="15" customHeight="1" thickTop="1" x14ac:dyDescent="0.3">
      <c r="B218" s="389"/>
      <c r="C218" s="390"/>
      <c r="D218" s="390"/>
      <c r="E218" s="390"/>
      <c r="F218" s="390"/>
      <c r="G218" s="391"/>
      <c r="H218" s="392"/>
      <c r="I218" s="392"/>
      <c r="J218" s="392"/>
      <c r="K218" s="392"/>
      <c r="L218" s="392"/>
      <c r="M218" s="392"/>
      <c r="N218" s="393"/>
    </row>
    <row r="219" spans="2:14" x14ac:dyDescent="0.3">
      <c r="B219" s="1064" t="s">
        <v>161</v>
      </c>
      <c r="C219" s="1065"/>
      <c r="D219" s="1065"/>
      <c r="E219" s="1065"/>
      <c r="F219" s="1065"/>
      <c r="G219" s="1066"/>
      <c r="H219" s="1067" t="s">
        <v>285</v>
      </c>
      <c r="I219" s="1067"/>
      <c r="J219" s="1067"/>
      <c r="K219" s="1067"/>
      <c r="L219" s="1067"/>
      <c r="M219" s="1067"/>
      <c r="N219" s="1068"/>
    </row>
    <row r="220" spans="2:14" x14ac:dyDescent="0.3">
      <c r="B220" s="1064"/>
      <c r="C220" s="1065"/>
      <c r="D220" s="1065"/>
      <c r="E220" s="1065"/>
      <c r="F220" s="1065"/>
      <c r="G220" s="1066"/>
      <c r="H220" s="1067"/>
      <c r="I220" s="1067"/>
      <c r="J220" s="1067"/>
      <c r="K220" s="1067"/>
      <c r="L220" s="1067"/>
      <c r="M220" s="1067"/>
      <c r="N220" s="1068"/>
    </row>
    <row r="221" spans="2:14" x14ac:dyDescent="0.3">
      <c r="B221" s="1064"/>
      <c r="C221" s="1065"/>
      <c r="D221" s="1065"/>
      <c r="E221" s="1065"/>
      <c r="F221" s="1065"/>
      <c r="G221" s="1066"/>
      <c r="H221" s="1067"/>
      <c r="I221" s="1067"/>
      <c r="J221" s="1067"/>
      <c r="K221" s="1067"/>
      <c r="L221" s="1067"/>
      <c r="M221" s="1067"/>
      <c r="N221" s="1068"/>
    </row>
    <row r="222" spans="2:14" x14ac:dyDescent="0.3">
      <c r="B222" s="1064"/>
      <c r="C222" s="1065"/>
      <c r="D222" s="1065"/>
      <c r="E222" s="1065"/>
      <c r="F222" s="1065"/>
      <c r="G222" s="1066"/>
      <c r="H222" s="1067"/>
      <c r="I222" s="1067"/>
      <c r="J222" s="1067"/>
      <c r="K222" s="1067"/>
      <c r="L222" s="1067"/>
      <c r="M222" s="1067"/>
      <c r="N222" s="1068"/>
    </row>
    <row r="223" spans="2:14" x14ac:dyDescent="0.3">
      <c r="B223" s="1064"/>
      <c r="C223" s="1065"/>
      <c r="D223" s="1065"/>
      <c r="E223" s="1065"/>
      <c r="F223" s="1065"/>
      <c r="G223" s="1066"/>
      <c r="H223" s="1067"/>
      <c r="I223" s="1067"/>
      <c r="J223" s="1067"/>
      <c r="K223" s="1067"/>
      <c r="L223" s="1067"/>
      <c r="M223" s="1067"/>
      <c r="N223" s="1068"/>
    </row>
    <row r="224" spans="2:14" x14ac:dyDescent="0.3">
      <c r="B224" s="1064"/>
      <c r="C224" s="1065"/>
      <c r="D224" s="1065"/>
      <c r="E224" s="1065"/>
      <c r="F224" s="1065"/>
      <c r="G224" s="1066"/>
      <c r="H224" s="1067"/>
      <c r="I224" s="1067"/>
      <c r="J224" s="1067"/>
      <c r="K224" s="1067"/>
      <c r="L224" s="1067"/>
      <c r="M224" s="1067"/>
      <c r="N224" s="1068"/>
    </row>
    <row r="225" spans="2:14" x14ac:dyDescent="0.3">
      <c r="B225" s="1078">
        <f>IF(Seating!C18="","",Seating!B18)</f>
        <v>7</v>
      </c>
      <c r="C225" s="1079"/>
      <c r="D225" s="1079"/>
      <c r="E225" s="1079"/>
      <c r="F225" s="1079"/>
      <c r="G225" s="1080"/>
      <c r="H225" s="394"/>
      <c r="I225" s="394"/>
      <c r="J225" s="394"/>
      <c r="K225" s="394"/>
      <c r="L225" s="394"/>
      <c r="M225" s="394"/>
      <c r="N225" s="395"/>
    </row>
    <row r="226" spans="2:14" x14ac:dyDescent="0.3">
      <c r="B226" s="1078"/>
      <c r="C226" s="1079"/>
      <c r="D226" s="1079"/>
      <c r="E226" s="1079"/>
      <c r="F226" s="1079"/>
      <c r="G226" s="1080"/>
      <c r="H226" s="394"/>
      <c r="I226" s="394"/>
      <c r="J226" s="394"/>
      <c r="K226" s="394"/>
      <c r="L226" s="394"/>
      <c r="M226" s="394"/>
      <c r="N226" s="395"/>
    </row>
    <row r="227" spans="2:14" x14ac:dyDescent="0.3">
      <c r="B227" s="1078"/>
      <c r="C227" s="1079"/>
      <c r="D227" s="1079"/>
      <c r="E227" s="1079"/>
      <c r="F227" s="1079"/>
      <c r="G227" s="1080"/>
      <c r="H227" s="1061">
        <f>Seating!C18</f>
        <v>1305000331</v>
      </c>
      <c r="I227" s="1061"/>
      <c r="J227" s="1061"/>
      <c r="K227" s="1061"/>
      <c r="L227" s="1061"/>
      <c r="M227" s="1061"/>
      <c r="N227" s="1062"/>
    </row>
    <row r="228" spans="2:14" x14ac:dyDescent="0.3">
      <c r="B228" s="1078"/>
      <c r="C228" s="1079"/>
      <c r="D228" s="1079"/>
      <c r="E228" s="1079"/>
      <c r="F228" s="1079"/>
      <c r="G228" s="1080"/>
      <c r="H228" s="1061"/>
      <c r="I228" s="1061"/>
      <c r="J228" s="1061"/>
      <c r="K228" s="1061"/>
      <c r="L228" s="1061"/>
      <c r="M228" s="1061"/>
      <c r="N228" s="1062"/>
    </row>
    <row r="229" spans="2:14" x14ac:dyDescent="0.3">
      <c r="B229" s="1078"/>
      <c r="C229" s="1079"/>
      <c r="D229" s="1079"/>
      <c r="E229" s="1079"/>
      <c r="F229" s="1079"/>
      <c r="G229" s="1080"/>
      <c r="H229" s="1061"/>
      <c r="I229" s="1061"/>
      <c r="J229" s="1061"/>
      <c r="K229" s="1061"/>
      <c r="L229" s="1061"/>
      <c r="M229" s="1061"/>
      <c r="N229" s="1062"/>
    </row>
    <row r="230" spans="2:14" x14ac:dyDescent="0.3">
      <c r="B230" s="1078"/>
      <c r="C230" s="1079"/>
      <c r="D230" s="1079"/>
      <c r="E230" s="1079"/>
      <c r="F230" s="1079"/>
      <c r="G230" s="1080"/>
      <c r="H230" s="1061"/>
      <c r="I230" s="1061"/>
      <c r="J230" s="1061"/>
      <c r="K230" s="1061"/>
      <c r="L230" s="1061"/>
      <c r="M230" s="1061"/>
      <c r="N230" s="1062"/>
    </row>
    <row r="231" spans="2:14" x14ac:dyDescent="0.3">
      <c r="B231" s="1078"/>
      <c r="C231" s="1079"/>
      <c r="D231" s="1079"/>
      <c r="E231" s="1079"/>
      <c r="F231" s="1079"/>
      <c r="G231" s="1080"/>
      <c r="H231" s="1061"/>
      <c r="I231" s="1061"/>
      <c r="J231" s="1061"/>
      <c r="K231" s="1061"/>
      <c r="L231" s="1061"/>
      <c r="M231" s="1061"/>
      <c r="N231" s="1062"/>
    </row>
    <row r="232" spans="2:14" x14ac:dyDescent="0.3">
      <c r="B232" s="1078"/>
      <c r="C232" s="1079"/>
      <c r="D232" s="1079"/>
      <c r="E232" s="1079"/>
      <c r="F232" s="1079"/>
      <c r="G232" s="1080"/>
      <c r="H232" s="1061"/>
      <c r="I232" s="1061"/>
      <c r="J232" s="1061"/>
      <c r="K232" s="1061"/>
      <c r="L232" s="1061"/>
      <c r="M232" s="1061"/>
      <c r="N232" s="1062"/>
    </row>
    <row r="233" spans="2:14" x14ac:dyDescent="0.3">
      <c r="B233" s="1078"/>
      <c r="C233" s="1079"/>
      <c r="D233" s="1079"/>
      <c r="E233" s="1079"/>
      <c r="F233" s="1079"/>
      <c r="G233" s="1080"/>
      <c r="H233" s="394"/>
      <c r="I233" s="394"/>
      <c r="J233" s="394"/>
      <c r="K233" s="394"/>
      <c r="L233" s="394"/>
      <c r="M233" s="394"/>
      <c r="N233" s="395"/>
    </row>
    <row r="234" spans="2:14" x14ac:dyDescent="0.3">
      <c r="B234" s="1078"/>
      <c r="C234" s="1079"/>
      <c r="D234" s="1079"/>
      <c r="E234" s="1079"/>
      <c r="F234" s="1079"/>
      <c r="G234" s="1080"/>
      <c r="H234" s="394"/>
      <c r="I234" s="394"/>
      <c r="J234" s="1063" t="s">
        <v>71</v>
      </c>
      <c r="K234" s="1063"/>
      <c r="L234" s="1063"/>
      <c r="M234" s="394"/>
      <c r="N234" s="395"/>
    </row>
    <row r="235" spans="2:14" x14ac:dyDescent="0.3">
      <c r="B235" s="1078"/>
      <c r="C235" s="1079"/>
      <c r="D235" s="1079"/>
      <c r="E235" s="1079"/>
      <c r="F235" s="1079"/>
      <c r="G235" s="1080"/>
      <c r="H235" s="394"/>
      <c r="I235" s="394"/>
      <c r="J235" s="1063"/>
      <c r="K235" s="1063"/>
      <c r="L235" s="1063"/>
      <c r="M235" s="394"/>
      <c r="N235" s="395"/>
    </row>
    <row r="236" spans="2:14" x14ac:dyDescent="0.3">
      <c r="B236" s="1078"/>
      <c r="C236" s="1079"/>
      <c r="D236" s="1079"/>
      <c r="E236" s="1079"/>
      <c r="F236" s="1079"/>
      <c r="G236" s="1080"/>
      <c r="H236" s="394"/>
      <c r="I236" s="394"/>
      <c r="J236" s="1063"/>
      <c r="K236" s="1063"/>
      <c r="L236" s="1063"/>
      <c r="M236" s="394"/>
      <c r="N236" s="395"/>
    </row>
    <row r="237" spans="2:14" x14ac:dyDescent="0.3">
      <c r="B237" s="1078"/>
      <c r="C237" s="1079"/>
      <c r="D237" s="1079"/>
      <c r="E237" s="1079"/>
      <c r="F237" s="1079"/>
      <c r="G237" s="1080"/>
      <c r="H237" s="394"/>
      <c r="I237" s="394"/>
      <c r="J237" s="1063"/>
      <c r="K237" s="1063"/>
      <c r="L237" s="1063"/>
      <c r="M237" s="394"/>
      <c r="N237" s="395"/>
    </row>
    <row r="238" spans="2:14" x14ac:dyDescent="0.3">
      <c r="B238" s="1078"/>
      <c r="C238" s="1079"/>
      <c r="D238" s="1079"/>
      <c r="E238" s="1079"/>
      <c r="F238" s="1079"/>
      <c r="G238" s="1080"/>
      <c r="H238" s="394"/>
      <c r="I238" s="394"/>
      <c r="J238" s="394"/>
      <c r="K238" s="394"/>
      <c r="L238" s="394"/>
      <c r="M238" s="394"/>
      <c r="N238" s="395"/>
    </row>
    <row r="239" spans="2:14" x14ac:dyDescent="0.3">
      <c r="B239" s="1078"/>
      <c r="C239" s="1079"/>
      <c r="D239" s="1079"/>
      <c r="E239" s="1079"/>
      <c r="F239" s="1079"/>
      <c r="G239" s="1080"/>
      <c r="H239" s="394"/>
      <c r="I239" s="394"/>
      <c r="J239" s="394"/>
      <c r="K239" s="394"/>
      <c r="L239" s="394"/>
      <c r="M239" s="394"/>
      <c r="N239" s="395"/>
    </row>
    <row r="240" spans="2:14" x14ac:dyDescent="0.3">
      <c r="B240" s="1078"/>
      <c r="C240" s="1079"/>
      <c r="D240" s="1079"/>
      <c r="E240" s="1079"/>
      <c r="F240" s="1079"/>
      <c r="G240" s="1080"/>
      <c r="H240" s="1061">
        <f>Seating!D18</f>
        <v>1305000350</v>
      </c>
      <c r="I240" s="1061"/>
      <c r="J240" s="1061"/>
      <c r="K240" s="1061"/>
      <c r="L240" s="1061"/>
      <c r="M240" s="1061"/>
      <c r="N240" s="1062"/>
    </row>
    <row r="241" spans="2:14" x14ac:dyDescent="0.3">
      <c r="B241" s="1078"/>
      <c r="C241" s="1079"/>
      <c r="D241" s="1079"/>
      <c r="E241" s="1079"/>
      <c r="F241" s="1079"/>
      <c r="G241" s="1080"/>
      <c r="H241" s="1061"/>
      <c r="I241" s="1061"/>
      <c r="J241" s="1061"/>
      <c r="K241" s="1061"/>
      <c r="L241" s="1061"/>
      <c r="M241" s="1061"/>
      <c r="N241" s="1062"/>
    </row>
    <row r="242" spans="2:14" x14ac:dyDescent="0.3">
      <c r="B242" s="1078"/>
      <c r="C242" s="1079"/>
      <c r="D242" s="1079"/>
      <c r="E242" s="1079"/>
      <c r="F242" s="1079"/>
      <c r="G242" s="1080"/>
      <c r="H242" s="1061"/>
      <c r="I242" s="1061"/>
      <c r="J242" s="1061"/>
      <c r="K242" s="1061"/>
      <c r="L242" s="1061"/>
      <c r="M242" s="1061"/>
      <c r="N242" s="1062"/>
    </row>
    <row r="243" spans="2:14" x14ac:dyDescent="0.3">
      <c r="B243" s="1078"/>
      <c r="C243" s="1079"/>
      <c r="D243" s="1079"/>
      <c r="E243" s="1079"/>
      <c r="F243" s="1079"/>
      <c r="G243" s="1080"/>
      <c r="H243" s="1061"/>
      <c r="I243" s="1061"/>
      <c r="J243" s="1061"/>
      <c r="K243" s="1061"/>
      <c r="L243" s="1061"/>
      <c r="M243" s="1061"/>
      <c r="N243" s="1062"/>
    </row>
    <row r="244" spans="2:14" x14ac:dyDescent="0.3">
      <c r="B244" s="1078"/>
      <c r="C244" s="1079"/>
      <c r="D244" s="1079"/>
      <c r="E244" s="1079"/>
      <c r="F244" s="1079"/>
      <c r="G244" s="1080"/>
      <c r="H244" s="1061"/>
      <c r="I244" s="1061"/>
      <c r="J244" s="1061"/>
      <c r="K244" s="1061"/>
      <c r="L244" s="1061"/>
      <c r="M244" s="1061"/>
      <c r="N244" s="1062"/>
    </row>
    <row r="245" spans="2:14" x14ac:dyDescent="0.3">
      <c r="B245" s="1078"/>
      <c r="C245" s="1079"/>
      <c r="D245" s="1079"/>
      <c r="E245" s="1079"/>
      <c r="F245" s="1079"/>
      <c r="G245" s="1080"/>
      <c r="H245" s="1061"/>
      <c r="I245" s="1061"/>
      <c r="J245" s="1061"/>
      <c r="K245" s="1061"/>
      <c r="L245" s="1061"/>
      <c r="M245" s="1061"/>
      <c r="N245" s="1062"/>
    </row>
    <row r="246" spans="2:14" x14ac:dyDescent="0.3">
      <c r="B246" s="1078"/>
      <c r="C246" s="1079"/>
      <c r="D246" s="1079"/>
      <c r="E246" s="1079"/>
      <c r="F246" s="1079"/>
      <c r="G246" s="1080"/>
      <c r="H246" s="1061"/>
      <c r="I246" s="1061"/>
      <c r="J246" s="1061"/>
      <c r="K246" s="1061"/>
      <c r="L246" s="1061"/>
      <c r="M246" s="1061"/>
      <c r="N246" s="1062"/>
    </row>
    <row r="247" spans="2:14" x14ac:dyDescent="0.3">
      <c r="B247" s="1078"/>
      <c r="C247" s="1079"/>
      <c r="D247" s="1079"/>
      <c r="E247" s="1079"/>
      <c r="F247" s="1079"/>
      <c r="G247" s="1080"/>
      <c r="H247" s="394"/>
      <c r="I247" s="394"/>
      <c r="J247" s="394"/>
      <c r="K247" s="394"/>
      <c r="L247" s="394"/>
      <c r="M247" s="394"/>
      <c r="N247" s="395"/>
    </row>
    <row r="248" spans="2:14" x14ac:dyDescent="0.3">
      <c r="B248" s="1078"/>
      <c r="C248" s="1079"/>
      <c r="D248" s="1079"/>
      <c r="E248" s="1079"/>
      <c r="F248" s="1079"/>
      <c r="G248" s="1080"/>
      <c r="H248" s="394"/>
      <c r="I248" s="394"/>
      <c r="J248" s="394"/>
      <c r="K248" s="394"/>
      <c r="L248" s="394"/>
      <c r="M248" s="394"/>
      <c r="N248" s="395"/>
    </row>
    <row r="249" spans="2:14" x14ac:dyDescent="0.3">
      <c r="B249" s="1078"/>
      <c r="C249" s="1079"/>
      <c r="D249" s="1079"/>
      <c r="E249" s="1079"/>
      <c r="F249" s="1079"/>
      <c r="G249" s="1080"/>
      <c r="H249" s="394"/>
      <c r="I249" s="394"/>
      <c r="J249" s="394"/>
      <c r="K249" s="394"/>
      <c r="L249" s="394"/>
      <c r="M249" s="394"/>
      <c r="N249" s="395"/>
    </row>
    <row r="250" spans="2:14" x14ac:dyDescent="0.3">
      <c r="B250" s="1078"/>
      <c r="C250" s="1079"/>
      <c r="D250" s="1079"/>
      <c r="E250" s="1079"/>
      <c r="F250" s="1079"/>
      <c r="G250" s="1080"/>
      <c r="H250" s="394"/>
      <c r="I250" s="394"/>
      <c r="J250" s="394"/>
      <c r="K250" s="394"/>
      <c r="L250" s="394"/>
      <c r="M250" s="394"/>
      <c r="N250" s="395"/>
    </row>
    <row r="251" spans="2:14" ht="17.399999999999999" thickBot="1" x14ac:dyDescent="0.35">
      <c r="B251" s="1081"/>
      <c r="C251" s="1082"/>
      <c r="D251" s="1082"/>
      <c r="E251" s="1082"/>
      <c r="F251" s="1082"/>
      <c r="G251" s="1083"/>
      <c r="H251" s="1069" t="s">
        <v>356</v>
      </c>
      <c r="I251" s="1070"/>
      <c r="J251" s="1070"/>
      <c r="K251" s="1070"/>
      <c r="L251" s="1070"/>
      <c r="M251" s="1070"/>
      <c r="N251" s="1071"/>
    </row>
    <row r="252" spans="2:14" ht="15" thickTop="1" x14ac:dyDescent="0.3">
      <c r="B252" s="324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</row>
    <row r="253" spans="2:14" ht="15" thickBot="1" x14ac:dyDescent="0.3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</row>
    <row r="254" spans="2:14" ht="15" customHeight="1" thickTop="1" x14ac:dyDescent="0.3">
      <c r="B254" s="389"/>
      <c r="C254" s="390"/>
      <c r="D254" s="390"/>
      <c r="E254" s="390"/>
      <c r="F254" s="390"/>
      <c r="G254" s="391"/>
      <c r="H254" s="392"/>
      <c r="I254" s="392"/>
      <c r="J254" s="392"/>
      <c r="K254" s="392"/>
      <c r="L254" s="392"/>
      <c r="M254" s="392"/>
      <c r="N254" s="393"/>
    </row>
    <row r="255" spans="2:14" x14ac:dyDescent="0.3">
      <c r="B255" s="1064" t="s">
        <v>161</v>
      </c>
      <c r="C255" s="1065"/>
      <c r="D255" s="1065"/>
      <c r="E255" s="1065"/>
      <c r="F255" s="1065"/>
      <c r="G255" s="1066"/>
      <c r="H255" s="1067" t="s">
        <v>285</v>
      </c>
      <c r="I255" s="1067"/>
      <c r="J255" s="1067"/>
      <c r="K255" s="1067"/>
      <c r="L255" s="1067"/>
      <c r="M255" s="1067"/>
      <c r="N255" s="1068"/>
    </row>
    <row r="256" spans="2:14" x14ac:dyDescent="0.3">
      <c r="B256" s="1064"/>
      <c r="C256" s="1065"/>
      <c r="D256" s="1065"/>
      <c r="E256" s="1065"/>
      <c r="F256" s="1065"/>
      <c r="G256" s="1066"/>
      <c r="H256" s="1067"/>
      <c r="I256" s="1067"/>
      <c r="J256" s="1067"/>
      <c r="K256" s="1067"/>
      <c r="L256" s="1067"/>
      <c r="M256" s="1067"/>
      <c r="N256" s="1068"/>
    </row>
    <row r="257" spans="2:14" x14ac:dyDescent="0.3">
      <c r="B257" s="1064"/>
      <c r="C257" s="1065"/>
      <c r="D257" s="1065"/>
      <c r="E257" s="1065"/>
      <c r="F257" s="1065"/>
      <c r="G257" s="1066"/>
      <c r="H257" s="1067"/>
      <c r="I257" s="1067"/>
      <c r="J257" s="1067"/>
      <c r="K257" s="1067"/>
      <c r="L257" s="1067"/>
      <c r="M257" s="1067"/>
      <c r="N257" s="1068"/>
    </row>
    <row r="258" spans="2:14" x14ac:dyDescent="0.3">
      <c r="B258" s="1064"/>
      <c r="C258" s="1065"/>
      <c r="D258" s="1065"/>
      <c r="E258" s="1065"/>
      <c r="F258" s="1065"/>
      <c r="G258" s="1066"/>
      <c r="H258" s="1067"/>
      <c r="I258" s="1067"/>
      <c r="J258" s="1067"/>
      <c r="K258" s="1067"/>
      <c r="L258" s="1067"/>
      <c r="M258" s="1067"/>
      <c r="N258" s="1068"/>
    </row>
    <row r="259" spans="2:14" x14ac:dyDescent="0.3">
      <c r="B259" s="1064"/>
      <c r="C259" s="1065"/>
      <c r="D259" s="1065"/>
      <c r="E259" s="1065"/>
      <c r="F259" s="1065"/>
      <c r="G259" s="1066"/>
      <c r="H259" s="1067"/>
      <c r="I259" s="1067"/>
      <c r="J259" s="1067"/>
      <c r="K259" s="1067"/>
      <c r="L259" s="1067"/>
      <c r="M259" s="1067"/>
      <c r="N259" s="1068"/>
    </row>
    <row r="260" spans="2:14" x14ac:dyDescent="0.3">
      <c r="B260" s="1064"/>
      <c r="C260" s="1065"/>
      <c r="D260" s="1065"/>
      <c r="E260" s="1065"/>
      <c r="F260" s="1065"/>
      <c r="G260" s="1066"/>
      <c r="H260" s="1067"/>
      <c r="I260" s="1067"/>
      <c r="J260" s="1067"/>
      <c r="K260" s="1067"/>
      <c r="L260" s="1067"/>
      <c r="M260" s="1067"/>
      <c r="N260" s="1068"/>
    </row>
    <row r="261" spans="2:14" x14ac:dyDescent="0.3">
      <c r="B261" s="1078">
        <f>IF(Seating!C19="","",Seating!B19)</f>
        <v>8</v>
      </c>
      <c r="C261" s="1079"/>
      <c r="D261" s="1079"/>
      <c r="E261" s="1079"/>
      <c r="F261" s="1079"/>
      <c r="G261" s="1080"/>
      <c r="H261" s="394"/>
      <c r="I261" s="394"/>
      <c r="J261" s="394"/>
      <c r="K261" s="394"/>
      <c r="L261" s="394"/>
      <c r="M261" s="394"/>
      <c r="N261" s="395"/>
    </row>
    <row r="262" spans="2:14" x14ac:dyDescent="0.3">
      <c r="B262" s="1078"/>
      <c r="C262" s="1079"/>
      <c r="D262" s="1079"/>
      <c r="E262" s="1079"/>
      <c r="F262" s="1079"/>
      <c r="G262" s="1080"/>
      <c r="H262" s="394"/>
      <c r="I262" s="394"/>
      <c r="J262" s="394"/>
      <c r="K262" s="394"/>
      <c r="L262" s="394"/>
      <c r="M262" s="394"/>
      <c r="N262" s="395"/>
    </row>
    <row r="263" spans="2:14" x14ac:dyDescent="0.3">
      <c r="B263" s="1078"/>
      <c r="C263" s="1079"/>
      <c r="D263" s="1079"/>
      <c r="E263" s="1079"/>
      <c r="F263" s="1079"/>
      <c r="G263" s="1080"/>
      <c r="H263" s="1061">
        <f>Seating!C19</f>
        <v>1305000351</v>
      </c>
      <c r="I263" s="1061"/>
      <c r="J263" s="1061"/>
      <c r="K263" s="1061"/>
      <c r="L263" s="1061"/>
      <c r="M263" s="1061"/>
      <c r="N263" s="1062"/>
    </row>
    <row r="264" spans="2:14" x14ac:dyDescent="0.3">
      <c r="B264" s="1078"/>
      <c r="C264" s="1079"/>
      <c r="D264" s="1079"/>
      <c r="E264" s="1079"/>
      <c r="F264" s="1079"/>
      <c r="G264" s="1080"/>
      <c r="H264" s="1061"/>
      <c r="I264" s="1061"/>
      <c r="J264" s="1061"/>
      <c r="K264" s="1061"/>
      <c r="L264" s="1061"/>
      <c r="M264" s="1061"/>
      <c r="N264" s="1062"/>
    </row>
    <row r="265" spans="2:14" x14ac:dyDescent="0.3">
      <c r="B265" s="1078"/>
      <c r="C265" s="1079"/>
      <c r="D265" s="1079"/>
      <c r="E265" s="1079"/>
      <c r="F265" s="1079"/>
      <c r="G265" s="1080"/>
      <c r="H265" s="1061"/>
      <c r="I265" s="1061"/>
      <c r="J265" s="1061"/>
      <c r="K265" s="1061"/>
      <c r="L265" s="1061"/>
      <c r="M265" s="1061"/>
      <c r="N265" s="1062"/>
    </row>
    <row r="266" spans="2:14" x14ac:dyDescent="0.3">
      <c r="B266" s="1078"/>
      <c r="C266" s="1079"/>
      <c r="D266" s="1079"/>
      <c r="E266" s="1079"/>
      <c r="F266" s="1079"/>
      <c r="G266" s="1080"/>
      <c r="H266" s="1061"/>
      <c r="I266" s="1061"/>
      <c r="J266" s="1061"/>
      <c r="K266" s="1061"/>
      <c r="L266" s="1061"/>
      <c r="M266" s="1061"/>
      <c r="N266" s="1062"/>
    </row>
    <row r="267" spans="2:14" x14ac:dyDescent="0.3">
      <c r="B267" s="1078"/>
      <c r="C267" s="1079"/>
      <c r="D267" s="1079"/>
      <c r="E267" s="1079"/>
      <c r="F267" s="1079"/>
      <c r="G267" s="1080"/>
      <c r="H267" s="1061"/>
      <c r="I267" s="1061"/>
      <c r="J267" s="1061"/>
      <c r="K267" s="1061"/>
      <c r="L267" s="1061"/>
      <c r="M267" s="1061"/>
      <c r="N267" s="1062"/>
    </row>
    <row r="268" spans="2:14" x14ac:dyDescent="0.3">
      <c r="B268" s="1078"/>
      <c r="C268" s="1079"/>
      <c r="D268" s="1079"/>
      <c r="E268" s="1079"/>
      <c r="F268" s="1079"/>
      <c r="G268" s="1080"/>
      <c r="H268" s="1061"/>
      <c r="I268" s="1061"/>
      <c r="J268" s="1061"/>
      <c r="K268" s="1061"/>
      <c r="L268" s="1061"/>
      <c r="M268" s="1061"/>
      <c r="N268" s="1062"/>
    </row>
    <row r="269" spans="2:14" x14ac:dyDescent="0.3">
      <c r="B269" s="1078"/>
      <c r="C269" s="1079"/>
      <c r="D269" s="1079"/>
      <c r="E269" s="1079"/>
      <c r="F269" s="1079"/>
      <c r="G269" s="1080"/>
      <c r="H269" s="394"/>
      <c r="I269" s="394"/>
      <c r="J269" s="394"/>
      <c r="K269" s="394"/>
      <c r="L269" s="394"/>
      <c r="M269" s="394"/>
      <c r="N269" s="395"/>
    </row>
    <row r="270" spans="2:14" x14ac:dyDescent="0.3">
      <c r="B270" s="1078"/>
      <c r="C270" s="1079"/>
      <c r="D270" s="1079"/>
      <c r="E270" s="1079"/>
      <c r="F270" s="1079"/>
      <c r="G270" s="1080"/>
      <c r="H270" s="394"/>
      <c r="I270" s="394"/>
      <c r="J270" s="1063" t="s">
        <v>71</v>
      </c>
      <c r="K270" s="1063"/>
      <c r="L270" s="1063"/>
      <c r="M270" s="394"/>
      <c r="N270" s="395"/>
    </row>
    <row r="271" spans="2:14" x14ac:dyDescent="0.3">
      <c r="B271" s="1078"/>
      <c r="C271" s="1079"/>
      <c r="D271" s="1079"/>
      <c r="E271" s="1079"/>
      <c r="F271" s="1079"/>
      <c r="G271" s="1080"/>
      <c r="H271" s="394"/>
      <c r="I271" s="394"/>
      <c r="J271" s="1063"/>
      <c r="K271" s="1063"/>
      <c r="L271" s="1063"/>
      <c r="M271" s="394"/>
      <c r="N271" s="395"/>
    </row>
    <row r="272" spans="2:14" x14ac:dyDescent="0.3">
      <c r="B272" s="1078"/>
      <c r="C272" s="1079"/>
      <c r="D272" s="1079"/>
      <c r="E272" s="1079"/>
      <c r="F272" s="1079"/>
      <c r="G272" s="1080"/>
      <c r="H272" s="394"/>
      <c r="I272" s="394"/>
      <c r="J272" s="1063"/>
      <c r="K272" s="1063"/>
      <c r="L272" s="1063"/>
      <c r="M272" s="394"/>
      <c r="N272" s="395"/>
    </row>
    <row r="273" spans="2:14" x14ac:dyDescent="0.3">
      <c r="B273" s="1078"/>
      <c r="C273" s="1079"/>
      <c r="D273" s="1079"/>
      <c r="E273" s="1079"/>
      <c r="F273" s="1079"/>
      <c r="G273" s="1080"/>
      <c r="H273" s="394"/>
      <c r="I273" s="394"/>
      <c r="J273" s="1063"/>
      <c r="K273" s="1063"/>
      <c r="L273" s="1063"/>
      <c r="M273" s="394"/>
      <c r="N273" s="395"/>
    </row>
    <row r="274" spans="2:14" x14ac:dyDescent="0.3">
      <c r="B274" s="1078"/>
      <c r="C274" s="1079"/>
      <c r="D274" s="1079"/>
      <c r="E274" s="1079"/>
      <c r="F274" s="1079"/>
      <c r="G274" s="1080"/>
      <c r="H274" s="394"/>
      <c r="I274" s="394"/>
      <c r="J274" s="394"/>
      <c r="K274" s="394"/>
      <c r="L274" s="394"/>
      <c r="M274" s="394"/>
      <c r="N274" s="395"/>
    </row>
    <row r="275" spans="2:14" x14ac:dyDescent="0.3">
      <c r="B275" s="1078"/>
      <c r="C275" s="1079"/>
      <c r="D275" s="1079"/>
      <c r="E275" s="1079"/>
      <c r="F275" s="1079"/>
      <c r="G275" s="1080"/>
      <c r="H275" s="394"/>
      <c r="I275" s="394"/>
      <c r="J275" s="394"/>
      <c r="K275" s="394"/>
      <c r="L275" s="394"/>
      <c r="M275" s="394"/>
      <c r="N275" s="395"/>
    </row>
    <row r="276" spans="2:14" x14ac:dyDescent="0.3">
      <c r="B276" s="1078"/>
      <c r="C276" s="1079"/>
      <c r="D276" s="1079"/>
      <c r="E276" s="1079"/>
      <c r="F276" s="1079"/>
      <c r="G276" s="1080"/>
      <c r="H276" s="1061">
        <f>Seating!D19</f>
        <v>1305000368</v>
      </c>
      <c r="I276" s="1061"/>
      <c r="J276" s="1061"/>
      <c r="K276" s="1061"/>
      <c r="L276" s="1061"/>
      <c r="M276" s="1061"/>
      <c r="N276" s="1062"/>
    </row>
    <row r="277" spans="2:14" x14ac:dyDescent="0.3">
      <c r="B277" s="1078"/>
      <c r="C277" s="1079"/>
      <c r="D277" s="1079"/>
      <c r="E277" s="1079"/>
      <c r="F277" s="1079"/>
      <c r="G277" s="1080"/>
      <c r="H277" s="1061"/>
      <c r="I277" s="1061"/>
      <c r="J277" s="1061"/>
      <c r="K277" s="1061"/>
      <c r="L277" s="1061"/>
      <c r="M277" s="1061"/>
      <c r="N277" s="1062"/>
    </row>
    <row r="278" spans="2:14" x14ac:dyDescent="0.3">
      <c r="B278" s="1078"/>
      <c r="C278" s="1079"/>
      <c r="D278" s="1079"/>
      <c r="E278" s="1079"/>
      <c r="F278" s="1079"/>
      <c r="G278" s="1080"/>
      <c r="H278" s="1061"/>
      <c r="I278" s="1061"/>
      <c r="J278" s="1061"/>
      <c r="K278" s="1061"/>
      <c r="L278" s="1061"/>
      <c r="M278" s="1061"/>
      <c r="N278" s="1062"/>
    </row>
    <row r="279" spans="2:14" x14ac:dyDescent="0.3">
      <c r="B279" s="1078"/>
      <c r="C279" s="1079"/>
      <c r="D279" s="1079"/>
      <c r="E279" s="1079"/>
      <c r="F279" s="1079"/>
      <c r="G279" s="1080"/>
      <c r="H279" s="1061"/>
      <c r="I279" s="1061"/>
      <c r="J279" s="1061"/>
      <c r="K279" s="1061"/>
      <c r="L279" s="1061"/>
      <c r="M279" s="1061"/>
      <c r="N279" s="1062"/>
    </row>
    <row r="280" spans="2:14" x14ac:dyDescent="0.3">
      <c r="B280" s="1078"/>
      <c r="C280" s="1079"/>
      <c r="D280" s="1079"/>
      <c r="E280" s="1079"/>
      <c r="F280" s="1079"/>
      <c r="G280" s="1080"/>
      <c r="H280" s="1061"/>
      <c r="I280" s="1061"/>
      <c r="J280" s="1061"/>
      <c r="K280" s="1061"/>
      <c r="L280" s="1061"/>
      <c r="M280" s="1061"/>
      <c r="N280" s="1062"/>
    </row>
    <row r="281" spans="2:14" x14ac:dyDescent="0.3">
      <c r="B281" s="1078"/>
      <c r="C281" s="1079"/>
      <c r="D281" s="1079"/>
      <c r="E281" s="1079"/>
      <c r="F281" s="1079"/>
      <c r="G281" s="1080"/>
      <c r="H281" s="1061"/>
      <c r="I281" s="1061"/>
      <c r="J281" s="1061"/>
      <c r="K281" s="1061"/>
      <c r="L281" s="1061"/>
      <c r="M281" s="1061"/>
      <c r="N281" s="1062"/>
    </row>
    <row r="282" spans="2:14" x14ac:dyDescent="0.3">
      <c r="B282" s="1078"/>
      <c r="C282" s="1079"/>
      <c r="D282" s="1079"/>
      <c r="E282" s="1079"/>
      <c r="F282" s="1079"/>
      <c r="G282" s="1080"/>
      <c r="H282" s="1061"/>
      <c r="I282" s="1061"/>
      <c r="J282" s="1061"/>
      <c r="K282" s="1061"/>
      <c r="L282" s="1061"/>
      <c r="M282" s="1061"/>
      <c r="N282" s="1062"/>
    </row>
    <row r="283" spans="2:14" x14ac:dyDescent="0.3">
      <c r="B283" s="1078"/>
      <c r="C283" s="1079"/>
      <c r="D283" s="1079"/>
      <c r="E283" s="1079"/>
      <c r="F283" s="1079"/>
      <c r="G283" s="1080"/>
      <c r="H283" s="394"/>
      <c r="I283" s="394"/>
      <c r="J283" s="394"/>
      <c r="K283" s="394"/>
      <c r="L283" s="394"/>
      <c r="M283" s="394"/>
      <c r="N283" s="395"/>
    </row>
    <row r="284" spans="2:14" x14ac:dyDescent="0.3">
      <c r="B284" s="1078"/>
      <c r="C284" s="1079"/>
      <c r="D284" s="1079"/>
      <c r="E284" s="1079"/>
      <c r="F284" s="1079"/>
      <c r="G284" s="1080"/>
      <c r="H284" s="394"/>
      <c r="I284" s="394"/>
      <c r="J284" s="394"/>
      <c r="K284" s="394"/>
      <c r="L284" s="394"/>
      <c r="M284" s="394"/>
      <c r="N284" s="395"/>
    </row>
    <row r="285" spans="2:14" x14ac:dyDescent="0.3">
      <c r="B285" s="1078"/>
      <c r="C285" s="1079"/>
      <c r="D285" s="1079"/>
      <c r="E285" s="1079"/>
      <c r="F285" s="1079"/>
      <c r="G285" s="1080"/>
      <c r="H285" s="394"/>
      <c r="I285" s="394"/>
      <c r="J285" s="394"/>
      <c r="K285" s="394"/>
      <c r="L285" s="394"/>
      <c r="M285" s="394"/>
      <c r="N285" s="395"/>
    </row>
    <row r="286" spans="2:14" x14ac:dyDescent="0.3">
      <c r="B286" s="1078"/>
      <c r="C286" s="1079"/>
      <c r="D286" s="1079"/>
      <c r="E286" s="1079"/>
      <c r="F286" s="1079"/>
      <c r="G286" s="1080"/>
      <c r="H286" s="394"/>
      <c r="I286" s="394"/>
      <c r="J286" s="394"/>
      <c r="K286" s="394"/>
      <c r="L286" s="394"/>
      <c r="M286" s="394"/>
      <c r="N286" s="395"/>
    </row>
    <row r="287" spans="2:14" ht="17.399999999999999" thickBot="1" x14ac:dyDescent="0.35">
      <c r="B287" s="1081"/>
      <c r="C287" s="1082"/>
      <c r="D287" s="1082"/>
      <c r="E287" s="1082"/>
      <c r="F287" s="1082"/>
      <c r="G287" s="1083"/>
      <c r="H287" s="1069" t="s">
        <v>356</v>
      </c>
      <c r="I287" s="1070"/>
      <c r="J287" s="1070"/>
      <c r="K287" s="1070"/>
      <c r="L287" s="1070"/>
      <c r="M287" s="1070"/>
      <c r="N287" s="1071"/>
    </row>
    <row r="288" spans="2:14" ht="15" thickTop="1" x14ac:dyDescent="0.3">
      <c r="B288" s="324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</row>
    <row r="289" spans="2:14" ht="15" thickBot="1" x14ac:dyDescent="0.3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</row>
    <row r="290" spans="2:14" ht="15" customHeight="1" thickTop="1" x14ac:dyDescent="0.3">
      <c r="B290" s="389"/>
      <c r="C290" s="390"/>
      <c r="D290" s="390"/>
      <c r="E290" s="390"/>
      <c r="F290" s="390"/>
      <c r="G290" s="391"/>
      <c r="H290" s="392"/>
      <c r="I290" s="392"/>
      <c r="J290" s="392"/>
      <c r="K290" s="392"/>
      <c r="L290" s="392"/>
      <c r="M290" s="392"/>
      <c r="N290" s="393"/>
    </row>
    <row r="291" spans="2:14" x14ac:dyDescent="0.3">
      <c r="B291" s="1064" t="s">
        <v>161</v>
      </c>
      <c r="C291" s="1065"/>
      <c r="D291" s="1065"/>
      <c r="E291" s="1065"/>
      <c r="F291" s="1065"/>
      <c r="G291" s="1066"/>
      <c r="H291" s="1067" t="s">
        <v>285</v>
      </c>
      <c r="I291" s="1067"/>
      <c r="J291" s="1067"/>
      <c r="K291" s="1067"/>
      <c r="L291" s="1067"/>
      <c r="M291" s="1067"/>
      <c r="N291" s="1068"/>
    </row>
    <row r="292" spans="2:14" x14ac:dyDescent="0.3">
      <c r="B292" s="1064"/>
      <c r="C292" s="1065"/>
      <c r="D292" s="1065"/>
      <c r="E292" s="1065"/>
      <c r="F292" s="1065"/>
      <c r="G292" s="1066"/>
      <c r="H292" s="1067"/>
      <c r="I292" s="1067"/>
      <c r="J292" s="1067"/>
      <c r="K292" s="1067"/>
      <c r="L292" s="1067"/>
      <c r="M292" s="1067"/>
      <c r="N292" s="1068"/>
    </row>
    <row r="293" spans="2:14" x14ac:dyDescent="0.3">
      <c r="B293" s="1064"/>
      <c r="C293" s="1065"/>
      <c r="D293" s="1065"/>
      <c r="E293" s="1065"/>
      <c r="F293" s="1065"/>
      <c r="G293" s="1066"/>
      <c r="H293" s="1067"/>
      <c r="I293" s="1067"/>
      <c r="J293" s="1067"/>
      <c r="K293" s="1067"/>
      <c r="L293" s="1067"/>
      <c r="M293" s="1067"/>
      <c r="N293" s="1068"/>
    </row>
    <row r="294" spans="2:14" x14ac:dyDescent="0.3">
      <c r="B294" s="1064"/>
      <c r="C294" s="1065"/>
      <c r="D294" s="1065"/>
      <c r="E294" s="1065"/>
      <c r="F294" s="1065"/>
      <c r="G294" s="1066"/>
      <c r="H294" s="1067"/>
      <c r="I294" s="1067"/>
      <c r="J294" s="1067"/>
      <c r="K294" s="1067"/>
      <c r="L294" s="1067"/>
      <c r="M294" s="1067"/>
      <c r="N294" s="1068"/>
    </row>
    <row r="295" spans="2:14" x14ac:dyDescent="0.3">
      <c r="B295" s="1064"/>
      <c r="C295" s="1065"/>
      <c r="D295" s="1065"/>
      <c r="E295" s="1065"/>
      <c r="F295" s="1065"/>
      <c r="G295" s="1066"/>
      <c r="H295" s="1067"/>
      <c r="I295" s="1067"/>
      <c r="J295" s="1067"/>
      <c r="K295" s="1067"/>
      <c r="L295" s="1067"/>
      <c r="M295" s="1067"/>
      <c r="N295" s="1068"/>
    </row>
    <row r="296" spans="2:14" x14ac:dyDescent="0.3">
      <c r="B296" s="1064"/>
      <c r="C296" s="1065"/>
      <c r="D296" s="1065"/>
      <c r="E296" s="1065"/>
      <c r="F296" s="1065"/>
      <c r="G296" s="1066"/>
      <c r="H296" s="1067"/>
      <c r="I296" s="1067"/>
      <c r="J296" s="1067"/>
      <c r="K296" s="1067"/>
      <c r="L296" s="1067"/>
      <c r="M296" s="1067"/>
      <c r="N296" s="1068"/>
    </row>
    <row r="297" spans="2:14" x14ac:dyDescent="0.3">
      <c r="B297" s="1078">
        <f>IF(Seating!C20="","",Seating!B20)</f>
        <v>9</v>
      </c>
      <c r="C297" s="1079"/>
      <c r="D297" s="1079"/>
      <c r="E297" s="1079"/>
      <c r="F297" s="1079"/>
      <c r="G297" s="1080"/>
      <c r="H297" s="394"/>
      <c r="I297" s="394"/>
      <c r="J297" s="394"/>
      <c r="K297" s="394"/>
      <c r="L297" s="394"/>
      <c r="M297" s="394"/>
      <c r="N297" s="395"/>
    </row>
    <row r="298" spans="2:14" x14ac:dyDescent="0.3">
      <c r="B298" s="1078"/>
      <c r="C298" s="1079"/>
      <c r="D298" s="1079"/>
      <c r="E298" s="1079"/>
      <c r="F298" s="1079"/>
      <c r="G298" s="1080"/>
      <c r="H298" s="394"/>
      <c r="I298" s="394"/>
      <c r="J298" s="394"/>
      <c r="K298" s="394"/>
      <c r="L298" s="394"/>
      <c r="M298" s="394"/>
      <c r="N298" s="395"/>
    </row>
    <row r="299" spans="2:14" x14ac:dyDescent="0.3">
      <c r="B299" s="1078"/>
      <c r="C299" s="1079"/>
      <c r="D299" s="1079"/>
      <c r="E299" s="1079"/>
      <c r="F299" s="1079"/>
      <c r="G299" s="1080"/>
      <c r="H299" s="1061">
        <f>Seating!C20</f>
        <v>1305000369</v>
      </c>
      <c r="I299" s="1061"/>
      <c r="J299" s="1061"/>
      <c r="K299" s="1061"/>
      <c r="L299" s="1061"/>
      <c r="M299" s="1061"/>
      <c r="N299" s="1062"/>
    </row>
    <row r="300" spans="2:14" x14ac:dyDescent="0.3">
      <c r="B300" s="1078"/>
      <c r="C300" s="1079"/>
      <c r="D300" s="1079"/>
      <c r="E300" s="1079"/>
      <c r="F300" s="1079"/>
      <c r="G300" s="1080"/>
      <c r="H300" s="1061"/>
      <c r="I300" s="1061"/>
      <c r="J300" s="1061"/>
      <c r="K300" s="1061"/>
      <c r="L300" s="1061"/>
      <c r="M300" s="1061"/>
      <c r="N300" s="1062"/>
    </row>
    <row r="301" spans="2:14" x14ac:dyDescent="0.3">
      <c r="B301" s="1078"/>
      <c r="C301" s="1079"/>
      <c r="D301" s="1079"/>
      <c r="E301" s="1079"/>
      <c r="F301" s="1079"/>
      <c r="G301" s="1080"/>
      <c r="H301" s="1061"/>
      <c r="I301" s="1061"/>
      <c r="J301" s="1061"/>
      <c r="K301" s="1061"/>
      <c r="L301" s="1061"/>
      <c r="M301" s="1061"/>
      <c r="N301" s="1062"/>
    </row>
    <row r="302" spans="2:14" x14ac:dyDescent="0.3">
      <c r="B302" s="1078"/>
      <c r="C302" s="1079"/>
      <c r="D302" s="1079"/>
      <c r="E302" s="1079"/>
      <c r="F302" s="1079"/>
      <c r="G302" s="1080"/>
      <c r="H302" s="1061"/>
      <c r="I302" s="1061"/>
      <c r="J302" s="1061"/>
      <c r="K302" s="1061"/>
      <c r="L302" s="1061"/>
      <c r="M302" s="1061"/>
      <c r="N302" s="1062"/>
    </row>
    <row r="303" spans="2:14" x14ac:dyDescent="0.3">
      <c r="B303" s="1078"/>
      <c r="C303" s="1079"/>
      <c r="D303" s="1079"/>
      <c r="E303" s="1079"/>
      <c r="F303" s="1079"/>
      <c r="G303" s="1080"/>
      <c r="H303" s="1061"/>
      <c r="I303" s="1061"/>
      <c r="J303" s="1061"/>
      <c r="K303" s="1061"/>
      <c r="L303" s="1061"/>
      <c r="M303" s="1061"/>
      <c r="N303" s="1062"/>
    </row>
    <row r="304" spans="2:14" x14ac:dyDescent="0.3">
      <c r="B304" s="1078"/>
      <c r="C304" s="1079"/>
      <c r="D304" s="1079"/>
      <c r="E304" s="1079"/>
      <c r="F304" s="1079"/>
      <c r="G304" s="1080"/>
      <c r="H304" s="1061"/>
      <c r="I304" s="1061"/>
      <c r="J304" s="1061"/>
      <c r="K304" s="1061"/>
      <c r="L304" s="1061"/>
      <c r="M304" s="1061"/>
      <c r="N304" s="1062"/>
    </row>
    <row r="305" spans="2:14" x14ac:dyDescent="0.3">
      <c r="B305" s="1078"/>
      <c r="C305" s="1079"/>
      <c r="D305" s="1079"/>
      <c r="E305" s="1079"/>
      <c r="F305" s="1079"/>
      <c r="G305" s="1080"/>
      <c r="H305" s="394"/>
      <c r="I305" s="394"/>
      <c r="J305" s="394"/>
      <c r="K305" s="394"/>
      <c r="L305" s="394"/>
      <c r="M305" s="394"/>
      <c r="N305" s="395"/>
    </row>
    <row r="306" spans="2:14" x14ac:dyDescent="0.3">
      <c r="B306" s="1078"/>
      <c r="C306" s="1079"/>
      <c r="D306" s="1079"/>
      <c r="E306" s="1079"/>
      <c r="F306" s="1079"/>
      <c r="G306" s="1080"/>
      <c r="H306" s="394"/>
      <c r="I306" s="394"/>
      <c r="J306" s="1063" t="s">
        <v>71</v>
      </c>
      <c r="K306" s="1063"/>
      <c r="L306" s="1063"/>
      <c r="M306" s="394"/>
      <c r="N306" s="395"/>
    </row>
    <row r="307" spans="2:14" x14ac:dyDescent="0.3">
      <c r="B307" s="1078"/>
      <c r="C307" s="1079"/>
      <c r="D307" s="1079"/>
      <c r="E307" s="1079"/>
      <c r="F307" s="1079"/>
      <c r="G307" s="1080"/>
      <c r="H307" s="394"/>
      <c r="I307" s="394"/>
      <c r="J307" s="1063"/>
      <c r="K307" s="1063"/>
      <c r="L307" s="1063"/>
      <c r="M307" s="394"/>
      <c r="N307" s="395"/>
    </row>
    <row r="308" spans="2:14" x14ac:dyDescent="0.3">
      <c r="B308" s="1078"/>
      <c r="C308" s="1079"/>
      <c r="D308" s="1079"/>
      <c r="E308" s="1079"/>
      <c r="F308" s="1079"/>
      <c r="G308" s="1080"/>
      <c r="H308" s="394"/>
      <c r="I308" s="394"/>
      <c r="J308" s="1063"/>
      <c r="K308" s="1063"/>
      <c r="L308" s="1063"/>
      <c r="M308" s="394"/>
      <c r="N308" s="395"/>
    </row>
    <row r="309" spans="2:14" x14ac:dyDescent="0.3">
      <c r="B309" s="1078"/>
      <c r="C309" s="1079"/>
      <c r="D309" s="1079"/>
      <c r="E309" s="1079"/>
      <c r="F309" s="1079"/>
      <c r="G309" s="1080"/>
      <c r="H309" s="394"/>
      <c r="I309" s="394"/>
      <c r="J309" s="1063"/>
      <c r="K309" s="1063"/>
      <c r="L309" s="1063"/>
      <c r="M309" s="394"/>
      <c r="N309" s="395"/>
    </row>
    <row r="310" spans="2:14" x14ac:dyDescent="0.3">
      <c r="B310" s="1078"/>
      <c r="C310" s="1079"/>
      <c r="D310" s="1079"/>
      <c r="E310" s="1079"/>
      <c r="F310" s="1079"/>
      <c r="G310" s="1080"/>
      <c r="H310" s="394"/>
      <c r="I310" s="394"/>
      <c r="J310" s="394"/>
      <c r="K310" s="394"/>
      <c r="L310" s="394"/>
      <c r="M310" s="394"/>
      <c r="N310" s="395"/>
    </row>
    <row r="311" spans="2:14" x14ac:dyDescent="0.3">
      <c r="B311" s="1078"/>
      <c r="C311" s="1079"/>
      <c r="D311" s="1079"/>
      <c r="E311" s="1079"/>
      <c r="F311" s="1079"/>
      <c r="G311" s="1080"/>
      <c r="H311" s="394"/>
      <c r="I311" s="394"/>
      <c r="J311" s="394"/>
      <c r="K311" s="394"/>
      <c r="L311" s="394"/>
      <c r="M311" s="394"/>
      <c r="N311" s="395"/>
    </row>
    <row r="312" spans="2:14" x14ac:dyDescent="0.3">
      <c r="B312" s="1078"/>
      <c r="C312" s="1079"/>
      <c r="D312" s="1079"/>
      <c r="E312" s="1079"/>
      <c r="F312" s="1079"/>
      <c r="G312" s="1080"/>
      <c r="H312" s="1061">
        <f>Seating!D20</f>
        <v>1305000386</v>
      </c>
      <c r="I312" s="1061"/>
      <c r="J312" s="1061"/>
      <c r="K312" s="1061"/>
      <c r="L312" s="1061"/>
      <c r="M312" s="1061"/>
      <c r="N312" s="1062"/>
    </row>
    <row r="313" spans="2:14" x14ac:dyDescent="0.3">
      <c r="B313" s="1078"/>
      <c r="C313" s="1079"/>
      <c r="D313" s="1079"/>
      <c r="E313" s="1079"/>
      <c r="F313" s="1079"/>
      <c r="G313" s="1080"/>
      <c r="H313" s="1061"/>
      <c r="I313" s="1061"/>
      <c r="J313" s="1061"/>
      <c r="K313" s="1061"/>
      <c r="L313" s="1061"/>
      <c r="M313" s="1061"/>
      <c r="N313" s="1062"/>
    </row>
    <row r="314" spans="2:14" x14ac:dyDescent="0.3">
      <c r="B314" s="1078"/>
      <c r="C314" s="1079"/>
      <c r="D314" s="1079"/>
      <c r="E314" s="1079"/>
      <c r="F314" s="1079"/>
      <c r="G314" s="1080"/>
      <c r="H314" s="1061"/>
      <c r="I314" s="1061"/>
      <c r="J314" s="1061"/>
      <c r="K314" s="1061"/>
      <c r="L314" s="1061"/>
      <c r="M314" s="1061"/>
      <c r="N314" s="1062"/>
    </row>
    <row r="315" spans="2:14" x14ac:dyDescent="0.3">
      <c r="B315" s="1078"/>
      <c r="C315" s="1079"/>
      <c r="D315" s="1079"/>
      <c r="E315" s="1079"/>
      <c r="F315" s="1079"/>
      <c r="G315" s="1080"/>
      <c r="H315" s="1061"/>
      <c r="I315" s="1061"/>
      <c r="J315" s="1061"/>
      <c r="K315" s="1061"/>
      <c r="L315" s="1061"/>
      <c r="M315" s="1061"/>
      <c r="N315" s="1062"/>
    </row>
    <row r="316" spans="2:14" x14ac:dyDescent="0.3">
      <c r="B316" s="1078"/>
      <c r="C316" s="1079"/>
      <c r="D316" s="1079"/>
      <c r="E316" s="1079"/>
      <c r="F316" s="1079"/>
      <c r="G316" s="1080"/>
      <c r="H316" s="1061"/>
      <c r="I316" s="1061"/>
      <c r="J316" s="1061"/>
      <c r="K316" s="1061"/>
      <c r="L316" s="1061"/>
      <c r="M316" s="1061"/>
      <c r="N316" s="1062"/>
    </row>
    <row r="317" spans="2:14" x14ac:dyDescent="0.3">
      <c r="B317" s="1078"/>
      <c r="C317" s="1079"/>
      <c r="D317" s="1079"/>
      <c r="E317" s="1079"/>
      <c r="F317" s="1079"/>
      <c r="G317" s="1080"/>
      <c r="H317" s="1061"/>
      <c r="I317" s="1061"/>
      <c r="J317" s="1061"/>
      <c r="K317" s="1061"/>
      <c r="L317" s="1061"/>
      <c r="M317" s="1061"/>
      <c r="N317" s="1062"/>
    </row>
    <row r="318" spans="2:14" x14ac:dyDescent="0.3">
      <c r="B318" s="1078"/>
      <c r="C318" s="1079"/>
      <c r="D318" s="1079"/>
      <c r="E318" s="1079"/>
      <c r="F318" s="1079"/>
      <c r="G318" s="1080"/>
      <c r="H318" s="1061"/>
      <c r="I318" s="1061"/>
      <c r="J318" s="1061"/>
      <c r="K318" s="1061"/>
      <c r="L318" s="1061"/>
      <c r="M318" s="1061"/>
      <c r="N318" s="1062"/>
    </row>
    <row r="319" spans="2:14" x14ac:dyDescent="0.3">
      <c r="B319" s="1078"/>
      <c r="C319" s="1079"/>
      <c r="D319" s="1079"/>
      <c r="E319" s="1079"/>
      <c r="F319" s="1079"/>
      <c r="G319" s="1080"/>
      <c r="H319" s="394"/>
      <c r="I319" s="394"/>
      <c r="J319" s="394"/>
      <c r="K319" s="394"/>
      <c r="L319" s="394"/>
      <c r="M319" s="394"/>
      <c r="N319" s="395"/>
    </row>
    <row r="320" spans="2:14" x14ac:dyDescent="0.3">
      <c r="B320" s="1078"/>
      <c r="C320" s="1079"/>
      <c r="D320" s="1079"/>
      <c r="E320" s="1079"/>
      <c r="F320" s="1079"/>
      <c r="G320" s="1080"/>
      <c r="H320" s="394"/>
      <c r="I320" s="394"/>
      <c r="J320" s="394"/>
      <c r="K320" s="394"/>
      <c r="L320" s="394"/>
      <c r="M320" s="394"/>
      <c r="N320" s="395"/>
    </row>
    <row r="321" spans="2:14" x14ac:dyDescent="0.3">
      <c r="B321" s="1078"/>
      <c r="C321" s="1079"/>
      <c r="D321" s="1079"/>
      <c r="E321" s="1079"/>
      <c r="F321" s="1079"/>
      <c r="G321" s="1080"/>
      <c r="H321" s="394"/>
      <c r="I321" s="394"/>
      <c r="J321" s="394"/>
      <c r="K321" s="394"/>
      <c r="L321" s="394"/>
      <c r="M321" s="394"/>
      <c r="N321" s="395"/>
    </row>
    <row r="322" spans="2:14" x14ac:dyDescent="0.3">
      <c r="B322" s="1078"/>
      <c r="C322" s="1079"/>
      <c r="D322" s="1079"/>
      <c r="E322" s="1079"/>
      <c r="F322" s="1079"/>
      <c r="G322" s="1080"/>
      <c r="H322" s="394"/>
      <c r="I322" s="394"/>
      <c r="J322" s="394"/>
      <c r="K322" s="394"/>
      <c r="L322" s="394"/>
      <c r="M322" s="394"/>
      <c r="N322" s="395"/>
    </row>
    <row r="323" spans="2:14" ht="17.399999999999999" thickBot="1" x14ac:dyDescent="0.35">
      <c r="B323" s="1081"/>
      <c r="C323" s="1082"/>
      <c r="D323" s="1082"/>
      <c r="E323" s="1082"/>
      <c r="F323" s="1082"/>
      <c r="G323" s="1083"/>
      <c r="H323" s="1069" t="s">
        <v>356</v>
      </c>
      <c r="I323" s="1070"/>
      <c r="J323" s="1070"/>
      <c r="K323" s="1070"/>
      <c r="L323" s="1070"/>
      <c r="M323" s="1070"/>
      <c r="N323" s="1071"/>
    </row>
    <row r="324" spans="2:14" ht="15" thickTop="1" x14ac:dyDescent="0.3">
      <c r="B324" s="324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</row>
    <row r="325" spans="2:14" ht="15" thickBot="1" x14ac:dyDescent="0.3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2:14" ht="15" customHeight="1" thickTop="1" x14ac:dyDescent="0.3">
      <c r="B326" s="389"/>
      <c r="C326" s="390"/>
      <c r="D326" s="390"/>
      <c r="E326" s="390"/>
      <c r="F326" s="390"/>
      <c r="G326" s="391"/>
      <c r="H326" s="392"/>
      <c r="I326" s="392"/>
      <c r="J326" s="392"/>
      <c r="K326" s="392"/>
      <c r="L326" s="392"/>
      <c r="M326" s="392"/>
      <c r="N326" s="393"/>
    </row>
    <row r="327" spans="2:14" x14ac:dyDescent="0.3">
      <c r="B327" s="1064" t="s">
        <v>161</v>
      </c>
      <c r="C327" s="1065"/>
      <c r="D327" s="1065"/>
      <c r="E327" s="1065"/>
      <c r="F327" s="1065"/>
      <c r="G327" s="1066"/>
      <c r="H327" s="1067" t="s">
        <v>285</v>
      </c>
      <c r="I327" s="1067"/>
      <c r="J327" s="1067"/>
      <c r="K327" s="1067"/>
      <c r="L327" s="1067"/>
      <c r="M327" s="1067"/>
      <c r="N327" s="1068"/>
    </row>
    <row r="328" spans="2:14" x14ac:dyDescent="0.3">
      <c r="B328" s="1064"/>
      <c r="C328" s="1065"/>
      <c r="D328" s="1065"/>
      <c r="E328" s="1065"/>
      <c r="F328" s="1065"/>
      <c r="G328" s="1066"/>
      <c r="H328" s="1067"/>
      <c r="I328" s="1067"/>
      <c r="J328" s="1067"/>
      <c r="K328" s="1067"/>
      <c r="L328" s="1067"/>
      <c r="M328" s="1067"/>
      <c r="N328" s="1068"/>
    </row>
    <row r="329" spans="2:14" x14ac:dyDescent="0.3">
      <c r="B329" s="1064"/>
      <c r="C329" s="1065"/>
      <c r="D329" s="1065"/>
      <c r="E329" s="1065"/>
      <c r="F329" s="1065"/>
      <c r="G329" s="1066"/>
      <c r="H329" s="1067"/>
      <c r="I329" s="1067"/>
      <c r="J329" s="1067"/>
      <c r="K329" s="1067"/>
      <c r="L329" s="1067"/>
      <c r="M329" s="1067"/>
      <c r="N329" s="1068"/>
    </row>
    <row r="330" spans="2:14" x14ac:dyDescent="0.3">
      <c r="B330" s="1064"/>
      <c r="C330" s="1065"/>
      <c r="D330" s="1065"/>
      <c r="E330" s="1065"/>
      <c r="F330" s="1065"/>
      <c r="G330" s="1066"/>
      <c r="H330" s="1067"/>
      <c r="I330" s="1067"/>
      <c r="J330" s="1067"/>
      <c r="K330" s="1067"/>
      <c r="L330" s="1067"/>
      <c r="M330" s="1067"/>
      <c r="N330" s="1068"/>
    </row>
    <row r="331" spans="2:14" x14ac:dyDescent="0.3">
      <c r="B331" s="1064"/>
      <c r="C331" s="1065"/>
      <c r="D331" s="1065"/>
      <c r="E331" s="1065"/>
      <c r="F331" s="1065"/>
      <c r="G331" s="1066"/>
      <c r="H331" s="1067"/>
      <c r="I331" s="1067"/>
      <c r="J331" s="1067"/>
      <c r="K331" s="1067"/>
      <c r="L331" s="1067"/>
      <c r="M331" s="1067"/>
      <c r="N331" s="1068"/>
    </row>
    <row r="332" spans="2:14" x14ac:dyDescent="0.3">
      <c r="B332" s="1064"/>
      <c r="C332" s="1065"/>
      <c r="D332" s="1065"/>
      <c r="E332" s="1065"/>
      <c r="F332" s="1065"/>
      <c r="G332" s="1066"/>
      <c r="H332" s="1067"/>
      <c r="I332" s="1067"/>
      <c r="J332" s="1067"/>
      <c r="K332" s="1067"/>
      <c r="L332" s="1067"/>
      <c r="M332" s="1067"/>
      <c r="N332" s="1068"/>
    </row>
    <row r="333" spans="2:14" ht="15" customHeight="1" x14ac:dyDescent="0.3">
      <c r="B333" s="1072">
        <f>IF(Seating!C21="","",Seating!B21)</f>
        <v>10</v>
      </c>
      <c r="C333" s="1073"/>
      <c r="D333" s="1073"/>
      <c r="E333" s="1073"/>
      <c r="F333" s="1073"/>
      <c r="G333" s="1074"/>
      <c r="H333" s="394"/>
      <c r="I333" s="394"/>
      <c r="J333" s="394"/>
      <c r="K333" s="394"/>
      <c r="L333" s="394"/>
      <c r="M333" s="394"/>
      <c r="N333" s="395"/>
    </row>
    <row r="334" spans="2:14" ht="15" customHeight="1" x14ac:dyDescent="0.3">
      <c r="B334" s="1072"/>
      <c r="C334" s="1073"/>
      <c r="D334" s="1073"/>
      <c r="E334" s="1073"/>
      <c r="F334" s="1073"/>
      <c r="G334" s="1074"/>
      <c r="H334" s="394"/>
      <c r="I334" s="394"/>
      <c r="J334" s="394"/>
      <c r="K334" s="394"/>
      <c r="L334" s="394"/>
      <c r="M334" s="394"/>
      <c r="N334" s="395"/>
    </row>
    <row r="335" spans="2:14" ht="15" customHeight="1" x14ac:dyDescent="0.3">
      <c r="B335" s="1072"/>
      <c r="C335" s="1073"/>
      <c r="D335" s="1073"/>
      <c r="E335" s="1073"/>
      <c r="F335" s="1073"/>
      <c r="G335" s="1074"/>
      <c r="H335" s="1061">
        <f>Seating!C21</f>
        <v>1305000387</v>
      </c>
      <c r="I335" s="1061"/>
      <c r="J335" s="1061"/>
      <c r="K335" s="1061"/>
      <c r="L335" s="1061"/>
      <c r="M335" s="1061"/>
      <c r="N335" s="1062"/>
    </row>
    <row r="336" spans="2:14" ht="15" customHeight="1" x14ac:dyDescent="0.3">
      <c r="B336" s="1072"/>
      <c r="C336" s="1073"/>
      <c r="D336" s="1073"/>
      <c r="E336" s="1073"/>
      <c r="F336" s="1073"/>
      <c r="G336" s="1074"/>
      <c r="H336" s="1061"/>
      <c r="I336" s="1061"/>
      <c r="J336" s="1061"/>
      <c r="K336" s="1061"/>
      <c r="L336" s="1061"/>
      <c r="M336" s="1061"/>
      <c r="N336" s="1062"/>
    </row>
    <row r="337" spans="2:14" ht="15" customHeight="1" x14ac:dyDescent="0.3">
      <c r="B337" s="1072"/>
      <c r="C337" s="1073"/>
      <c r="D337" s="1073"/>
      <c r="E337" s="1073"/>
      <c r="F337" s="1073"/>
      <c r="G337" s="1074"/>
      <c r="H337" s="1061"/>
      <c r="I337" s="1061"/>
      <c r="J337" s="1061"/>
      <c r="K337" s="1061"/>
      <c r="L337" s="1061"/>
      <c r="M337" s="1061"/>
      <c r="N337" s="1062"/>
    </row>
    <row r="338" spans="2:14" ht="15" customHeight="1" x14ac:dyDescent="0.3">
      <c r="B338" s="1072"/>
      <c r="C338" s="1073"/>
      <c r="D338" s="1073"/>
      <c r="E338" s="1073"/>
      <c r="F338" s="1073"/>
      <c r="G338" s="1074"/>
      <c r="H338" s="1061"/>
      <c r="I338" s="1061"/>
      <c r="J338" s="1061"/>
      <c r="K338" s="1061"/>
      <c r="L338" s="1061"/>
      <c r="M338" s="1061"/>
      <c r="N338" s="1062"/>
    </row>
    <row r="339" spans="2:14" ht="15" customHeight="1" x14ac:dyDescent="0.3">
      <c r="B339" s="1072"/>
      <c r="C339" s="1073"/>
      <c r="D339" s="1073"/>
      <c r="E339" s="1073"/>
      <c r="F339" s="1073"/>
      <c r="G339" s="1074"/>
      <c r="H339" s="1061"/>
      <c r="I339" s="1061"/>
      <c r="J339" s="1061"/>
      <c r="K339" s="1061"/>
      <c r="L339" s="1061"/>
      <c r="M339" s="1061"/>
      <c r="N339" s="1062"/>
    </row>
    <row r="340" spans="2:14" ht="15" customHeight="1" x14ac:dyDescent="0.3">
      <c r="B340" s="1072"/>
      <c r="C340" s="1073"/>
      <c r="D340" s="1073"/>
      <c r="E340" s="1073"/>
      <c r="F340" s="1073"/>
      <c r="G340" s="1074"/>
      <c r="H340" s="1061"/>
      <c r="I340" s="1061"/>
      <c r="J340" s="1061"/>
      <c r="K340" s="1061"/>
      <c r="L340" s="1061"/>
      <c r="M340" s="1061"/>
      <c r="N340" s="1062"/>
    </row>
    <row r="341" spans="2:14" ht="15" customHeight="1" x14ac:dyDescent="0.3">
      <c r="B341" s="1072"/>
      <c r="C341" s="1073"/>
      <c r="D341" s="1073"/>
      <c r="E341" s="1073"/>
      <c r="F341" s="1073"/>
      <c r="G341" s="1074"/>
      <c r="H341" s="394"/>
      <c r="I341" s="394"/>
      <c r="J341" s="394"/>
      <c r="K341" s="394"/>
      <c r="L341" s="394"/>
      <c r="M341" s="394"/>
      <c r="N341" s="395"/>
    </row>
    <row r="342" spans="2:14" ht="15" customHeight="1" x14ac:dyDescent="0.3">
      <c r="B342" s="1072"/>
      <c r="C342" s="1073"/>
      <c r="D342" s="1073"/>
      <c r="E342" s="1073"/>
      <c r="F342" s="1073"/>
      <c r="G342" s="1074"/>
      <c r="H342" s="394"/>
      <c r="I342" s="394"/>
      <c r="J342" s="1063" t="s">
        <v>71</v>
      </c>
      <c r="K342" s="1063"/>
      <c r="L342" s="1063"/>
      <c r="M342" s="394"/>
      <c r="N342" s="395"/>
    </row>
    <row r="343" spans="2:14" ht="15" customHeight="1" x14ac:dyDescent="0.3">
      <c r="B343" s="1072"/>
      <c r="C343" s="1073"/>
      <c r="D343" s="1073"/>
      <c r="E343" s="1073"/>
      <c r="F343" s="1073"/>
      <c r="G343" s="1074"/>
      <c r="H343" s="394"/>
      <c r="I343" s="394"/>
      <c r="J343" s="1063"/>
      <c r="K343" s="1063"/>
      <c r="L343" s="1063"/>
      <c r="M343" s="394"/>
      <c r="N343" s="395"/>
    </row>
    <row r="344" spans="2:14" ht="15" customHeight="1" x14ac:dyDescent="0.3">
      <c r="B344" s="1072"/>
      <c r="C344" s="1073"/>
      <c r="D344" s="1073"/>
      <c r="E344" s="1073"/>
      <c r="F344" s="1073"/>
      <c r="G344" s="1074"/>
      <c r="H344" s="394"/>
      <c r="I344" s="394"/>
      <c r="J344" s="1063"/>
      <c r="K344" s="1063"/>
      <c r="L344" s="1063"/>
      <c r="M344" s="394"/>
      <c r="N344" s="395"/>
    </row>
    <row r="345" spans="2:14" ht="15" customHeight="1" x14ac:dyDescent="0.3">
      <c r="B345" s="1072"/>
      <c r="C345" s="1073"/>
      <c r="D345" s="1073"/>
      <c r="E345" s="1073"/>
      <c r="F345" s="1073"/>
      <c r="G345" s="1074"/>
      <c r="H345" s="394"/>
      <c r="I345" s="394"/>
      <c r="J345" s="1063"/>
      <c r="K345" s="1063"/>
      <c r="L345" s="1063"/>
      <c r="M345" s="394"/>
      <c r="N345" s="395"/>
    </row>
    <row r="346" spans="2:14" ht="15" customHeight="1" x14ac:dyDescent="0.3">
      <c r="B346" s="1072"/>
      <c r="C346" s="1073"/>
      <c r="D346" s="1073"/>
      <c r="E346" s="1073"/>
      <c r="F346" s="1073"/>
      <c r="G346" s="1074"/>
      <c r="H346" s="394"/>
      <c r="I346" s="394"/>
      <c r="J346" s="394"/>
      <c r="K346" s="394"/>
      <c r="L346" s="394"/>
      <c r="M346" s="394"/>
      <c r="N346" s="395"/>
    </row>
    <row r="347" spans="2:14" ht="15" customHeight="1" x14ac:dyDescent="0.3">
      <c r="B347" s="1072"/>
      <c r="C347" s="1073"/>
      <c r="D347" s="1073"/>
      <c r="E347" s="1073"/>
      <c r="F347" s="1073"/>
      <c r="G347" s="1074"/>
      <c r="H347" s="394"/>
      <c r="I347" s="394"/>
      <c r="J347" s="394"/>
      <c r="K347" s="394"/>
      <c r="L347" s="394"/>
      <c r="M347" s="394"/>
      <c r="N347" s="395"/>
    </row>
    <row r="348" spans="2:14" ht="15" customHeight="1" x14ac:dyDescent="0.3">
      <c r="B348" s="1072"/>
      <c r="C348" s="1073"/>
      <c r="D348" s="1073"/>
      <c r="E348" s="1073"/>
      <c r="F348" s="1073"/>
      <c r="G348" s="1074"/>
      <c r="H348" s="1061">
        <f>Seating!D21</f>
        <v>1305000406</v>
      </c>
      <c r="I348" s="1061"/>
      <c r="J348" s="1061"/>
      <c r="K348" s="1061"/>
      <c r="L348" s="1061"/>
      <c r="M348" s="1061"/>
      <c r="N348" s="1062"/>
    </row>
    <row r="349" spans="2:14" ht="15" customHeight="1" x14ac:dyDescent="0.3">
      <c r="B349" s="1072"/>
      <c r="C349" s="1073"/>
      <c r="D349" s="1073"/>
      <c r="E349" s="1073"/>
      <c r="F349" s="1073"/>
      <c r="G349" s="1074"/>
      <c r="H349" s="1061"/>
      <c r="I349" s="1061"/>
      <c r="J349" s="1061"/>
      <c r="K349" s="1061"/>
      <c r="L349" s="1061"/>
      <c r="M349" s="1061"/>
      <c r="N349" s="1062"/>
    </row>
    <row r="350" spans="2:14" ht="15" customHeight="1" x14ac:dyDescent="0.3">
      <c r="B350" s="1072"/>
      <c r="C350" s="1073"/>
      <c r="D350" s="1073"/>
      <c r="E350" s="1073"/>
      <c r="F350" s="1073"/>
      <c r="G350" s="1074"/>
      <c r="H350" s="1061"/>
      <c r="I350" s="1061"/>
      <c r="J350" s="1061"/>
      <c r="K350" s="1061"/>
      <c r="L350" s="1061"/>
      <c r="M350" s="1061"/>
      <c r="N350" s="1062"/>
    </row>
    <row r="351" spans="2:14" ht="15" customHeight="1" x14ac:dyDescent="0.3">
      <c r="B351" s="1072"/>
      <c r="C351" s="1073"/>
      <c r="D351" s="1073"/>
      <c r="E351" s="1073"/>
      <c r="F351" s="1073"/>
      <c r="G351" s="1074"/>
      <c r="H351" s="1061"/>
      <c r="I351" s="1061"/>
      <c r="J351" s="1061"/>
      <c r="K351" s="1061"/>
      <c r="L351" s="1061"/>
      <c r="M351" s="1061"/>
      <c r="N351" s="1062"/>
    </row>
    <row r="352" spans="2:14" ht="15" customHeight="1" x14ac:dyDescent="0.3">
      <c r="B352" s="1072"/>
      <c r="C352" s="1073"/>
      <c r="D352" s="1073"/>
      <c r="E352" s="1073"/>
      <c r="F352" s="1073"/>
      <c r="G352" s="1074"/>
      <c r="H352" s="1061"/>
      <c r="I352" s="1061"/>
      <c r="J352" s="1061"/>
      <c r="K352" s="1061"/>
      <c r="L352" s="1061"/>
      <c r="M352" s="1061"/>
      <c r="N352" s="1062"/>
    </row>
    <row r="353" spans="2:14" ht="15" customHeight="1" x14ac:dyDescent="0.3">
      <c r="B353" s="1072"/>
      <c r="C353" s="1073"/>
      <c r="D353" s="1073"/>
      <c r="E353" s="1073"/>
      <c r="F353" s="1073"/>
      <c r="G353" s="1074"/>
      <c r="H353" s="1061"/>
      <c r="I353" s="1061"/>
      <c r="J353" s="1061"/>
      <c r="K353" s="1061"/>
      <c r="L353" s="1061"/>
      <c r="M353" s="1061"/>
      <c r="N353" s="1062"/>
    </row>
    <row r="354" spans="2:14" ht="15" customHeight="1" x14ac:dyDescent="0.3">
      <c r="B354" s="1072"/>
      <c r="C354" s="1073"/>
      <c r="D354" s="1073"/>
      <c r="E354" s="1073"/>
      <c r="F354" s="1073"/>
      <c r="G354" s="1074"/>
      <c r="H354" s="1061"/>
      <c r="I354" s="1061"/>
      <c r="J354" s="1061"/>
      <c r="K354" s="1061"/>
      <c r="L354" s="1061"/>
      <c r="M354" s="1061"/>
      <c r="N354" s="1062"/>
    </row>
    <row r="355" spans="2:14" ht="15" customHeight="1" x14ac:dyDescent="0.3">
      <c r="B355" s="1072"/>
      <c r="C355" s="1073"/>
      <c r="D355" s="1073"/>
      <c r="E355" s="1073"/>
      <c r="F355" s="1073"/>
      <c r="G355" s="1074"/>
      <c r="H355" s="394"/>
      <c r="I355" s="394"/>
      <c r="J355" s="394"/>
      <c r="K355" s="394"/>
      <c r="L355" s="394"/>
      <c r="M355" s="394"/>
      <c r="N355" s="395"/>
    </row>
    <row r="356" spans="2:14" ht="15" customHeight="1" x14ac:dyDescent="0.3">
      <c r="B356" s="1072"/>
      <c r="C356" s="1073"/>
      <c r="D356" s="1073"/>
      <c r="E356" s="1073"/>
      <c r="F356" s="1073"/>
      <c r="G356" s="1074"/>
      <c r="H356" s="394"/>
      <c r="I356" s="394"/>
      <c r="J356" s="394"/>
      <c r="K356" s="394"/>
      <c r="L356" s="394"/>
      <c r="M356" s="394"/>
      <c r="N356" s="395"/>
    </row>
    <row r="357" spans="2:14" ht="15" customHeight="1" x14ac:dyDescent="0.3">
      <c r="B357" s="1072"/>
      <c r="C357" s="1073"/>
      <c r="D357" s="1073"/>
      <c r="E357" s="1073"/>
      <c r="F357" s="1073"/>
      <c r="G357" s="1074"/>
      <c r="H357" s="394"/>
      <c r="I357" s="394"/>
      <c r="J357" s="394"/>
      <c r="K357" s="394"/>
      <c r="L357" s="394"/>
      <c r="M357" s="394"/>
      <c r="N357" s="395"/>
    </row>
    <row r="358" spans="2:14" ht="15" customHeight="1" x14ac:dyDescent="0.3">
      <c r="B358" s="1072"/>
      <c r="C358" s="1073"/>
      <c r="D358" s="1073"/>
      <c r="E358" s="1073"/>
      <c r="F358" s="1073"/>
      <c r="G358" s="1074"/>
      <c r="H358" s="394"/>
      <c r="I358" s="394"/>
      <c r="J358" s="394"/>
      <c r="K358" s="394"/>
      <c r="L358" s="394"/>
      <c r="M358" s="394"/>
      <c r="N358" s="395"/>
    </row>
    <row r="359" spans="2:14" ht="15.75" customHeight="1" thickBot="1" x14ac:dyDescent="0.35">
      <c r="B359" s="1075"/>
      <c r="C359" s="1076"/>
      <c r="D359" s="1076"/>
      <c r="E359" s="1076"/>
      <c r="F359" s="1076"/>
      <c r="G359" s="1077"/>
      <c r="H359" s="1069" t="s">
        <v>356</v>
      </c>
      <c r="I359" s="1070"/>
      <c r="J359" s="1070"/>
      <c r="K359" s="1070"/>
      <c r="L359" s="1070"/>
      <c r="M359" s="1070"/>
      <c r="N359" s="1071"/>
    </row>
    <row r="360" spans="2:14" ht="15" thickTop="1" x14ac:dyDescent="0.3">
      <c r="B360" s="324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</row>
    <row r="361" spans="2:14" ht="15" thickBot="1" x14ac:dyDescent="0.3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</row>
    <row r="362" spans="2:14" ht="15" customHeight="1" thickTop="1" x14ac:dyDescent="0.3">
      <c r="B362" s="389"/>
      <c r="C362" s="390"/>
      <c r="D362" s="390"/>
      <c r="E362" s="390"/>
      <c r="F362" s="390"/>
      <c r="G362" s="391"/>
      <c r="H362" s="392"/>
      <c r="I362" s="392"/>
      <c r="J362" s="392"/>
      <c r="K362" s="392"/>
      <c r="L362" s="392"/>
      <c r="M362" s="392"/>
      <c r="N362" s="393"/>
    </row>
    <row r="363" spans="2:14" x14ac:dyDescent="0.3">
      <c r="B363" s="1064" t="s">
        <v>161</v>
      </c>
      <c r="C363" s="1065"/>
      <c r="D363" s="1065"/>
      <c r="E363" s="1065"/>
      <c r="F363" s="1065"/>
      <c r="G363" s="1066"/>
      <c r="H363" s="1067" t="s">
        <v>285</v>
      </c>
      <c r="I363" s="1067"/>
      <c r="J363" s="1067"/>
      <c r="K363" s="1067"/>
      <c r="L363" s="1067"/>
      <c r="M363" s="1067"/>
      <c r="N363" s="1068"/>
    </row>
    <row r="364" spans="2:14" x14ac:dyDescent="0.3">
      <c r="B364" s="1064"/>
      <c r="C364" s="1065"/>
      <c r="D364" s="1065"/>
      <c r="E364" s="1065"/>
      <c r="F364" s="1065"/>
      <c r="G364" s="1066"/>
      <c r="H364" s="1067"/>
      <c r="I364" s="1067"/>
      <c r="J364" s="1067"/>
      <c r="K364" s="1067"/>
      <c r="L364" s="1067"/>
      <c r="M364" s="1067"/>
      <c r="N364" s="1068"/>
    </row>
    <row r="365" spans="2:14" x14ac:dyDescent="0.3">
      <c r="B365" s="1064"/>
      <c r="C365" s="1065"/>
      <c r="D365" s="1065"/>
      <c r="E365" s="1065"/>
      <c r="F365" s="1065"/>
      <c r="G365" s="1066"/>
      <c r="H365" s="1067"/>
      <c r="I365" s="1067"/>
      <c r="J365" s="1067"/>
      <c r="K365" s="1067"/>
      <c r="L365" s="1067"/>
      <c r="M365" s="1067"/>
      <c r="N365" s="1068"/>
    </row>
    <row r="366" spans="2:14" x14ac:dyDescent="0.3">
      <c r="B366" s="1064"/>
      <c r="C366" s="1065"/>
      <c r="D366" s="1065"/>
      <c r="E366" s="1065"/>
      <c r="F366" s="1065"/>
      <c r="G366" s="1066"/>
      <c r="H366" s="1067"/>
      <c r="I366" s="1067"/>
      <c r="J366" s="1067"/>
      <c r="K366" s="1067"/>
      <c r="L366" s="1067"/>
      <c r="M366" s="1067"/>
      <c r="N366" s="1068"/>
    </row>
    <row r="367" spans="2:14" x14ac:dyDescent="0.3">
      <c r="B367" s="1064"/>
      <c r="C367" s="1065"/>
      <c r="D367" s="1065"/>
      <c r="E367" s="1065"/>
      <c r="F367" s="1065"/>
      <c r="G367" s="1066"/>
      <c r="H367" s="1067"/>
      <c r="I367" s="1067"/>
      <c r="J367" s="1067"/>
      <c r="K367" s="1067"/>
      <c r="L367" s="1067"/>
      <c r="M367" s="1067"/>
      <c r="N367" s="1068"/>
    </row>
    <row r="368" spans="2:14" x14ac:dyDescent="0.3">
      <c r="B368" s="1064"/>
      <c r="C368" s="1065"/>
      <c r="D368" s="1065"/>
      <c r="E368" s="1065"/>
      <c r="F368" s="1065"/>
      <c r="G368" s="1066"/>
      <c r="H368" s="1067"/>
      <c r="I368" s="1067"/>
      <c r="J368" s="1067"/>
      <c r="K368" s="1067"/>
      <c r="L368" s="1067"/>
      <c r="M368" s="1067"/>
      <c r="N368" s="1068"/>
    </row>
    <row r="369" spans="2:14" x14ac:dyDescent="0.3">
      <c r="B369" s="1055" t="str">
        <f>IF(Seating!C22="","",Seating!B22)</f>
        <v/>
      </c>
      <c r="C369" s="1056"/>
      <c r="D369" s="1056"/>
      <c r="E369" s="1056"/>
      <c r="F369" s="1056"/>
      <c r="G369" s="1057"/>
      <c r="H369" s="394"/>
      <c r="I369" s="394"/>
      <c r="J369" s="394"/>
      <c r="K369" s="394"/>
      <c r="L369" s="394"/>
      <c r="M369" s="394"/>
      <c r="N369" s="395"/>
    </row>
    <row r="370" spans="2:14" x14ac:dyDescent="0.3">
      <c r="B370" s="1055"/>
      <c r="C370" s="1056"/>
      <c r="D370" s="1056"/>
      <c r="E370" s="1056"/>
      <c r="F370" s="1056"/>
      <c r="G370" s="1057"/>
      <c r="H370" s="394"/>
      <c r="I370" s="394"/>
      <c r="J370" s="394"/>
      <c r="K370" s="394"/>
      <c r="L370" s="394"/>
      <c r="M370" s="394"/>
      <c r="N370" s="395"/>
    </row>
    <row r="371" spans="2:14" x14ac:dyDescent="0.3">
      <c r="B371" s="1055"/>
      <c r="C371" s="1056"/>
      <c r="D371" s="1056"/>
      <c r="E371" s="1056"/>
      <c r="F371" s="1056"/>
      <c r="G371" s="1057"/>
      <c r="H371" s="1061" t="str">
        <f>Seating!C22</f>
        <v/>
      </c>
      <c r="I371" s="1061"/>
      <c r="J371" s="1061"/>
      <c r="K371" s="1061"/>
      <c r="L371" s="1061"/>
      <c r="M371" s="1061"/>
      <c r="N371" s="1062"/>
    </row>
    <row r="372" spans="2:14" x14ac:dyDescent="0.3">
      <c r="B372" s="1055"/>
      <c r="C372" s="1056"/>
      <c r="D372" s="1056"/>
      <c r="E372" s="1056"/>
      <c r="F372" s="1056"/>
      <c r="G372" s="1057"/>
      <c r="H372" s="1061"/>
      <c r="I372" s="1061"/>
      <c r="J372" s="1061"/>
      <c r="K372" s="1061"/>
      <c r="L372" s="1061"/>
      <c r="M372" s="1061"/>
      <c r="N372" s="1062"/>
    </row>
    <row r="373" spans="2:14" x14ac:dyDescent="0.3">
      <c r="B373" s="1055"/>
      <c r="C373" s="1056"/>
      <c r="D373" s="1056"/>
      <c r="E373" s="1056"/>
      <c r="F373" s="1056"/>
      <c r="G373" s="1057"/>
      <c r="H373" s="1061"/>
      <c r="I373" s="1061"/>
      <c r="J373" s="1061"/>
      <c r="K373" s="1061"/>
      <c r="L373" s="1061"/>
      <c r="M373" s="1061"/>
      <c r="N373" s="1062"/>
    </row>
    <row r="374" spans="2:14" x14ac:dyDescent="0.3">
      <c r="B374" s="1055"/>
      <c r="C374" s="1056"/>
      <c r="D374" s="1056"/>
      <c r="E374" s="1056"/>
      <c r="F374" s="1056"/>
      <c r="G374" s="1057"/>
      <c r="H374" s="1061"/>
      <c r="I374" s="1061"/>
      <c r="J374" s="1061"/>
      <c r="K374" s="1061"/>
      <c r="L374" s="1061"/>
      <c r="M374" s="1061"/>
      <c r="N374" s="1062"/>
    </row>
    <row r="375" spans="2:14" x14ac:dyDescent="0.3">
      <c r="B375" s="1055"/>
      <c r="C375" s="1056"/>
      <c r="D375" s="1056"/>
      <c r="E375" s="1056"/>
      <c r="F375" s="1056"/>
      <c r="G375" s="1057"/>
      <c r="H375" s="1061"/>
      <c r="I375" s="1061"/>
      <c r="J375" s="1061"/>
      <c r="K375" s="1061"/>
      <c r="L375" s="1061"/>
      <c r="M375" s="1061"/>
      <c r="N375" s="1062"/>
    </row>
    <row r="376" spans="2:14" x14ac:dyDescent="0.3">
      <c r="B376" s="1055"/>
      <c r="C376" s="1056"/>
      <c r="D376" s="1056"/>
      <c r="E376" s="1056"/>
      <c r="F376" s="1056"/>
      <c r="G376" s="1057"/>
      <c r="H376" s="1061"/>
      <c r="I376" s="1061"/>
      <c r="J376" s="1061"/>
      <c r="K376" s="1061"/>
      <c r="L376" s="1061"/>
      <c r="M376" s="1061"/>
      <c r="N376" s="1062"/>
    </row>
    <row r="377" spans="2:14" x14ac:dyDescent="0.3">
      <c r="B377" s="1055"/>
      <c r="C377" s="1056"/>
      <c r="D377" s="1056"/>
      <c r="E377" s="1056"/>
      <c r="F377" s="1056"/>
      <c r="G377" s="1057"/>
      <c r="H377" s="394"/>
      <c r="I377" s="394"/>
      <c r="J377" s="394"/>
      <c r="K377" s="394"/>
      <c r="L377" s="394"/>
      <c r="M377" s="394"/>
      <c r="N377" s="395"/>
    </row>
    <row r="378" spans="2:14" x14ac:dyDescent="0.3">
      <c r="B378" s="1055"/>
      <c r="C378" s="1056"/>
      <c r="D378" s="1056"/>
      <c r="E378" s="1056"/>
      <c r="F378" s="1056"/>
      <c r="G378" s="1057"/>
      <c r="H378" s="394"/>
      <c r="I378" s="394"/>
      <c r="J378" s="1063" t="s">
        <v>71</v>
      </c>
      <c r="K378" s="1063"/>
      <c r="L378" s="1063"/>
      <c r="M378" s="394"/>
      <c r="N378" s="395"/>
    </row>
    <row r="379" spans="2:14" x14ac:dyDescent="0.3">
      <c r="B379" s="1055"/>
      <c r="C379" s="1056"/>
      <c r="D379" s="1056"/>
      <c r="E379" s="1056"/>
      <c r="F379" s="1056"/>
      <c r="G379" s="1057"/>
      <c r="H379" s="394"/>
      <c r="I379" s="394"/>
      <c r="J379" s="1063"/>
      <c r="K379" s="1063"/>
      <c r="L379" s="1063"/>
      <c r="M379" s="394"/>
      <c r="N379" s="395"/>
    </row>
    <row r="380" spans="2:14" x14ac:dyDescent="0.3">
      <c r="B380" s="1055"/>
      <c r="C380" s="1056"/>
      <c r="D380" s="1056"/>
      <c r="E380" s="1056"/>
      <c r="F380" s="1056"/>
      <c r="G380" s="1057"/>
      <c r="H380" s="394"/>
      <c r="I380" s="394"/>
      <c r="J380" s="1063"/>
      <c r="K380" s="1063"/>
      <c r="L380" s="1063"/>
      <c r="M380" s="394"/>
      <c r="N380" s="395"/>
    </row>
    <row r="381" spans="2:14" x14ac:dyDescent="0.3">
      <c r="B381" s="1055"/>
      <c r="C381" s="1056"/>
      <c r="D381" s="1056"/>
      <c r="E381" s="1056"/>
      <c r="F381" s="1056"/>
      <c r="G381" s="1057"/>
      <c r="H381" s="394"/>
      <c r="I381" s="394"/>
      <c r="J381" s="1063"/>
      <c r="K381" s="1063"/>
      <c r="L381" s="1063"/>
      <c r="M381" s="394"/>
      <c r="N381" s="395"/>
    </row>
    <row r="382" spans="2:14" x14ac:dyDescent="0.3">
      <c r="B382" s="1055"/>
      <c r="C382" s="1056"/>
      <c r="D382" s="1056"/>
      <c r="E382" s="1056"/>
      <c r="F382" s="1056"/>
      <c r="G382" s="1057"/>
      <c r="H382" s="394"/>
      <c r="I382" s="394"/>
      <c r="J382" s="394"/>
      <c r="K382" s="394"/>
      <c r="L382" s="394"/>
      <c r="M382" s="394"/>
      <c r="N382" s="395"/>
    </row>
    <row r="383" spans="2:14" x14ac:dyDescent="0.3">
      <c r="B383" s="1055"/>
      <c r="C383" s="1056"/>
      <c r="D383" s="1056"/>
      <c r="E383" s="1056"/>
      <c r="F383" s="1056"/>
      <c r="G383" s="1057"/>
      <c r="H383" s="394"/>
      <c r="I383" s="394"/>
      <c r="J383" s="394"/>
      <c r="K383" s="394"/>
      <c r="L383" s="394"/>
      <c r="M383" s="394"/>
      <c r="N383" s="395"/>
    </row>
    <row r="384" spans="2:14" x14ac:dyDescent="0.3">
      <c r="B384" s="1055"/>
      <c r="C384" s="1056"/>
      <c r="D384" s="1056"/>
      <c r="E384" s="1056"/>
      <c r="F384" s="1056"/>
      <c r="G384" s="1057"/>
      <c r="H384" s="1061" t="str">
        <f>Seating!D22</f>
        <v/>
      </c>
      <c r="I384" s="1061"/>
      <c r="J384" s="1061"/>
      <c r="K384" s="1061"/>
      <c r="L384" s="1061"/>
      <c r="M384" s="1061"/>
      <c r="N384" s="1062"/>
    </row>
    <row r="385" spans="2:14" x14ac:dyDescent="0.3">
      <c r="B385" s="1055"/>
      <c r="C385" s="1056"/>
      <c r="D385" s="1056"/>
      <c r="E385" s="1056"/>
      <c r="F385" s="1056"/>
      <c r="G385" s="1057"/>
      <c r="H385" s="1061"/>
      <c r="I385" s="1061"/>
      <c r="J385" s="1061"/>
      <c r="K385" s="1061"/>
      <c r="L385" s="1061"/>
      <c r="M385" s="1061"/>
      <c r="N385" s="1062"/>
    </row>
    <row r="386" spans="2:14" x14ac:dyDescent="0.3">
      <c r="B386" s="1055"/>
      <c r="C386" s="1056"/>
      <c r="D386" s="1056"/>
      <c r="E386" s="1056"/>
      <c r="F386" s="1056"/>
      <c r="G386" s="1057"/>
      <c r="H386" s="1061"/>
      <c r="I386" s="1061"/>
      <c r="J386" s="1061"/>
      <c r="K386" s="1061"/>
      <c r="L386" s="1061"/>
      <c r="M386" s="1061"/>
      <c r="N386" s="1062"/>
    </row>
    <row r="387" spans="2:14" x14ac:dyDescent="0.3">
      <c r="B387" s="1055"/>
      <c r="C387" s="1056"/>
      <c r="D387" s="1056"/>
      <c r="E387" s="1056"/>
      <c r="F387" s="1056"/>
      <c r="G387" s="1057"/>
      <c r="H387" s="1061"/>
      <c r="I387" s="1061"/>
      <c r="J387" s="1061"/>
      <c r="K387" s="1061"/>
      <c r="L387" s="1061"/>
      <c r="M387" s="1061"/>
      <c r="N387" s="1062"/>
    </row>
    <row r="388" spans="2:14" x14ac:dyDescent="0.3">
      <c r="B388" s="1055"/>
      <c r="C388" s="1056"/>
      <c r="D388" s="1056"/>
      <c r="E388" s="1056"/>
      <c r="F388" s="1056"/>
      <c r="G388" s="1057"/>
      <c r="H388" s="1061"/>
      <c r="I388" s="1061"/>
      <c r="J388" s="1061"/>
      <c r="K388" s="1061"/>
      <c r="L388" s="1061"/>
      <c r="M388" s="1061"/>
      <c r="N388" s="1062"/>
    </row>
    <row r="389" spans="2:14" x14ac:dyDescent="0.3">
      <c r="B389" s="1055"/>
      <c r="C389" s="1056"/>
      <c r="D389" s="1056"/>
      <c r="E389" s="1056"/>
      <c r="F389" s="1056"/>
      <c r="G389" s="1057"/>
      <c r="H389" s="1061"/>
      <c r="I389" s="1061"/>
      <c r="J389" s="1061"/>
      <c r="K389" s="1061"/>
      <c r="L389" s="1061"/>
      <c r="M389" s="1061"/>
      <c r="N389" s="1062"/>
    </row>
    <row r="390" spans="2:14" x14ac:dyDescent="0.3">
      <c r="B390" s="1055"/>
      <c r="C390" s="1056"/>
      <c r="D390" s="1056"/>
      <c r="E390" s="1056"/>
      <c r="F390" s="1056"/>
      <c r="G390" s="1057"/>
      <c r="H390" s="1061"/>
      <c r="I390" s="1061"/>
      <c r="J390" s="1061"/>
      <c r="K390" s="1061"/>
      <c r="L390" s="1061"/>
      <c r="M390" s="1061"/>
      <c r="N390" s="1062"/>
    </row>
    <row r="391" spans="2:14" x14ac:dyDescent="0.3">
      <c r="B391" s="1055"/>
      <c r="C391" s="1056"/>
      <c r="D391" s="1056"/>
      <c r="E391" s="1056"/>
      <c r="F391" s="1056"/>
      <c r="G391" s="1057"/>
      <c r="H391" s="394"/>
      <c r="I391" s="394"/>
      <c r="J391" s="394"/>
      <c r="K391" s="394"/>
      <c r="L391" s="394"/>
      <c r="M391" s="394"/>
      <c r="N391" s="395"/>
    </row>
    <row r="392" spans="2:14" x14ac:dyDescent="0.3">
      <c r="B392" s="1055"/>
      <c r="C392" s="1056"/>
      <c r="D392" s="1056"/>
      <c r="E392" s="1056"/>
      <c r="F392" s="1056"/>
      <c r="G392" s="1057"/>
      <c r="H392" s="394"/>
      <c r="I392" s="394"/>
      <c r="J392" s="394"/>
      <c r="K392" s="394"/>
      <c r="L392" s="394"/>
      <c r="M392" s="394"/>
      <c r="N392" s="395"/>
    </row>
    <row r="393" spans="2:14" x14ac:dyDescent="0.3">
      <c r="B393" s="1055"/>
      <c r="C393" s="1056"/>
      <c r="D393" s="1056"/>
      <c r="E393" s="1056"/>
      <c r="F393" s="1056"/>
      <c r="G393" s="1057"/>
      <c r="H393" s="394"/>
      <c r="I393" s="394"/>
      <c r="J393" s="394"/>
      <c r="K393" s="394"/>
      <c r="L393" s="394"/>
      <c r="M393" s="394"/>
      <c r="N393" s="395"/>
    </row>
    <row r="394" spans="2:14" x14ac:dyDescent="0.3">
      <c r="B394" s="1055"/>
      <c r="C394" s="1056"/>
      <c r="D394" s="1056"/>
      <c r="E394" s="1056"/>
      <c r="F394" s="1056"/>
      <c r="G394" s="1057"/>
      <c r="H394" s="394"/>
      <c r="I394" s="394"/>
      <c r="J394" s="394"/>
      <c r="K394" s="394"/>
      <c r="L394" s="394"/>
      <c r="M394" s="394"/>
      <c r="N394" s="395"/>
    </row>
    <row r="395" spans="2:14" ht="17.399999999999999" thickBot="1" x14ac:dyDescent="0.35">
      <c r="B395" s="1058"/>
      <c r="C395" s="1059"/>
      <c r="D395" s="1059"/>
      <c r="E395" s="1059"/>
      <c r="F395" s="1059"/>
      <c r="G395" s="1060"/>
      <c r="H395" s="1069" t="s">
        <v>356</v>
      </c>
      <c r="I395" s="1070"/>
      <c r="J395" s="1070"/>
      <c r="K395" s="1070"/>
      <c r="L395" s="1070"/>
      <c r="M395" s="1070"/>
      <c r="N395" s="1071"/>
    </row>
    <row r="396" spans="2:14" ht="15" thickTop="1" x14ac:dyDescent="0.3">
      <c r="B396" s="324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</row>
    <row r="397" spans="2:14" ht="15" thickBot="1" x14ac:dyDescent="0.3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</row>
    <row r="398" spans="2:14" ht="15" customHeight="1" thickTop="1" x14ac:dyDescent="0.3">
      <c r="B398" s="389"/>
      <c r="C398" s="390"/>
      <c r="D398" s="390"/>
      <c r="E398" s="390"/>
      <c r="F398" s="390"/>
      <c r="G398" s="391"/>
      <c r="H398" s="392"/>
      <c r="I398" s="392"/>
      <c r="J398" s="392"/>
      <c r="K398" s="392"/>
      <c r="L398" s="392"/>
      <c r="M398" s="392"/>
      <c r="N398" s="393"/>
    </row>
    <row r="399" spans="2:14" x14ac:dyDescent="0.3">
      <c r="B399" s="1064" t="s">
        <v>161</v>
      </c>
      <c r="C399" s="1065"/>
      <c r="D399" s="1065"/>
      <c r="E399" s="1065"/>
      <c r="F399" s="1065"/>
      <c r="G399" s="1066"/>
      <c r="H399" s="1067" t="s">
        <v>285</v>
      </c>
      <c r="I399" s="1067"/>
      <c r="J399" s="1067"/>
      <c r="K399" s="1067"/>
      <c r="L399" s="1067"/>
      <c r="M399" s="1067"/>
      <c r="N399" s="1068"/>
    </row>
    <row r="400" spans="2:14" x14ac:dyDescent="0.3">
      <c r="B400" s="1064"/>
      <c r="C400" s="1065"/>
      <c r="D400" s="1065"/>
      <c r="E400" s="1065"/>
      <c r="F400" s="1065"/>
      <c r="G400" s="1066"/>
      <c r="H400" s="1067"/>
      <c r="I400" s="1067"/>
      <c r="J400" s="1067"/>
      <c r="K400" s="1067"/>
      <c r="L400" s="1067"/>
      <c r="M400" s="1067"/>
      <c r="N400" s="1068"/>
    </row>
    <row r="401" spans="2:14" x14ac:dyDescent="0.3">
      <c r="B401" s="1064"/>
      <c r="C401" s="1065"/>
      <c r="D401" s="1065"/>
      <c r="E401" s="1065"/>
      <c r="F401" s="1065"/>
      <c r="G401" s="1066"/>
      <c r="H401" s="1067"/>
      <c r="I401" s="1067"/>
      <c r="J401" s="1067"/>
      <c r="K401" s="1067"/>
      <c r="L401" s="1067"/>
      <c r="M401" s="1067"/>
      <c r="N401" s="1068"/>
    </row>
    <row r="402" spans="2:14" x14ac:dyDescent="0.3">
      <c r="B402" s="1064"/>
      <c r="C402" s="1065"/>
      <c r="D402" s="1065"/>
      <c r="E402" s="1065"/>
      <c r="F402" s="1065"/>
      <c r="G402" s="1066"/>
      <c r="H402" s="1067"/>
      <c r="I402" s="1067"/>
      <c r="J402" s="1067"/>
      <c r="K402" s="1067"/>
      <c r="L402" s="1067"/>
      <c r="M402" s="1067"/>
      <c r="N402" s="1068"/>
    </row>
    <row r="403" spans="2:14" x14ac:dyDescent="0.3">
      <c r="B403" s="1064"/>
      <c r="C403" s="1065"/>
      <c r="D403" s="1065"/>
      <c r="E403" s="1065"/>
      <c r="F403" s="1065"/>
      <c r="G403" s="1066"/>
      <c r="H403" s="1067"/>
      <c r="I403" s="1067"/>
      <c r="J403" s="1067"/>
      <c r="K403" s="1067"/>
      <c r="L403" s="1067"/>
      <c r="M403" s="1067"/>
      <c r="N403" s="1068"/>
    </row>
    <row r="404" spans="2:14" x14ac:dyDescent="0.3">
      <c r="B404" s="1064"/>
      <c r="C404" s="1065"/>
      <c r="D404" s="1065"/>
      <c r="E404" s="1065"/>
      <c r="F404" s="1065"/>
      <c r="G404" s="1066"/>
      <c r="H404" s="1067"/>
      <c r="I404" s="1067"/>
      <c r="J404" s="1067"/>
      <c r="K404" s="1067"/>
      <c r="L404" s="1067"/>
      <c r="M404" s="1067"/>
      <c r="N404" s="1068"/>
    </row>
    <row r="405" spans="2:14" x14ac:dyDescent="0.3">
      <c r="B405" s="1055" t="str">
        <f>IF(Seating!C23="","",Seating!B23)</f>
        <v/>
      </c>
      <c r="C405" s="1056"/>
      <c r="D405" s="1056"/>
      <c r="E405" s="1056"/>
      <c r="F405" s="1056"/>
      <c r="G405" s="1057"/>
      <c r="H405" s="394"/>
      <c r="I405" s="394"/>
      <c r="J405" s="394"/>
      <c r="K405" s="394"/>
      <c r="L405" s="394"/>
      <c r="M405" s="394"/>
      <c r="N405" s="395"/>
    </row>
    <row r="406" spans="2:14" x14ac:dyDescent="0.3">
      <c r="B406" s="1055"/>
      <c r="C406" s="1056"/>
      <c r="D406" s="1056"/>
      <c r="E406" s="1056"/>
      <c r="F406" s="1056"/>
      <c r="G406" s="1057"/>
      <c r="H406" s="394"/>
      <c r="I406" s="394"/>
      <c r="J406" s="394"/>
      <c r="K406" s="394"/>
      <c r="L406" s="394"/>
      <c r="M406" s="394"/>
      <c r="N406" s="395"/>
    </row>
    <row r="407" spans="2:14" x14ac:dyDescent="0.3">
      <c r="B407" s="1055"/>
      <c r="C407" s="1056"/>
      <c r="D407" s="1056"/>
      <c r="E407" s="1056"/>
      <c r="F407" s="1056"/>
      <c r="G407" s="1057"/>
      <c r="H407" s="1061" t="str">
        <f>Seating!C23</f>
        <v/>
      </c>
      <c r="I407" s="1061"/>
      <c r="J407" s="1061"/>
      <c r="K407" s="1061"/>
      <c r="L407" s="1061"/>
      <c r="M407" s="1061"/>
      <c r="N407" s="1062"/>
    </row>
    <row r="408" spans="2:14" x14ac:dyDescent="0.3">
      <c r="B408" s="1055"/>
      <c r="C408" s="1056"/>
      <c r="D408" s="1056"/>
      <c r="E408" s="1056"/>
      <c r="F408" s="1056"/>
      <c r="G408" s="1057"/>
      <c r="H408" s="1061"/>
      <c r="I408" s="1061"/>
      <c r="J408" s="1061"/>
      <c r="K408" s="1061"/>
      <c r="L408" s="1061"/>
      <c r="M408" s="1061"/>
      <c r="N408" s="1062"/>
    </row>
    <row r="409" spans="2:14" x14ac:dyDescent="0.3">
      <c r="B409" s="1055"/>
      <c r="C409" s="1056"/>
      <c r="D409" s="1056"/>
      <c r="E409" s="1056"/>
      <c r="F409" s="1056"/>
      <c r="G409" s="1057"/>
      <c r="H409" s="1061"/>
      <c r="I409" s="1061"/>
      <c r="J409" s="1061"/>
      <c r="K409" s="1061"/>
      <c r="L409" s="1061"/>
      <c r="M409" s="1061"/>
      <c r="N409" s="1062"/>
    </row>
    <row r="410" spans="2:14" x14ac:dyDescent="0.3">
      <c r="B410" s="1055"/>
      <c r="C410" s="1056"/>
      <c r="D410" s="1056"/>
      <c r="E410" s="1056"/>
      <c r="F410" s="1056"/>
      <c r="G410" s="1057"/>
      <c r="H410" s="1061"/>
      <c r="I410" s="1061"/>
      <c r="J410" s="1061"/>
      <c r="K410" s="1061"/>
      <c r="L410" s="1061"/>
      <c r="M410" s="1061"/>
      <c r="N410" s="1062"/>
    </row>
    <row r="411" spans="2:14" x14ac:dyDescent="0.3">
      <c r="B411" s="1055"/>
      <c r="C411" s="1056"/>
      <c r="D411" s="1056"/>
      <c r="E411" s="1056"/>
      <c r="F411" s="1056"/>
      <c r="G411" s="1057"/>
      <c r="H411" s="1061"/>
      <c r="I411" s="1061"/>
      <c r="J411" s="1061"/>
      <c r="K411" s="1061"/>
      <c r="L411" s="1061"/>
      <c r="M411" s="1061"/>
      <c r="N411" s="1062"/>
    </row>
    <row r="412" spans="2:14" x14ac:dyDescent="0.3">
      <c r="B412" s="1055"/>
      <c r="C412" s="1056"/>
      <c r="D412" s="1056"/>
      <c r="E412" s="1056"/>
      <c r="F412" s="1056"/>
      <c r="G412" s="1057"/>
      <c r="H412" s="1061"/>
      <c r="I412" s="1061"/>
      <c r="J412" s="1061"/>
      <c r="K412" s="1061"/>
      <c r="L412" s="1061"/>
      <c r="M412" s="1061"/>
      <c r="N412" s="1062"/>
    </row>
    <row r="413" spans="2:14" x14ac:dyDescent="0.3">
      <c r="B413" s="1055"/>
      <c r="C413" s="1056"/>
      <c r="D413" s="1056"/>
      <c r="E413" s="1056"/>
      <c r="F413" s="1056"/>
      <c r="G413" s="1057"/>
      <c r="H413" s="394"/>
      <c r="I413" s="394"/>
      <c r="J413" s="394"/>
      <c r="K413" s="394"/>
      <c r="L413" s="394"/>
      <c r="M413" s="394"/>
      <c r="N413" s="395"/>
    </row>
    <row r="414" spans="2:14" x14ac:dyDescent="0.3">
      <c r="B414" s="1055"/>
      <c r="C414" s="1056"/>
      <c r="D414" s="1056"/>
      <c r="E414" s="1056"/>
      <c r="F414" s="1056"/>
      <c r="G414" s="1057"/>
      <c r="H414" s="394"/>
      <c r="I414" s="394"/>
      <c r="J414" s="1063" t="s">
        <v>71</v>
      </c>
      <c r="K414" s="1063"/>
      <c r="L414" s="1063"/>
      <c r="M414" s="394"/>
      <c r="N414" s="395"/>
    </row>
    <row r="415" spans="2:14" x14ac:dyDescent="0.3">
      <c r="B415" s="1055"/>
      <c r="C415" s="1056"/>
      <c r="D415" s="1056"/>
      <c r="E415" s="1056"/>
      <c r="F415" s="1056"/>
      <c r="G415" s="1057"/>
      <c r="H415" s="394"/>
      <c r="I415" s="394"/>
      <c r="J415" s="1063"/>
      <c r="K415" s="1063"/>
      <c r="L415" s="1063"/>
      <c r="M415" s="394"/>
      <c r="N415" s="395"/>
    </row>
    <row r="416" spans="2:14" x14ac:dyDescent="0.3">
      <c r="B416" s="1055"/>
      <c r="C416" s="1056"/>
      <c r="D416" s="1056"/>
      <c r="E416" s="1056"/>
      <c r="F416" s="1056"/>
      <c r="G416" s="1057"/>
      <c r="H416" s="394"/>
      <c r="I416" s="394"/>
      <c r="J416" s="1063"/>
      <c r="K416" s="1063"/>
      <c r="L416" s="1063"/>
      <c r="M416" s="394"/>
      <c r="N416" s="395"/>
    </row>
    <row r="417" spans="2:14" x14ac:dyDescent="0.3">
      <c r="B417" s="1055"/>
      <c r="C417" s="1056"/>
      <c r="D417" s="1056"/>
      <c r="E417" s="1056"/>
      <c r="F417" s="1056"/>
      <c r="G417" s="1057"/>
      <c r="H417" s="394"/>
      <c r="I417" s="394"/>
      <c r="J417" s="1063"/>
      <c r="K417" s="1063"/>
      <c r="L417" s="1063"/>
      <c r="M417" s="394"/>
      <c r="N417" s="395"/>
    </row>
    <row r="418" spans="2:14" x14ac:dyDescent="0.3">
      <c r="B418" s="1055"/>
      <c r="C418" s="1056"/>
      <c r="D418" s="1056"/>
      <c r="E418" s="1056"/>
      <c r="F418" s="1056"/>
      <c r="G418" s="1057"/>
      <c r="H418" s="394"/>
      <c r="I418" s="394"/>
      <c r="J418" s="394"/>
      <c r="K418" s="394"/>
      <c r="L418" s="394"/>
      <c r="M418" s="394"/>
      <c r="N418" s="395"/>
    </row>
    <row r="419" spans="2:14" x14ac:dyDescent="0.3">
      <c r="B419" s="1055"/>
      <c r="C419" s="1056"/>
      <c r="D419" s="1056"/>
      <c r="E419" s="1056"/>
      <c r="F419" s="1056"/>
      <c r="G419" s="1057"/>
      <c r="H419" s="394"/>
      <c r="I419" s="394"/>
      <c r="J419" s="394"/>
      <c r="K419" s="394"/>
      <c r="L419" s="394"/>
      <c r="M419" s="394"/>
      <c r="N419" s="395"/>
    </row>
    <row r="420" spans="2:14" x14ac:dyDescent="0.3">
      <c r="B420" s="1055"/>
      <c r="C420" s="1056"/>
      <c r="D420" s="1056"/>
      <c r="E420" s="1056"/>
      <c r="F420" s="1056"/>
      <c r="G420" s="1057"/>
      <c r="H420" s="1061" t="str">
        <f>Seating!D23</f>
        <v/>
      </c>
      <c r="I420" s="1061"/>
      <c r="J420" s="1061"/>
      <c r="K420" s="1061"/>
      <c r="L420" s="1061"/>
      <c r="M420" s="1061"/>
      <c r="N420" s="1062"/>
    </row>
    <row r="421" spans="2:14" x14ac:dyDescent="0.3">
      <c r="B421" s="1055"/>
      <c r="C421" s="1056"/>
      <c r="D421" s="1056"/>
      <c r="E421" s="1056"/>
      <c r="F421" s="1056"/>
      <c r="G421" s="1057"/>
      <c r="H421" s="1061"/>
      <c r="I421" s="1061"/>
      <c r="J421" s="1061"/>
      <c r="K421" s="1061"/>
      <c r="L421" s="1061"/>
      <c r="M421" s="1061"/>
      <c r="N421" s="1062"/>
    </row>
    <row r="422" spans="2:14" x14ac:dyDescent="0.3">
      <c r="B422" s="1055"/>
      <c r="C422" s="1056"/>
      <c r="D422" s="1056"/>
      <c r="E422" s="1056"/>
      <c r="F422" s="1056"/>
      <c r="G422" s="1057"/>
      <c r="H422" s="1061"/>
      <c r="I422" s="1061"/>
      <c r="J422" s="1061"/>
      <c r="K422" s="1061"/>
      <c r="L422" s="1061"/>
      <c r="M422" s="1061"/>
      <c r="N422" s="1062"/>
    </row>
    <row r="423" spans="2:14" x14ac:dyDescent="0.3">
      <c r="B423" s="1055"/>
      <c r="C423" s="1056"/>
      <c r="D423" s="1056"/>
      <c r="E423" s="1056"/>
      <c r="F423" s="1056"/>
      <c r="G423" s="1057"/>
      <c r="H423" s="1061"/>
      <c r="I423" s="1061"/>
      <c r="J423" s="1061"/>
      <c r="K423" s="1061"/>
      <c r="L423" s="1061"/>
      <c r="M423" s="1061"/>
      <c r="N423" s="1062"/>
    </row>
    <row r="424" spans="2:14" x14ac:dyDescent="0.3">
      <c r="B424" s="1055"/>
      <c r="C424" s="1056"/>
      <c r="D424" s="1056"/>
      <c r="E424" s="1056"/>
      <c r="F424" s="1056"/>
      <c r="G424" s="1057"/>
      <c r="H424" s="1061"/>
      <c r="I424" s="1061"/>
      <c r="J424" s="1061"/>
      <c r="K424" s="1061"/>
      <c r="L424" s="1061"/>
      <c r="M424" s="1061"/>
      <c r="N424" s="1062"/>
    </row>
    <row r="425" spans="2:14" x14ac:dyDescent="0.3">
      <c r="B425" s="1055"/>
      <c r="C425" s="1056"/>
      <c r="D425" s="1056"/>
      <c r="E425" s="1056"/>
      <c r="F425" s="1056"/>
      <c r="G425" s="1057"/>
      <c r="H425" s="1061"/>
      <c r="I425" s="1061"/>
      <c r="J425" s="1061"/>
      <c r="K425" s="1061"/>
      <c r="L425" s="1061"/>
      <c r="M425" s="1061"/>
      <c r="N425" s="1062"/>
    </row>
    <row r="426" spans="2:14" x14ac:dyDescent="0.3">
      <c r="B426" s="1055"/>
      <c r="C426" s="1056"/>
      <c r="D426" s="1056"/>
      <c r="E426" s="1056"/>
      <c r="F426" s="1056"/>
      <c r="G426" s="1057"/>
      <c r="H426" s="1061"/>
      <c r="I426" s="1061"/>
      <c r="J426" s="1061"/>
      <c r="K426" s="1061"/>
      <c r="L426" s="1061"/>
      <c r="M426" s="1061"/>
      <c r="N426" s="1062"/>
    </row>
    <row r="427" spans="2:14" x14ac:dyDescent="0.3">
      <c r="B427" s="1055"/>
      <c r="C427" s="1056"/>
      <c r="D427" s="1056"/>
      <c r="E427" s="1056"/>
      <c r="F427" s="1056"/>
      <c r="G427" s="1057"/>
      <c r="H427" s="394"/>
      <c r="I427" s="394"/>
      <c r="J427" s="394"/>
      <c r="K427" s="394"/>
      <c r="L427" s="394"/>
      <c r="M427" s="394"/>
      <c r="N427" s="395"/>
    </row>
    <row r="428" spans="2:14" x14ac:dyDescent="0.3">
      <c r="B428" s="1055"/>
      <c r="C428" s="1056"/>
      <c r="D428" s="1056"/>
      <c r="E428" s="1056"/>
      <c r="F428" s="1056"/>
      <c r="G428" s="1057"/>
      <c r="H428" s="394"/>
      <c r="I428" s="394"/>
      <c r="J428" s="394"/>
      <c r="K428" s="394"/>
      <c r="L428" s="394"/>
      <c r="M428" s="394"/>
      <c r="N428" s="395"/>
    </row>
    <row r="429" spans="2:14" x14ac:dyDescent="0.3">
      <c r="B429" s="1055"/>
      <c r="C429" s="1056"/>
      <c r="D429" s="1056"/>
      <c r="E429" s="1056"/>
      <c r="F429" s="1056"/>
      <c r="G429" s="1057"/>
      <c r="H429" s="394"/>
      <c r="I429" s="394"/>
      <c r="J429" s="394"/>
      <c r="K429" s="394"/>
      <c r="L429" s="394"/>
      <c r="M429" s="394"/>
      <c r="N429" s="395"/>
    </row>
    <row r="430" spans="2:14" x14ac:dyDescent="0.3">
      <c r="B430" s="1055"/>
      <c r="C430" s="1056"/>
      <c r="D430" s="1056"/>
      <c r="E430" s="1056"/>
      <c r="F430" s="1056"/>
      <c r="G430" s="1057"/>
      <c r="H430" s="394"/>
      <c r="I430" s="394"/>
      <c r="J430" s="394"/>
      <c r="K430" s="394"/>
      <c r="L430" s="394"/>
      <c r="M430" s="394"/>
      <c r="N430" s="395"/>
    </row>
    <row r="431" spans="2:14" ht="17.399999999999999" thickBot="1" x14ac:dyDescent="0.35">
      <c r="B431" s="1058"/>
      <c r="C431" s="1059"/>
      <c r="D431" s="1059"/>
      <c r="E431" s="1059"/>
      <c r="F431" s="1059"/>
      <c r="G431" s="1060"/>
      <c r="H431" s="1069" t="s">
        <v>356</v>
      </c>
      <c r="I431" s="1070"/>
      <c r="J431" s="1070"/>
      <c r="K431" s="1070"/>
      <c r="L431" s="1070"/>
      <c r="M431" s="1070"/>
      <c r="N431" s="1071"/>
    </row>
    <row r="432" spans="2:14" ht="15" thickTop="1" x14ac:dyDescent="0.3">
      <c r="B432" s="324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</row>
    <row r="433" spans="2:14" ht="15" thickBot="1" x14ac:dyDescent="0.3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</row>
    <row r="434" spans="2:14" ht="15" customHeight="1" thickTop="1" x14ac:dyDescent="0.3">
      <c r="B434" s="389"/>
      <c r="C434" s="390"/>
      <c r="D434" s="390"/>
      <c r="E434" s="390"/>
      <c r="F434" s="390"/>
      <c r="G434" s="391"/>
      <c r="H434" s="392"/>
      <c r="I434" s="392"/>
      <c r="J434" s="392"/>
      <c r="K434" s="392"/>
      <c r="L434" s="392"/>
      <c r="M434" s="392"/>
      <c r="N434" s="393"/>
    </row>
    <row r="435" spans="2:14" x14ac:dyDescent="0.3">
      <c r="B435" s="1064" t="s">
        <v>161</v>
      </c>
      <c r="C435" s="1065"/>
      <c r="D435" s="1065"/>
      <c r="E435" s="1065"/>
      <c r="F435" s="1065"/>
      <c r="G435" s="1066"/>
      <c r="H435" s="1067" t="s">
        <v>285</v>
      </c>
      <c r="I435" s="1067"/>
      <c r="J435" s="1067"/>
      <c r="K435" s="1067"/>
      <c r="L435" s="1067"/>
      <c r="M435" s="1067"/>
      <c r="N435" s="1068"/>
    </row>
    <row r="436" spans="2:14" x14ac:dyDescent="0.3">
      <c r="B436" s="1064"/>
      <c r="C436" s="1065"/>
      <c r="D436" s="1065"/>
      <c r="E436" s="1065"/>
      <c r="F436" s="1065"/>
      <c r="G436" s="1066"/>
      <c r="H436" s="1067"/>
      <c r="I436" s="1067"/>
      <c r="J436" s="1067"/>
      <c r="K436" s="1067"/>
      <c r="L436" s="1067"/>
      <c r="M436" s="1067"/>
      <c r="N436" s="1068"/>
    </row>
    <row r="437" spans="2:14" x14ac:dyDescent="0.3">
      <c r="B437" s="1064"/>
      <c r="C437" s="1065"/>
      <c r="D437" s="1065"/>
      <c r="E437" s="1065"/>
      <c r="F437" s="1065"/>
      <c r="G437" s="1066"/>
      <c r="H437" s="1067"/>
      <c r="I437" s="1067"/>
      <c r="J437" s="1067"/>
      <c r="K437" s="1067"/>
      <c r="L437" s="1067"/>
      <c r="M437" s="1067"/>
      <c r="N437" s="1068"/>
    </row>
    <row r="438" spans="2:14" x14ac:dyDescent="0.3">
      <c r="B438" s="1064"/>
      <c r="C438" s="1065"/>
      <c r="D438" s="1065"/>
      <c r="E438" s="1065"/>
      <c r="F438" s="1065"/>
      <c r="G438" s="1066"/>
      <c r="H438" s="1067"/>
      <c r="I438" s="1067"/>
      <c r="J438" s="1067"/>
      <c r="K438" s="1067"/>
      <c r="L438" s="1067"/>
      <c r="M438" s="1067"/>
      <c r="N438" s="1068"/>
    </row>
    <row r="439" spans="2:14" x14ac:dyDescent="0.3">
      <c r="B439" s="1064"/>
      <c r="C439" s="1065"/>
      <c r="D439" s="1065"/>
      <c r="E439" s="1065"/>
      <c r="F439" s="1065"/>
      <c r="G439" s="1066"/>
      <c r="H439" s="1067"/>
      <c r="I439" s="1067"/>
      <c r="J439" s="1067"/>
      <c r="K439" s="1067"/>
      <c r="L439" s="1067"/>
      <c r="M439" s="1067"/>
      <c r="N439" s="1068"/>
    </row>
    <row r="440" spans="2:14" x14ac:dyDescent="0.3">
      <c r="B440" s="1064"/>
      <c r="C440" s="1065"/>
      <c r="D440" s="1065"/>
      <c r="E440" s="1065"/>
      <c r="F440" s="1065"/>
      <c r="G440" s="1066"/>
      <c r="H440" s="1067"/>
      <c r="I440" s="1067"/>
      <c r="J440" s="1067"/>
      <c r="K440" s="1067"/>
      <c r="L440" s="1067"/>
      <c r="M440" s="1067"/>
      <c r="N440" s="1068"/>
    </row>
    <row r="441" spans="2:14" x14ac:dyDescent="0.3">
      <c r="B441" s="1055" t="str">
        <f>IF(Seating!C24="","",Seating!B24)</f>
        <v/>
      </c>
      <c r="C441" s="1056"/>
      <c r="D441" s="1056"/>
      <c r="E441" s="1056"/>
      <c r="F441" s="1056"/>
      <c r="G441" s="1057"/>
      <c r="H441" s="394"/>
      <c r="I441" s="394"/>
      <c r="J441" s="394"/>
      <c r="K441" s="394"/>
      <c r="L441" s="394"/>
      <c r="M441" s="394"/>
      <c r="N441" s="395"/>
    </row>
    <row r="442" spans="2:14" x14ac:dyDescent="0.3">
      <c r="B442" s="1055"/>
      <c r="C442" s="1056"/>
      <c r="D442" s="1056"/>
      <c r="E442" s="1056"/>
      <c r="F442" s="1056"/>
      <c r="G442" s="1057"/>
      <c r="H442" s="394"/>
      <c r="I442" s="394"/>
      <c r="J442" s="394"/>
      <c r="K442" s="394"/>
      <c r="L442" s="394"/>
      <c r="M442" s="394"/>
      <c r="N442" s="395"/>
    </row>
    <row r="443" spans="2:14" x14ac:dyDescent="0.3">
      <c r="B443" s="1055"/>
      <c r="C443" s="1056"/>
      <c r="D443" s="1056"/>
      <c r="E443" s="1056"/>
      <c r="F443" s="1056"/>
      <c r="G443" s="1057"/>
      <c r="H443" s="1061" t="str">
        <f>Seating!C24</f>
        <v/>
      </c>
      <c r="I443" s="1061"/>
      <c r="J443" s="1061"/>
      <c r="K443" s="1061"/>
      <c r="L443" s="1061"/>
      <c r="M443" s="1061"/>
      <c r="N443" s="1062"/>
    </row>
    <row r="444" spans="2:14" x14ac:dyDescent="0.3">
      <c r="B444" s="1055"/>
      <c r="C444" s="1056"/>
      <c r="D444" s="1056"/>
      <c r="E444" s="1056"/>
      <c r="F444" s="1056"/>
      <c r="G444" s="1057"/>
      <c r="H444" s="1061"/>
      <c r="I444" s="1061"/>
      <c r="J444" s="1061"/>
      <c r="K444" s="1061"/>
      <c r="L444" s="1061"/>
      <c r="M444" s="1061"/>
      <c r="N444" s="1062"/>
    </row>
    <row r="445" spans="2:14" x14ac:dyDescent="0.3">
      <c r="B445" s="1055"/>
      <c r="C445" s="1056"/>
      <c r="D445" s="1056"/>
      <c r="E445" s="1056"/>
      <c r="F445" s="1056"/>
      <c r="G445" s="1057"/>
      <c r="H445" s="1061"/>
      <c r="I445" s="1061"/>
      <c r="J445" s="1061"/>
      <c r="K445" s="1061"/>
      <c r="L445" s="1061"/>
      <c r="M445" s="1061"/>
      <c r="N445" s="1062"/>
    </row>
    <row r="446" spans="2:14" x14ac:dyDescent="0.3">
      <c r="B446" s="1055"/>
      <c r="C446" s="1056"/>
      <c r="D446" s="1056"/>
      <c r="E446" s="1056"/>
      <c r="F446" s="1056"/>
      <c r="G446" s="1057"/>
      <c r="H446" s="1061"/>
      <c r="I446" s="1061"/>
      <c r="J446" s="1061"/>
      <c r="K446" s="1061"/>
      <c r="L446" s="1061"/>
      <c r="M446" s="1061"/>
      <c r="N446" s="1062"/>
    </row>
    <row r="447" spans="2:14" x14ac:dyDescent="0.3">
      <c r="B447" s="1055"/>
      <c r="C447" s="1056"/>
      <c r="D447" s="1056"/>
      <c r="E447" s="1056"/>
      <c r="F447" s="1056"/>
      <c r="G447" s="1057"/>
      <c r="H447" s="1061"/>
      <c r="I447" s="1061"/>
      <c r="J447" s="1061"/>
      <c r="K447" s="1061"/>
      <c r="L447" s="1061"/>
      <c r="M447" s="1061"/>
      <c r="N447" s="1062"/>
    </row>
    <row r="448" spans="2:14" x14ac:dyDescent="0.3">
      <c r="B448" s="1055"/>
      <c r="C448" s="1056"/>
      <c r="D448" s="1056"/>
      <c r="E448" s="1056"/>
      <c r="F448" s="1056"/>
      <c r="G448" s="1057"/>
      <c r="H448" s="1061"/>
      <c r="I448" s="1061"/>
      <c r="J448" s="1061"/>
      <c r="K448" s="1061"/>
      <c r="L448" s="1061"/>
      <c r="M448" s="1061"/>
      <c r="N448" s="1062"/>
    </row>
    <row r="449" spans="2:14" x14ac:dyDescent="0.3">
      <c r="B449" s="1055"/>
      <c r="C449" s="1056"/>
      <c r="D449" s="1056"/>
      <c r="E449" s="1056"/>
      <c r="F449" s="1056"/>
      <c r="G449" s="1057"/>
      <c r="H449" s="394"/>
      <c r="I449" s="394"/>
      <c r="J449" s="394"/>
      <c r="K449" s="394"/>
      <c r="L449" s="394"/>
      <c r="M449" s="394"/>
      <c r="N449" s="395"/>
    </row>
    <row r="450" spans="2:14" x14ac:dyDescent="0.3">
      <c r="B450" s="1055"/>
      <c r="C450" s="1056"/>
      <c r="D450" s="1056"/>
      <c r="E450" s="1056"/>
      <c r="F450" s="1056"/>
      <c r="G450" s="1057"/>
      <c r="H450" s="394"/>
      <c r="I450" s="394"/>
      <c r="J450" s="1063" t="s">
        <v>71</v>
      </c>
      <c r="K450" s="1063"/>
      <c r="L450" s="1063"/>
      <c r="M450" s="394"/>
      <c r="N450" s="395"/>
    </row>
    <row r="451" spans="2:14" x14ac:dyDescent="0.3">
      <c r="B451" s="1055"/>
      <c r="C451" s="1056"/>
      <c r="D451" s="1056"/>
      <c r="E451" s="1056"/>
      <c r="F451" s="1056"/>
      <c r="G451" s="1057"/>
      <c r="H451" s="394"/>
      <c r="I451" s="394"/>
      <c r="J451" s="1063"/>
      <c r="K451" s="1063"/>
      <c r="L451" s="1063"/>
      <c r="M451" s="394"/>
      <c r="N451" s="395"/>
    </row>
    <row r="452" spans="2:14" x14ac:dyDescent="0.3">
      <c r="B452" s="1055"/>
      <c r="C452" s="1056"/>
      <c r="D452" s="1056"/>
      <c r="E452" s="1056"/>
      <c r="F452" s="1056"/>
      <c r="G452" s="1057"/>
      <c r="H452" s="394"/>
      <c r="I452" s="394"/>
      <c r="J452" s="1063"/>
      <c r="K452" s="1063"/>
      <c r="L452" s="1063"/>
      <c r="M452" s="394"/>
      <c r="N452" s="395"/>
    </row>
    <row r="453" spans="2:14" x14ac:dyDescent="0.3">
      <c r="B453" s="1055"/>
      <c r="C453" s="1056"/>
      <c r="D453" s="1056"/>
      <c r="E453" s="1056"/>
      <c r="F453" s="1056"/>
      <c r="G453" s="1057"/>
      <c r="H453" s="394"/>
      <c r="I453" s="394"/>
      <c r="J453" s="1063"/>
      <c r="K453" s="1063"/>
      <c r="L453" s="1063"/>
      <c r="M453" s="394"/>
      <c r="N453" s="395"/>
    </row>
    <row r="454" spans="2:14" x14ac:dyDescent="0.3">
      <c r="B454" s="1055"/>
      <c r="C454" s="1056"/>
      <c r="D454" s="1056"/>
      <c r="E454" s="1056"/>
      <c r="F454" s="1056"/>
      <c r="G454" s="1057"/>
      <c r="H454" s="394"/>
      <c r="I454" s="394"/>
      <c r="J454" s="394"/>
      <c r="K454" s="394"/>
      <c r="L454" s="394"/>
      <c r="M454" s="394"/>
      <c r="N454" s="395"/>
    </row>
    <row r="455" spans="2:14" x14ac:dyDescent="0.3">
      <c r="B455" s="1055"/>
      <c r="C455" s="1056"/>
      <c r="D455" s="1056"/>
      <c r="E455" s="1056"/>
      <c r="F455" s="1056"/>
      <c r="G455" s="1057"/>
      <c r="H455" s="394"/>
      <c r="I455" s="394"/>
      <c r="J455" s="394"/>
      <c r="K455" s="394"/>
      <c r="L455" s="394"/>
      <c r="M455" s="394"/>
      <c r="N455" s="395"/>
    </row>
    <row r="456" spans="2:14" x14ac:dyDescent="0.3">
      <c r="B456" s="1055"/>
      <c r="C456" s="1056"/>
      <c r="D456" s="1056"/>
      <c r="E456" s="1056"/>
      <c r="F456" s="1056"/>
      <c r="G456" s="1057"/>
      <c r="H456" s="1061" t="str">
        <f>Seating!D24</f>
        <v/>
      </c>
      <c r="I456" s="1061"/>
      <c r="J456" s="1061"/>
      <c r="K456" s="1061"/>
      <c r="L456" s="1061"/>
      <c r="M456" s="1061"/>
      <c r="N456" s="1062"/>
    </row>
    <row r="457" spans="2:14" x14ac:dyDescent="0.3">
      <c r="B457" s="1055"/>
      <c r="C457" s="1056"/>
      <c r="D457" s="1056"/>
      <c r="E457" s="1056"/>
      <c r="F457" s="1056"/>
      <c r="G457" s="1057"/>
      <c r="H457" s="1061"/>
      <c r="I457" s="1061"/>
      <c r="J457" s="1061"/>
      <c r="K457" s="1061"/>
      <c r="L457" s="1061"/>
      <c r="M457" s="1061"/>
      <c r="N457" s="1062"/>
    </row>
    <row r="458" spans="2:14" x14ac:dyDescent="0.3">
      <c r="B458" s="1055"/>
      <c r="C458" s="1056"/>
      <c r="D458" s="1056"/>
      <c r="E458" s="1056"/>
      <c r="F458" s="1056"/>
      <c r="G458" s="1057"/>
      <c r="H458" s="1061"/>
      <c r="I458" s="1061"/>
      <c r="J458" s="1061"/>
      <c r="K458" s="1061"/>
      <c r="L458" s="1061"/>
      <c r="M458" s="1061"/>
      <c r="N458" s="1062"/>
    </row>
    <row r="459" spans="2:14" x14ac:dyDescent="0.3">
      <c r="B459" s="1055"/>
      <c r="C459" s="1056"/>
      <c r="D459" s="1056"/>
      <c r="E459" s="1056"/>
      <c r="F459" s="1056"/>
      <c r="G459" s="1057"/>
      <c r="H459" s="1061"/>
      <c r="I459" s="1061"/>
      <c r="J459" s="1061"/>
      <c r="K459" s="1061"/>
      <c r="L459" s="1061"/>
      <c r="M459" s="1061"/>
      <c r="N459" s="1062"/>
    </row>
    <row r="460" spans="2:14" x14ac:dyDescent="0.3">
      <c r="B460" s="1055"/>
      <c r="C460" s="1056"/>
      <c r="D460" s="1056"/>
      <c r="E460" s="1056"/>
      <c r="F460" s="1056"/>
      <c r="G460" s="1057"/>
      <c r="H460" s="1061"/>
      <c r="I460" s="1061"/>
      <c r="J460" s="1061"/>
      <c r="K460" s="1061"/>
      <c r="L460" s="1061"/>
      <c r="M460" s="1061"/>
      <c r="N460" s="1062"/>
    </row>
    <row r="461" spans="2:14" x14ac:dyDescent="0.3">
      <c r="B461" s="1055"/>
      <c r="C461" s="1056"/>
      <c r="D461" s="1056"/>
      <c r="E461" s="1056"/>
      <c r="F461" s="1056"/>
      <c r="G461" s="1057"/>
      <c r="H461" s="1061"/>
      <c r="I461" s="1061"/>
      <c r="J461" s="1061"/>
      <c r="K461" s="1061"/>
      <c r="L461" s="1061"/>
      <c r="M461" s="1061"/>
      <c r="N461" s="1062"/>
    </row>
    <row r="462" spans="2:14" x14ac:dyDescent="0.3">
      <c r="B462" s="1055"/>
      <c r="C462" s="1056"/>
      <c r="D462" s="1056"/>
      <c r="E462" s="1056"/>
      <c r="F462" s="1056"/>
      <c r="G462" s="1057"/>
      <c r="H462" s="1061"/>
      <c r="I462" s="1061"/>
      <c r="J462" s="1061"/>
      <c r="K462" s="1061"/>
      <c r="L462" s="1061"/>
      <c r="M462" s="1061"/>
      <c r="N462" s="1062"/>
    </row>
    <row r="463" spans="2:14" x14ac:dyDescent="0.3">
      <c r="B463" s="1055"/>
      <c r="C463" s="1056"/>
      <c r="D463" s="1056"/>
      <c r="E463" s="1056"/>
      <c r="F463" s="1056"/>
      <c r="G463" s="1057"/>
      <c r="H463" s="394"/>
      <c r="I463" s="394"/>
      <c r="J463" s="394"/>
      <c r="K463" s="394"/>
      <c r="L463" s="394"/>
      <c r="M463" s="394"/>
      <c r="N463" s="395"/>
    </row>
    <row r="464" spans="2:14" x14ac:dyDescent="0.3">
      <c r="B464" s="1055"/>
      <c r="C464" s="1056"/>
      <c r="D464" s="1056"/>
      <c r="E464" s="1056"/>
      <c r="F464" s="1056"/>
      <c r="G464" s="1057"/>
      <c r="H464" s="394"/>
      <c r="I464" s="394"/>
      <c r="J464" s="394"/>
      <c r="K464" s="394"/>
      <c r="L464" s="394"/>
      <c r="M464" s="394"/>
      <c r="N464" s="395"/>
    </row>
    <row r="465" spans="2:14" x14ac:dyDescent="0.3">
      <c r="B465" s="1055"/>
      <c r="C465" s="1056"/>
      <c r="D465" s="1056"/>
      <c r="E465" s="1056"/>
      <c r="F465" s="1056"/>
      <c r="G465" s="1057"/>
      <c r="H465" s="394"/>
      <c r="I465" s="394"/>
      <c r="J465" s="394"/>
      <c r="K465" s="394"/>
      <c r="L465" s="394"/>
      <c r="M465" s="394"/>
      <c r="N465" s="395"/>
    </row>
    <row r="466" spans="2:14" x14ac:dyDescent="0.3">
      <c r="B466" s="1055"/>
      <c r="C466" s="1056"/>
      <c r="D466" s="1056"/>
      <c r="E466" s="1056"/>
      <c r="F466" s="1056"/>
      <c r="G466" s="1057"/>
      <c r="H466" s="394"/>
      <c r="I466" s="394"/>
      <c r="J466" s="394"/>
      <c r="K466" s="394"/>
      <c r="L466" s="394"/>
      <c r="M466" s="394"/>
      <c r="N466" s="395"/>
    </row>
    <row r="467" spans="2:14" ht="17.399999999999999" thickBot="1" x14ac:dyDescent="0.35">
      <c r="B467" s="1058"/>
      <c r="C467" s="1059"/>
      <c r="D467" s="1059"/>
      <c r="E467" s="1059"/>
      <c r="F467" s="1059"/>
      <c r="G467" s="1060"/>
      <c r="H467" s="1069" t="s">
        <v>356</v>
      </c>
      <c r="I467" s="1070"/>
      <c r="J467" s="1070"/>
      <c r="K467" s="1070"/>
      <c r="L467" s="1070"/>
      <c r="M467" s="1070"/>
      <c r="N467" s="1071"/>
    </row>
    <row r="468" spans="2:14" ht="15" thickTop="1" x14ac:dyDescent="0.3">
      <c r="B468" s="324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</row>
    <row r="469" spans="2:14" ht="15" thickBot="1" x14ac:dyDescent="0.3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</row>
    <row r="470" spans="2:14" ht="15" customHeight="1" thickTop="1" x14ac:dyDescent="0.3">
      <c r="B470" s="389"/>
      <c r="C470" s="390"/>
      <c r="D470" s="390"/>
      <c r="E470" s="390"/>
      <c r="F470" s="390"/>
      <c r="G470" s="391"/>
      <c r="H470" s="392"/>
      <c r="I470" s="392"/>
      <c r="J470" s="392"/>
      <c r="K470" s="392"/>
      <c r="L470" s="392"/>
      <c r="M470" s="392"/>
      <c r="N470" s="393"/>
    </row>
    <row r="471" spans="2:14" x14ac:dyDescent="0.3">
      <c r="B471" s="1064" t="s">
        <v>161</v>
      </c>
      <c r="C471" s="1065"/>
      <c r="D471" s="1065"/>
      <c r="E471" s="1065"/>
      <c r="F471" s="1065"/>
      <c r="G471" s="1066"/>
      <c r="H471" s="1067" t="s">
        <v>285</v>
      </c>
      <c r="I471" s="1067"/>
      <c r="J471" s="1067"/>
      <c r="K471" s="1067"/>
      <c r="L471" s="1067"/>
      <c r="M471" s="1067"/>
      <c r="N471" s="1068"/>
    </row>
    <row r="472" spans="2:14" x14ac:dyDescent="0.3">
      <c r="B472" s="1064"/>
      <c r="C472" s="1065"/>
      <c r="D472" s="1065"/>
      <c r="E472" s="1065"/>
      <c r="F472" s="1065"/>
      <c r="G472" s="1066"/>
      <c r="H472" s="1067"/>
      <c r="I472" s="1067"/>
      <c r="J472" s="1067"/>
      <c r="K472" s="1067"/>
      <c r="L472" s="1067"/>
      <c r="M472" s="1067"/>
      <c r="N472" s="1068"/>
    </row>
    <row r="473" spans="2:14" x14ac:dyDescent="0.3">
      <c r="B473" s="1064"/>
      <c r="C473" s="1065"/>
      <c r="D473" s="1065"/>
      <c r="E473" s="1065"/>
      <c r="F473" s="1065"/>
      <c r="G473" s="1066"/>
      <c r="H473" s="1067"/>
      <c r="I473" s="1067"/>
      <c r="J473" s="1067"/>
      <c r="K473" s="1067"/>
      <c r="L473" s="1067"/>
      <c r="M473" s="1067"/>
      <c r="N473" s="1068"/>
    </row>
    <row r="474" spans="2:14" x14ac:dyDescent="0.3">
      <c r="B474" s="1064"/>
      <c r="C474" s="1065"/>
      <c r="D474" s="1065"/>
      <c r="E474" s="1065"/>
      <c r="F474" s="1065"/>
      <c r="G474" s="1066"/>
      <c r="H474" s="1067"/>
      <c r="I474" s="1067"/>
      <c r="J474" s="1067"/>
      <c r="K474" s="1067"/>
      <c r="L474" s="1067"/>
      <c r="M474" s="1067"/>
      <c r="N474" s="1068"/>
    </row>
    <row r="475" spans="2:14" x14ac:dyDescent="0.3">
      <c r="B475" s="1064"/>
      <c r="C475" s="1065"/>
      <c r="D475" s="1065"/>
      <c r="E475" s="1065"/>
      <c r="F475" s="1065"/>
      <c r="G475" s="1066"/>
      <c r="H475" s="1067"/>
      <c r="I475" s="1067"/>
      <c r="J475" s="1067"/>
      <c r="K475" s="1067"/>
      <c r="L475" s="1067"/>
      <c r="M475" s="1067"/>
      <c r="N475" s="1068"/>
    </row>
    <row r="476" spans="2:14" x14ac:dyDescent="0.3">
      <c r="B476" s="1064"/>
      <c r="C476" s="1065"/>
      <c r="D476" s="1065"/>
      <c r="E476" s="1065"/>
      <c r="F476" s="1065"/>
      <c r="G476" s="1066"/>
      <c r="H476" s="1067"/>
      <c r="I476" s="1067"/>
      <c r="J476" s="1067"/>
      <c r="K476" s="1067"/>
      <c r="L476" s="1067"/>
      <c r="M476" s="1067"/>
      <c r="N476" s="1068"/>
    </row>
    <row r="477" spans="2:14" x14ac:dyDescent="0.3">
      <c r="B477" s="1055" t="str">
        <f>IF(Seating!C25="","",Seating!B25)</f>
        <v/>
      </c>
      <c r="C477" s="1056"/>
      <c r="D477" s="1056"/>
      <c r="E477" s="1056"/>
      <c r="F477" s="1056"/>
      <c r="G477" s="1057"/>
      <c r="H477" s="394"/>
      <c r="I477" s="394"/>
      <c r="J477" s="394"/>
      <c r="K477" s="394"/>
      <c r="L477" s="394"/>
      <c r="M477" s="394"/>
      <c r="N477" s="395"/>
    </row>
    <row r="478" spans="2:14" x14ac:dyDescent="0.3">
      <c r="B478" s="1055"/>
      <c r="C478" s="1056"/>
      <c r="D478" s="1056"/>
      <c r="E478" s="1056"/>
      <c r="F478" s="1056"/>
      <c r="G478" s="1057"/>
      <c r="H478" s="394"/>
      <c r="I478" s="394"/>
      <c r="J478" s="394"/>
      <c r="K478" s="394"/>
      <c r="L478" s="394"/>
      <c r="M478" s="394"/>
      <c r="N478" s="395"/>
    </row>
    <row r="479" spans="2:14" x14ac:dyDescent="0.3">
      <c r="B479" s="1055"/>
      <c r="C479" s="1056"/>
      <c r="D479" s="1056"/>
      <c r="E479" s="1056"/>
      <c r="F479" s="1056"/>
      <c r="G479" s="1057"/>
      <c r="H479" s="1061" t="str">
        <f>Seating!C25</f>
        <v/>
      </c>
      <c r="I479" s="1061"/>
      <c r="J479" s="1061"/>
      <c r="K479" s="1061"/>
      <c r="L479" s="1061"/>
      <c r="M479" s="1061"/>
      <c r="N479" s="1062"/>
    </row>
    <row r="480" spans="2:14" x14ac:dyDescent="0.3">
      <c r="B480" s="1055"/>
      <c r="C480" s="1056"/>
      <c r="D480" s="1056"/>
      <c r="E480" s="1056"/>
      <c r="F480" s="1056"/>
      <c r="G480" s="1057"/>
      <c r="H480" s="1061"/>
      <c r="I480" s="1061"/>
      <c r="J480" s="1061"/>
      <c r="K480" s="1061"/>
      <c r="L480" s="1061"/>
      <c r="M480" s="1061"/>
      <c r="N480" s="1062"/>
    </row>
    <row r="481" spans="2:14" x14ac:dyDescent="0.3">
      <c r="B481" s="1055"/>
      <c r="C481" s="1056"/>
      <c r="D481" s="1056"/>
      <c r="E481" s="1056"/>
      <c r="F481" s="1056"/>
      <c r="G481" s="1057"/>
      <c r="H481" s="1061"/>
      <c r="I481" s="1061"/>
      <c r="J481" s="1061"/>
      <c r="K481" s="1061"/>
      <c r="L481" s="1061"/>
      <c r="M481" s="1061"/>
      <c r="N481" s="1062"/>
    </row>
    <row r="482" spans="2:14" x14ac:dyDescent="0.3">
      <c r="B482" s="1055"/>
      <c r="C482" s="1056"/>
      <c r="D482" s="1056"/>
      <c r="E482" s="1056"/>
      <c r="F482" s="1056"/>
      <c r="G482" s="1057"/>
      <c r="H482" s="1061"/>
      <c r="I482" s="1061"/>
      <c r="J482" s="1061"/>
      <c r="K482" s="1061"/>
      <c r="L482" s="1061"/>
      <c r="M482" s="1061"/>
      <c r="N482" s="1062"/>
    </row>
    <row r="483" spans="2:14" x14ac:dyDescent="0.3">
      <c r="B483" s="1055"/>
      <c r="C483" s="1056"/>
      <c r="D483" s="1056"/>
      <c r="E483" s="1056"/>
      <c r="F483" s="1056"/>
      <c r="G483" s="1057"/>
      <c r="H483" s="1061"/>
      <c r="I483" s="1061"/>
      <c r="J483" s="1061"/>
      <c r="K483" s="1061"/>
      <c r="L483" s="1061"/>
      <c r="M483" s="1061"/>
      <c r="N483" s="1062"/>
    </row>
    <row r="484" spans="2:14" x14ac:dyDescent="0.3">
      <c r="B484" s="1055"/>
      <c r="C484" s="1056"/>
      <c r="D484" s="1056"/>
      <c r="E484" s="1056"/>
      <c r="F484" s="1056"/>
      <c r="G484" s="1057"/>
      <c r="H484" s="1061"/>
      <c r="I484" s="1061"/>
      <c r="J484" s="1061"/>
      <c r="K484" s="1061"/>
      <c r="L484" s="1061"/>
      <c r="M484" s="1061"/>
      <c r="N484" s="1062"/>
    </row>
    <row r="485" spans="2:14" x14ac:dyDescent="0.3">
      <c r="B485" s="1055"/>
      <c r="C485" s="1056"/>
      <c r="D485" s="1056"/>
      <c r="E485" s="1056"/>
      <c r="F485" s="1056"/>
      <c r="G485" s="1057"/>
      <c r="H485" s="394"/>
      <c r="I485" s="394"/>
      <c r="J485" s="394"/>
      <c r="K485" s="394"/>
      <c r="L485" s="394"/>
      <c r="M485" s="394"/>
      <c r="N485" s="395"/>
    </row>
    <row r="486" spans="2:14" x14ac:dyDescent="0.3">
      <c r="B486" s="1055"/>
      <c r="C486" s="1056"/>
      <c r="D486" s="1056"/>
      <c r="E486" s="1056"/>
      <c r="F486" s="1056"/>
      <c r="G486" s="1057"/>
      <c r="H486" s="394"/>
      <c r="I486" s="394"/>
      <c r="J486" s="1063" t="s">
        <v>71</v>
      </c>
      <c r="K486" s="1063"/>
      <c r="L486" s="1063"/>
      <c r="M486" s="394"/>
      <c r="N486" s="395"/>
    </row>
    <row r="487" spans="2:14" x14ac:dyDescent="0.3">
      <c r="B487" s="1055"/>
      <c r="C487" s="1056"/>
      <c r="D487" s="1056"/>
      <c r="E487" s="1056"/>
      <c r="F487" s="1056"/>
      <c r="G487" s="1057"/>
      <c r="H487" s="394"/>
      <c r="I487" s="394"/>
      <c r="J487" s="1063"/>
      <c r="K487" s="1063"/>
      <c r="L487" s="1063"/>
      <c r="M487" s="394"/>
      <c r="N487" s="395"/>
    </row>
    <row r="488" spans="2:14" x14ac:dyDescent="0.3">
      <c r="B488" s="1055"/>
      <c r="C488" s="1056"/>
      <c r="D488" s="1056"/>
      <c r="E488" s="1056"/>
      <c r="F488" s="1056"/>
      <c r="G488" s="1057"/>
      <c r="H488" s="394"/>
      <c r="I488" s="394"/>
      <c r="J488" s="1063"/>
      <c r="K488" s="1063"/>
      <c r="L488" s="1063"/>
      <c r="M488" s="394"/>
      <c r="N488" s="395"/>
    </row>
    <row r="489" spans="2:14" x14ac:dyDescent="0.3">
      <c r="B489" s="1055"/>
      <c r="C489" s="1056"/>
      <c r="D489" s="1056"/>
      <c r="E489" s="1056"/>
      <c r="F489" s="1056"/>
      <c r="G489" s="1057"/>
      <c r="H489" s="394"/>
      <c r="I489" s="394"/>
      <c r="J489" s="1063"/>
      <c r="K489" s="1063"/>
      <c r="L489" s="1063"/>
      <c r="M489" s="394"/>
      <c r="N489" s="395"/>
    </row>
    <row r="490" spans="2:14" x14ac:dyDescent="0.3">
      <c r="B490" s="1055"/>
      <c r="C490" s="1056"/>
      <c r="D490" s="1056"/>
      <c r="E490" s="1056"/>
      <c r="F490" s="1056"/>
      <c r="G490" s="1057"/>
      <c r="H490" s="394"/>
      <c r="I490" s="394"/>
      <c r="J490" s="394"/>
      <c r="K490" s="394"/>
      <c r="L490" s="394"/>
      <c r="M490" s="394"/>
      <c r="N490" s="395"/>
    </row>
    <row r="491" spans="2:14" x14ac:dyDescent="0.3">
      <c r="B491" s="1055"/>
      <c r="C491" s="1056"/>
      <c r="D491" s="1056"/>
      <c r="E491" s="1056"/>
      <c r="F491" s="1056"/>
      <c r="G491" s="1057"/>
      <c r="H491" s="394"/>
      <c r="I491" s="394"/>
      <c r="J491" s="394"/>
      <c r="K491" s="394"/>
      <c r="L491" s="394"/>
      <c r="M491" s="394"/>
      <c r="N491" s="395"/>
    </row>
    <row r="492" spans="2:14" x14ac:dyDescent="0.3">
      <c r="B492" s="1055"/>
      <c r="C492" s="1056"/>
      <c r="D492" s="1056"/>
      <c r="E492" s="1056"/>
      <c r="F492" s="1056"/>
      <c r="G492" s="1057"/>
      <c r="H492" s="1061" t="str">
        <f>Seating!D25</f>
        <v/>
      </c>
      <c r="I492" s="1061"/>
      <c r="J492" s="1061"/>
      <c r="K492" s="1061"/>
      <c r="L492" s="1061"/>
      <c r="M492" s="1061"/>
      <c r="N492" s="1062"/>
    </row>
    <row r="493" spans="2:14" x14ac:dyDescent="0.3">
      <c r="B493" s="1055"/>
      <c r="C493" s="1056"/>
      <c r="D493" s="1056"/>
      <c r="E493" s="1056"/>
      <c r="F493" s="1056"/>
      <c r="G493" s="1057"/>
      <c r="H493" s="1061"/>
      <c r="I493" s="1061"/>
      <c r="J493" s="1061"/>
      <c r="K493" s="1061"/>
      <c r="L493" s="1061"/>
      <c r="M493" s="1061"/>
      <c r="N493" s="1062"/>
    </row>
    <row r="494" spans="2:14" x14ac:dyDescent="0.3">
      <c r="B494" s="1055"/>
      <c r="C494" s="1056"/>
      <c r="D494" s="1056"/>
      <c r="E494" s="1056"/>
      <c r="F494" s="1056"/>
      <c r="G494" s="1057"/>
      <c r="H494" s="1061"/>
      <c r="I494" s="1061"/>
      <c r="J494" s="1061"/>
      <c r="K494" s="1061"/>
      <c r="L494" s="1061"/>
      <c r="M494" s="1061"/>
      <c r="N494" s="1062"/>
    </row>
    <row r="495" spans="2:14" x14ac:dyDescent="0.3">
      <c r="B495" s="1055"/>
      <c r="C495" s="1056"/>
      <c r="D495" s="1056"/>
      <c r="E495" s="1056"/>
      <c r="F495" s="1056"/>
      <c r="G495" s="1057"/>
      <c r="H495" s="1061"/>
      <c r="I495" s="1061"/>
      <c r="J495" s="1061"/>
      <c r="K495" s="1061"/>
      <c r="L495" s="1061"/>
      <c r="M495" s="1061"/>
      <c r="N495" s="1062"/>
    </row>
    <row r="496" spans="2:14" x14ac:dyDescent="0.3">
      <c r="B496" s="1055"/>
      <c r="C496" s="1056"/>
      <c r="D496" s="1056"/>
      <c r="E496" s="1056"/>
      <c r="F496" s="1056"/>
      <c r="G496" s="1057"/>
      <c r="H496" s="1061"/>
      <c r="I496" s="1061"/>
      <c r="J496" s="1061"/>
      <c r="K496" s="1061"/>
      <c r="L496" s="1061"/>
      <c r="M496" s="1061"/>
      <c r="N496" s="1062"/>
    </row>
    <row r="497" spans="2:14" x14ac:dyDescent="0.3">
      <c r="B497" s="1055"/>
      <c r="C497" s="1056"/>
      <c r="D497" s="1056"/>
      <c r="E497" s="1056"/>
      <c r="F497" s="1056"/>
      <c r="G497" s="1057"/>
      <c r="H497" s="1061"/>
      <c r="I497" s="1061"/>
      <c r="J497" s="1061"/>
      <c r="K497" s="1061"/>
      <c r="L497" s="1061"/>
      <c r="M497" s="1061"/>
      <c r="N497" s="1062"/>
    </row>
    <row r="498" spans="2:14" x14ac:dyDescent="0.3">
      <c r="B498" s="1055"/>
      <c r="C498" s="1056"/>
      <c r="D498" s="1056"/>
      <c r="E498" s="1056"/>
      <c r="F498" s="1056"/>
      <c r="G498" s="1057"/>
      <c r="H498" s="1061"/>
      <c r="I498" s="1061"/>
      <c r="J498" s="1061"/>
      <c r="K498" s="1061"/>
      <c r="L498" s="1061"/>
      <c r="M498" s="1061"/>
      <c r="N498" s="1062"/>
    </row>
    <row r="499" spans="2:14" x14ac:dyDescent="0.3">
      <c r="B499" s="1055"/>
      <c r="C499" s="1056"/>
      <c r="D499" s="1056"/>
      <c r="E499" s="1056"/>
      <c r="F499" s="1056"/>
      <c r="G499" s="1057"/>
      <c r="H499" s="394"/>
      <c r="I499" s="394"/>
      <c r="J499" s="394"/>
      <c r="K499" s="394"/>
      <c r="L499" s="394"/>
      <c r="M499" s="394"/>
      <c r="N499" s="395"/>
    </row>
    <row r="500" spans="2:14" x14ac:dyDescent="0.3">
      <c r="B500" s="1055"/>
      <c r="C500" s="1056"/>
      <c r="D500" s="1056"/>
      <c r="E500" s="1056"/>
      <c r="F500" s="1056"/>
      <c r="G500" s="1057"/>
      <c r="H500" s="394"/>
      <c r="I500" s="394"/>
      <c r="J500" s="394"/>
      <c r="K500" s="394"/>
      <c r="L500" s="394"/>
      <c r="M500" s="394"/>
      <c r="N500" s="395"/>
    </row>
    <row r="501" spans="2:14" x14ac:dyDescent="0.3">
      <c r="B501" s="1055"/>
      <c r="C501" s="1056"/>
      <c r="D501" s="1056"/>
      <c r="E501" s="1056"/>
      <c r="F501" s="1056"/>
      <c r="G501" s="1057"/>
      <c r="H501" s="394"/>
      <c r="I501" s="394"/>
      <c r="J501" s="394"/>
      <c r="K501" s="394"/>
      <c r="L501" s="394"/>
      <c r="M501" s="394"/>
      <c r="N501" s="395"/>
    </row>
    <row r="502" spans="2:14" x14ac:dyDescent="0.3">
      <c r="B502" s="1055"/>
      <c r="C502" s="1056"/>
      <c r="D502" s="1056"/>
      <c r="E502" s="1056"/>
      <c r="F502" s="1056"/>
      <c r="G502" s="1057"/>
      <c r="H502" s="394"/>
      <c r="I502" s="394"/>
      <c r="J502" s="394"/>
      <c r="K502" s="394"/>
      <c r="L502" s="394"/>
      <c r="M502" s="394"/>
      <c r="N502" s="395"/>
    </row>
    <row r="503" spans="2:14" ht="17.399999999999999" thickBot="1" x14ac:dyDescent="0.35">
      <c r="B503" s="1058"/>
      <c r="C503" s="1059"/>
      <c r="D503" s="1059"/>
      <c r="E503" s="1059"/>
      <c r="F503" s="1059"/>
      <c r="G503" s="1060"/>
      <c r="H503" s="1069" t="s">
        <v>356</v>
      </c>
      <c r="I503" s="1070"/>
      <c r="J503" s="1070"/>
      <c r="K503" s="1070"/>
      <c r="L503" s="1070"/>
      <c r="M503" s="1070"/>
      <c r="N503" s="1071"/>
    </row>
    <row r="504" spans="2:14" ht="15" thickTop="1" x14ac:dyDescent="0.3">
      <c r="B504" s="324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</row>
    <row r="505" spans="2:14" ht="15" thickBot="1" x14ac:dyDescent="0.3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</row>
    <row r="506" spans="2:14" ht="15" customHeight="1" thickTop="1" x14ac:dyDescent="0.3">
      <c r="B506" s="389"/>
      <c r="C506" s="390"/>
      <c r="D506" s="390"/>
      <c r="E506" s="390"/>
      <c r="F506" s="390"/>
      <c r="G506" s="391"/>
      <c r="H506" s="392"/>
      <c r="I506" s="392"/>
      <c r="J506" s="392"/>
      <c r="K506" s="392"/>
      <c r="L506" s="392"/>
      <c r="M506" s="392"/>
      <c r="N506" s="393"/>
    </row>
    <row r="507" spans="2:14" x14ac:dyDescent="0.3">
      <c r="B507" s="1064" t="s">
        <v>161</v>
      </c>
      <c r="C507" s="1065"/>
      <c r="D507" s="1065"/>
      <c r="E507" s="1065"/>
      <c r="F507" s="1065"/>
      <c r="G507" s="1066"/>
      <c r="H507" s="1067" t="s">
        <v>285</v>
      </c>
      <c r="I507" s="1067"/>
      <c r="J507" s="1067"/>
      <c r="K507" s="1067"/>
      <c r="L507" s="1067"/>
      <c r="M507" s="1067"/>
      <c r="N507" s="1068"/>
    </row>
    <row r="508" spans="2:14" x14ac:dyDescent="0.3">
      <c r="B508" s="1064"/>
      <c r="C508" s="1065"/>
      <c r="D508" s="1065"/>
      <c r="E508" s="1065"/>
      <c r="F508" s="1065"/>
      <c r="G508" s="1066"/>
      <c r="H508" s="1067"/>
      <c r="I508" s="1067"/>
      <c r="J508" s="1067"/>
      <c r="K508" s="1067"/>
      <c r="L508" s="1067"/>
      <c r="M508" s="1067"/>
      <c r="N508" s="1068"/>
    </row>
    <row r="509" spans="2:14" x14ac:dyDescent="0.3">
      <c r="B509" s="1064"/>
      <c r="C509" s="1065"/>
      <c r="D509" s="1065"/>
      <c r="E509" s="1065"/>
      <c r="F509" s="1065"/>
      <c r="G509" s="1066"/>
      <c r="H509" s="1067"/>
      <c r="I509" s="1067"/>
      <c r="J509" s="1067"/>
      <c r="K509" s="1067"/>
      <c r="L509" s="1067"/>
      <c r="M509" s="1067"/>
      <c r="N509" s="1068"/>
    </row>
    <row r="510" spans="2:14" x14ac:dyDescent="0.3">
      <c r="B510" s="1064"/>
      <c r="C510" s="1065"/>
      <c r="D510" s="1065"/>
      <c r="E510" s="1065"/>
      <c r="F510" s="1065"/>
      <c r="G510" s="1066"/>
      <c r="H510" s="1067"/>
      <c r="I510" s="1067"/>
      <c r="J510" s="1067"/>
      <c r="K510" s="1067"/>
      <c r="L510" s="1067"/>
      <c r="M510" s="1067"/>
      <c r="N510" s="1068"/>
    </row>
    <row r="511" spans="2:14" x14ac:dyDescent="0.3">
      <c r="B511" s="1064"/>
      <c r="C511" s="1065"/>
      <c r="D511" s="1065"/>
      <c r="E511" s="1065"/>
      <c r="F511" s="1065"/>
      <c r="G511" s="1066"/>
      <c r="H511" s="1067"/>
      <c r="I511" s="1067"/>
      <c r="J511" s="1067"/>
      <c r="K511" s="1067"/>
      <c r="L511" s="1067"/>
      <c r="M511" s="1067"/>
      <c r="N511" s="1068"/>
    </row>
    <row r="512" spans="2:14" x14ac:dyDescent="0.3">
      <c r="B512" s="1064"/>
      <c r="C512" s="1065"/>
      <c r="D512" s="1065"/>
      <c r="E512" s="1065"/>
      <c r="F512" s="1065"/>
      <c r="G512" s="1066"/>
      <c r="H512" s="1067"/>
      <c r="I512" s="1067"/>
      <c r="J512" s="1067"/>
      <c r="K512" s="1067"/>
      <c r="L512" s="1067"/>
      <c r="M512" s="1067"/>
      <c r="N512" s="1068"/>
    </row>
    <row r="513" spans="2:14" x14ac:dyDescent="0.3">
      <c r="B513" s="1055" t="str">
        <f>IF(Seating!C26="","",Seating!B26)</f>
        <v/>
      </c>
      <c r="C513" s="1056"/>
      <c r="D513" s="1056"/>
      <c r="E513" s="1056"/>
      <c r="F513" s="1056"/>
      <c r="G513" s="1057"/>
      <c r="H513" s="394"/>
      <c r="I513" s="394"/>
      <c r="J513" s="394"/>
      <c r="K513" s="394"/>
      <c r="L513" s="394"/>
      <c r="M513" s="394"/>
      <c r="N513" s="395"/>
    </row>
    <row r="514" spans="2:14" x14ac:dyDescent="0.3">
      <c r="B514" s="1055"/>
      <c r="C514" s="1056"/>
      <c r="D514" s="1056"/>
      <c r="E514" s="1056"/>
      <c r="F514" s="1056"/>
      <c r="G514" s="1057"/>
      <c r="H514" s="394"/>
      <c r="I514" s="394"/>
      <c r="J514" s="394"/>
      <c r="K514" s="394"/>
      <c r="L514" s="394"/>
      <c r="M514" s="394"/>
      <c r="N514" s="395"/>
    </row>
    <row r="515" spans="2:14" x14ac:dyDescent="0.3">
      <c r="B515" s="1055"/>
      <c r="C515" s="1056"/>
      <c r="D515" s="1056"/>
      <c r="E515" s="1056"/>
      <c r="F515" s="1056"/>
      <c r="G515" s="1057"/>
      <c r="H515" s="1061" t="str">
        <f>Seating!C26</f>
        <v/>
      </c>
      <c r="I515" s="1061"/>
      <c r="J515" s="1061"/>
      <c r="K515" s="1061"/>
      <c r="L515" s="1061"/>
      <c r="M515" s="1061"/>
      <c r="N515" s="1062"/>
    </row>
    <row r="516" spans="2:14" x14ac:dyDescent="0.3">
      <c r="B516" s="1055"/>
      <c r="C516" s="1056"/>
      <c r="D516" s="1056"/>
      <c r="E516" s="1056"/>
      <c r="F516" s="1056"/>
      <c r="G516" s="1057"/>
      <c r="H516" s="1061"/>
      <c r="I516" s="1061"/>
      <c r="J516" s="1061"/>
      <c r="K516" s="1061"/>
      <c r="L516" s="1061"/>
      <c r="M516" s="1061"/>
      <c r="N516" s="1062"/>
    </row>
    <row r="517" spans="2:14" x14ac:dyDescent="0.3">
      <c r="B517" s="1055"/>
      <c r="C517" s="1056"/>
      <c r="D517" s="1056"/>
      <c r="E517" s="1056"/>
      <c r="F517" s="1056"/>
      <c r="G517" s="1057"/>
      <c r="H517" s="1061"/>
      <c r="I517" s="1061"/>
      <c r="J517" s="1061"/>
      <c r="K517" s="1061"/>
      <c r="L517" s="1061"/>
      <c r="M517" s="1061"/>
      <c r="N517" s="1062"/>
    </row>
    <row r="518" spans="2:14" x14ac:dyDescent="0.3">
      <c r="B518" s="1055"/>
      <c r="C518" s="1056"/>
      <c r="D518" s="1056"/>
      <c r="E518" s="1056"/>
      <c r="F518" s="1056"/>
      <c r="G518" s="1057"/>
      <c r="H518" s="1061"/>
      <c r="I518" s="1061"/>
      <c r="J518" s="1061"/>
      <c r="K518" s="1061"/>
      <c r="L518" s="1061"/>
      <c r="M518" s="1061"/>
      <c r="N518" s="1062"/>
    </row>
    <row r="519" spans="2:14" x14ac:dyDescent="0.3">
      <c r="B519" s="1055"/>
      <c r="C519" s="1056"/>
      <c r="D519" s="1056"/>
      <c r="E519" s="1056"/>
      <c r="F519" s="1056"/>
      <c r="G519" s="1057"/>
      <c r="H519" s="1061"/>
      <c r="I519" s="1061"/>
      <c r="J519" s="1061"/>
      <c r="K519" s="1061"/>
      <c r="L519" s="1061"/>
      <c r="M519" s="1061"/>
      <c r="N519" s="1062"/>
    </row>
    <row r="520" spans="2:14" x14ac:dyDescent="0.3">
      <c r="B520" s="1055"/>
      <c r="C520" s="1056"/>
      <c r="D520" s="1056"/>
      <c r="E520" s="1056"/>
      <c r="F520" s="1056"/>
      <c r="G520" s="1057"/>
      <c r="H520" s="1061"/>
      <c r="I520" s="1061"/>
      <c r="J520" s="1061"/>
      <c r="K520" s="1061"/>
      <c r="L520" s="1061"/>
      <c r="M520" s="1061"/>
      <c r="N520" s="1062"/>
    </row>
    <row r="521" spans="2:14" x14ac:dyDescent="0.3">
      <c r="B521" s="1055"/>
      <c r="C521" s="1056"/>
      <c r="D521" s="1056"/>
      <c r="E521" s="1056"/>
      <c r="F521" s="1056"/>
      <c r="G521" s="1057"/>
      <c r="H521" s="394"/>
      <c r="I521" s="394"/>
      <c r="J521" s="394"/>
      <c r="K521" s="394"/>
      <c r="L521" s="394"/>
      <c r="M521" s="394"/>
      <c r="N521" s="395"/>
    </row>
    <row r="522" spans="2:14" x14ac:dyDescent="0.3">
      <c r="B522" s="1055"/>
      <c r="C522" s="1056"/>
      <c r="D522" s="1056"/>
      <c r="E522" s="1056"/>
      <c r="F522" s="1056"/>
      <c r="G522" s="1057"/>
      <c r="H522" s="394"/>
      <c r="I522" s="394"/>
      <c r="J522" s="1063" t="s">
        <v>71</v>
      </c>
      <c r="K522" s="1063"/>
      <c r="L522" s="1063"/>
      <c r="M522" s="394"/>
      <c r="N522" s="395"/>
    </row>
    <row r="523" spans="2:14" x14ac:dyDescent="0.3">
      <c r="B523" s="1055"/>
      <c r="C523" s="1056"/>
      <c r="D523" s="1056"/>
      <c r="E523" s="1056"/>
      <c r="F523" s="1056"/>
      <c r="G523" s="1057"/>
      <c r="H523" s="394"/>
      <c r="I523" s="394"/>
      <c r="J523" s="1063"/>
      <c r="K523" s="1063"/>
      <c r="L523" s="1063"/>
      <c r="M523" s="394"/>
      <c r="N523" s="395"/>
    </row>
    <row r="524" spans="2:14" x14ac:dyDescent="0.3">
      <c r="B524" s="1055"/>
      <c r="C524" s="1056"/>
      <c r="D524" s="1056"/>
      <c r="E524" s="1056"/>
      <c r="F524" s="1056"/>
      <c r="G524" s="1057"/>
      <c r="H524" s="394"/>
      <c r="I524" s="394"/>
      <c r="J524" s="1063"/>
      <c r="K524" s="1063"/>
      <c r="L524" s="1063"/>
      <c r="M524" s="394"/>
      <c r="N524" s="395"/>
    </row>
    <row r="525" spans="2:14" x14ac:dyDescent="0.3">
      <c r="B525" s="1055"/>
      <c r="C525" s="1056"/>
      <c r="D525" s="1056"/>
      <c r="E525" s="1056"/>
      <c r="F525" s="1056"/>
      <c r="G525" s="1057"/>
      <c r="H525" s="394"/>
      <c r="I525" s="394"/>
      <c r="J525" s="1063"/>
      <c r="K525" s="1063"/>
      <c r="L525" s="1063"/>
      <c r="M525" s="394"/>
      <c r="N525" s="395"/>
    </row>
    <row r="526" spans="2:14" x14ac:dyDescent="0.3">
      <c r="B526" s="1055"/>
      <c r="C526" s="1056"/>
      <c r="D526" s="1056"/>
      <c r="E526" s="1056"/>
      <c r="F526" s="1056"/>
      <c r="G526" s="1057"/>
      <c r="H526" s="394"/>
      <c r="I526" s="394"/>
      <c r="J526" s="394"/>
      <c r="K526" s="394"/>
      <c r="L526" s="394"/>
      <c r="M526" s="394"/>
      <c r="N526" s="395"/>
    </row>
    <row r="527" spans="2:14" x14ac:dyDescent="0.3">
      <c r="B527" s="1055"/>
      <c r="C527" s="1056"/>
      <c r="D527" s="1056"/>
      <c r="E527" s="1056"/>
      <c r="F527" s="1056"/>
      <c r="G527" s="1057"/>
      <c r="H527" s="394"/>
      <c r="I527" s="394"/>
      <c r="J527" s="394"/>
      <c r="K527" s="394"/>
      <c r="L527" s="394"/>
      <c r="M527" s="394"/>
      <c r="N527" s="395"/>
    </row>
    <row r="528" spans="2:14" x14ac:dyDescent="0.3">
      <c r="B528" s="1055"/>
      <c r="C528" s="1056"/>
      <c r="D528" s="1056"/>
      <c r="E528" s="1056"/>
      <c r="F528" s="1056"/>
      <c r="G528" s="1057"/>
      <c r="H528" s="1061" t="str">
        <f>Seating!D26</f>
        <v/>
      </c>
      <c r="I528" s="1061"/>
      <c r="J528" s="1061"/>
      <c r="K528" s="1061"/>
      <c r="L528" s="1061"/>
      <c r="M528" s="1061"/>
      <c r="N528" s="1062"/>
    </row>
    <row r="529" spans="2:14" x14ac:dyDescent="0.3">
      <c r="B529" s="1055"/>
      <c r="C529" s="1056"/>
      <c r="D529" s="1056"/>
      <c r="E529" s="1056"/>
      <c r="F529" s="1056"/>
      <c r="G529" s="1057"/>
      <c r="H529" s="1061"/>
      <c r="I529" s="1061"/>
      <c r="J529" s="1061"/>
      <c r="K529" s="1061"/>
      <c r="L529" s="1061"/>
      <c r="M529" s="1061"/>
      <c r="N529" s="1062"/>
    </row>
    <row r="530" spans="2:14" x14ac:dyDescent="0.3">
      <c r="B530" s="1055"/>
      <c r="C530" s="1056"/>
      <c r="D530" s="1056"/>
      <c r="E530" s="1056"/>
      <c r="F530" s="1056"/>
      <c r="G530" s="1057"/>
      <c r="H530" s="1061"/>
      <c r="I530" s="1061"/>
      <c r="J530" s="1061"/>
      <c r="K530" s="1061"/>
      <c r="L530" s="1061"/>
      <c r="M530" s="1061"/>
      <c r="N530" s="1062"/>
    </row>
    <row r="531" spans="2:14" x14ac:dyDescent="0.3">
      <c r="B531" s="1055"/>
      <c r="C531" s="1056"/>
      <c r="D531" s="1056"/>
      <c r="E531" s="1056"/>
      <c r="F531" s="1056"/>
      <c r="G531" s="1057"/>
      <c r="H531" s="1061"/>
      <c r="I531" s="1061"/>
      <c r="J531" s="1061"/>
      <c r="K531" s="1061"/>
      <c r="L531" s="1061"/>
      <c r="M531" s="1061"/>
      <c r="N531" s="1062"/>
    </row>
    <row r="532" spans="2:14" x14ac:dyDescent="0.3">
      <c r="B532" s="1055"/>
      <c r="C532" s="1056"/>
      <c r="D532" s="1056"/>
      <c r="E532" s="1056"/>
      <c r="F532" s="1056"/>
      <c r="G532" s="1057"/>
      <c r="H532" s="1061"/>
      <c r="I532" s="1061"/>
      <c r="J532" s="1061"/>
      <c r="K532" s="1061"/>
      <c r="L532" s="1061"/>
      <c r="M532" s="1061"/>
      <c r="N532" s="1062"/>
    </row>
    <row r="533" spans="2:14" x14ac:dyDescent="0.3">
      <c r="B533" s="1055"/>
      <c r="C533" s="1056"/>
      <c r="D533" s="1056"/>
      <c r="E533" s="1056"/>
      <c r="F533" s="1056"/>
      <c r="G533" s="1057"/>
      <c r="H533" s="1061"/>
      <c r="I533" s="1061"/>
      <c r="J533" s="1061"/>
      <c r="K533" s="1061"/>
      <c r="L533" s="1061"/>
      <c r="M533" s="1061"/>
      <c r="N533" s="1062"/>
    </row>
    <row r="534" spans="2:14" x14ac:dyDescent="0.3">
      <c r="B534" s="1055"/>
      <c r="C534" s="1056"/>
      <c r="D534" s="1056"/>
      <c r="E534" s="1056"/>
      <c r="F534" s="1056"/>
      <c r="G534" s="1057"/>
      <c r="H534" s="1061"/>
      <c r="I534" s="1061"/>
      <c r="J534" s="1061"/>
      <c r="K534" s="1061"/>
      <c r="L534" s="1061"/>
      <c r="M534" s="1061"/>
      <c r="N534" s="1062"/>
    </row>
    <row r="535" spans="2:14" x14ac:dyDescent="0.3">
      <c r="B535" s="1055"/>
      <c r="C535" s="1056"/>
      <c r="D535" s="1056"/>
      <c r="E535" s="1056"/>
      <c r="F535" s="1056"/>
      <c r="G535" s="1057"/>
      <c r="H535" s="394"/>
      <c r="I535" s="394"/>
      <c r="J535" s="394"/>
      <c r="K535" s="394"/>
      <c r="L535" s="394"/>
      <c r="M535" s="394"/>
      <c r="N535" s="395"/>
    </row>
    <row r="536" spans="2:14" x14ac:dyDescent="0.3">
      <c r="B536" s="1055"/>
      <c r="C536" s="1056"/>
      <c r="D536" s="1056"/>
      <c r="E536" s="1056"/>
      <c r="F536" s="1056"/>
      <c r="G536" s="1057"/>
      <c r="H536" s="394"/>
      <c r="I536" s="394"/>
      <c r="J536" s="394"/>
      <c r="K536" s="394"/>
      <c r="L536" s="394"/>
      <c r="M536" s="394"/>
      <c r="N536" s="395"/>
    </row>
    <row r="537" spans="2:14" x14ac:dyDescent="0.3">
      <c r="B537" s="1055"/>
      <c r="C537" s="1056"/>
      <c r="D537" s="1056"/>
      <c r="E537" s="1056"/>
      <c r="F537" s="1056"/>
      <c r="G537" s="1057"/>
      <c r="H537" s="394"/>
      <c r="I537" s="394"/>
      <c r="J537" s="394"/>
      <c r="K537" s="394"/>
      <c r="L537" s="394"/>
      <c r="M537" s="394"/>
      <c r="N537" s="395"/>
    </row>
    <row r="538" spans="2:14" x14ac:dyDescent="0.3">
      <c r="B538" s="1055"/>
      <c r="C538" s="1056"/>
      <c r="D538" s="1056"/>
      <c r="E538" s="1056"/>
      <c r="F538" s="1056"/>
      <c r="G538" s="1057"/>
      <c r="H538" s="394"/>
      <c r="I538" s="394"/>
      <c r="J538" s="394"/>
      <c r="K538" s="394"/>
      <c r="L538" s="394"/>
      <c r="M538" s="394"/>
      <c r="N538" s="395"/>
    </row>
    <row r="539" spans="2:14" ht="17.399999999999999" thickBot="1" x14ac:dyDescent="0.35">
      <c r="B539" s="1058"/>
      <c r="C539" s="1059"/>
      <c r="D539" s="1059"/>
      <c r="E539" s="1059"/>
      <c r="F539" s="1059"/>
      <c r="G539" s="1060"/>
      <c r="H539" s="1069" t="s">
        <v>356</v>
      </c>
      <c r="I539" s="1070"/>
      <c r="J539" s="1070"/>
      <c r="K539" s="1070"/>
      <c r="L539" s="1070"/>
      <c r="M539" s="1070"/>
      <c r="N539" s="1071"/>
    </row>
    <row r="540" spans="2:14" ht="15" thickTop="1" x14ac:dyDescent="0.3">
      <c r="B540" s="324"/>
    </row>
  </sheetData>
  <sheetProtection algorithmName="SHA-512" hashValue="7n5JiBqBPkE41GlGI0Xqv8DSdPddYuKsqn8FmTihlMGmu/2m1eIAg4BDlh635kXcYYKTRstllYT3qjcOKy8TKw==" saltValue="JuwX8rXHj/ElY7Dx9Z0mdA==" spinCount="100000" sheet="1" objects="1" scenarios="1"/>
  <customSheetViews>
    <customSheetView guid="{C68C7D00-2884-4B0B-841E-6AB961699C1E}" showPageBreaks="1" showGridLines="0" showRowCol="0" printArea="1">
      <selection activeCell="P7" sqref="P7"/>
      <pageMargins left="0.4" right="0.3" top="0.4" bottom="0.4" header="0.3" footer="0.3"/>
      <printOptions horizontalCentered="1" verticalCentered="1"/>
      <pageSetup paperSize="9" orientation="landscape" horizontalDpi="4294967293" verticalDpi="300" r:id="rId1"/>
    </customSheetView>
  </customSheetViews>
  <mergeCells count="105">
    <mergeCell ref="B117:G143"/>
    <mergeCell ref="H119:N124"/>
    <mergeCell ref="J126:L129"/>
    <mergeCell ref="H132:N138"/>
    <mergeCell ref="B147:G152"/>
    <mergeCell ref="H147:N152"/>
    <mergeCell ref="H143:N143"/>
    <mergeCell ref="B153:G179"/>
    <mergeCell ref="B75:G80"/>
    <mergeCell ref="H75:N80"/>
    <mergeCell ref="B81:G107"/>
    <mergeCell ref="H83:N88"/>
    <mergeCell ref="J90:L93"/>
    <mergeCell ref="H96:N102"/>
    <mergeCell ref="B111:G116"/>
    <mergeCell ref="H111:N116"/>
    <mergeCell ref="H107:N107"/>
    <mergeCell ref="H155:N160"/>
    <mergeCell ref="J162:L165"/>
    <mergeCell ref="H168:N174"/>
    <mergeCell ref="B3:G8"/>
    <mergeCell ref="B9:G35"/>
    <mergeCell ref="H3:N8"/>
    <mergeCell ref="H35:N35"/>
    <mergeCell ref="B45:G71"/>
    <mergeCell ref="H47:N52"/>
    <mergeCell ref="J54:L57"/>
    <mergeCell ref="H60:N66"/>
    <mergeCell ref="H71:N71"/>
    <mergeCell ref="H11:N16"/>
    <mergeCell ref="J18:L21"/>
    <mergeCell ref="H24:N30"/>
    <mergeCell ref="B39:G44"/>
    <mergeCell ref="H39:N44"/>
    <mergeCell ref="B183:G188"/>
    <mergeCell ref="H183:N188"/>
    <mergeCell ref="H179:N179"/>
    <mergeCell ref="B189:G215"/>
    <mergeCell ref="H191:N196"/>
    <mergeCell ref="J198:L201"/>
    <mergeCell ref="H204:N210"/>
    <mergeCell ref="B219:G224"/>
    <mergeCell ref="H219:N224"/>
    <mergeCell ref="H215:N215"/>
    <mergeCell ref="B225:G251"/>
    <mergeCell ref="H227:N232"/>
    <mergeCell ref="J234:L237"/>
    <mergeCell ref="H240:N246"/>
    <mergeCell ref="B255:G260"/>
    <mergeCell ref="H255:N260"/>
    <mergeCell ref="H251:N251"/>
    <mergeCell ref="B261:G287"/>
    <mergeCell ref="H263:N268"/>
    <mergeCell ref="J270:L273"/>
    <mergeCell ref="H276:N282"/>
    <mergeCell ref="B291:G296"/>
    <mergeCell ref="H291:N296"/>
    <mergeCell ref="H287:N287"/>
    <mergeCell ref="B297:G323"/>
    <mergeCell ref="H299:N304"/>
    <mergeCell ref="J306:L309"/>
    <mergeCell ref="H312:N318"/>
    <mergeCell ref="B327:G332"/>
    <mergeCell ref="H327:N332"/>
    <mergeCell ref="H323:N323"/>
    <mergeCell ref="B333:G359"/>
    <mergeCell ref="H335:N340"/>
    <mergeCell ref="J342:L345"/>
    <mergeCell ref="H348:N354"/>
    <mergeCell ref="B363:G368"/>
    <mergeCell ref="H363:N368"/>
    <mergeCell ref="H359:N359"/>
    <mergeCell ref="B369:G395"/>
    <mergeCell ref="H371:N376"/>
    <mergeCell ref="J378:L381"/>
    <mergeCell ref="H384:N390"/>
    <mergeCell ref="B399:G404"/>
    <mergeCell ref="H399:N404"/>
    <mergeCell ref="H395:N395"/>
    <mergeCell ref="B405:G431"/>
    <mergeCell ref="H407:N412"/>
    <mergeCell ref="J414:L417"/>
    <mergeCell ref="H420:N426"/>
    <mergeCell ref="B435:G440"/>
    <mergeCell ref="H435:N440"/>
    <mergeCell ref="H431:N431"/>
    <mergeCell ref="B441:G467"/>
    <mergeCell ref="H443:N448"/>
    <mergeCell ref="J450:L453"/>
    <mergeCell ref="H456:N462"/>
    <mergeCell ref="B471:G476"/>
    <mergeCell ref="H471:N476"/>
    <mergeCell ref="H467:N467"/>
    <mergeCell ref="B513:G539"/>
    <mergeCell ref="H515:N520"/>
    <mergeCell ref="J522:L525"/>
    <mergeCell ref="H528:N534"/>
    <mergeCell ref="B477:G503"/>
    <mergeCell ref="H479:N484"/>
    <mergeCell ref="J486:L489"/>
    <mergeCell ref="H492:N498"/>
    <mergeCell ref="B507:G512"/>
    <mergeCell ref="H507:N512"/>
    <mergeCell ref="H503:N503"/>
    <mergeCell ref="H539:N539"/>
  </mergeCells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horizontalDpi="4294967293" verticalDpi="300" r:id="rId2"/>
  <ignoredErrors>
    <ignoredError sqref="H11:N30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B2:N33"/>
  <sheetViews>
    <sheetView showGridLines="0" showRowColHeaders="0" workbookViewId="0">
      <selection activeCell="M9" sqref="M9"/>
    </sheetView>
  </sheetViews>
  <sheetFormatPr defaultRowHeight="14.4" x14ac:dyDescent="0.3"/>
  <cols>
    <col min="2" max="2" width="8.88671875" style="16"/>
    <col min="3" max="3" width="11.88671875" customWidth="1"/>
    <col min="4" max="4" width="22.109375" customWidth="1"/>
    <col min="5" max="10" width="10.6640625" customWidth="1"/>
    <col min="11" max="11" width="18.109375" customWidth="1"/>
    <col min="12" max="12" width="22.21875" customWidth="1"/>
    <col min="13" max="13" width="5.88671875" style="297" customWidth="1"/>
  </cols>
  <sheetData>
    <row r="2" spans="2:14" x14ac:dyDescent="0.3"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4" ht="17.399999999999999" x14ac:dyDescent="0.3">
      <c r="B3" s="996" t="s">
        <v>55</v>
      </c>
      <c r="C3" s="996"/>
      <c r="D3" s="996"/>
      <c r="E3" s="996"/>
      <c r="F3" s="996"/>
      <c r="G3" s="996"/>
      <c r="H3" s="996"/>
      <c r="I3" s="996"/>
      <c r="J3" s="996"/>
      <c r="K3" s="996"/>
      <c r="L3" s="996"/>
    </row>
    <row r="4" spans="2:14" ht="17.399999999999999" x14ac:dyDescent="0.3">
      <c r="B4" s="996" t="str">
        <f>'Proforma-II (TS)'!B4</f>
        <v>SSC Public Exams March 2024</v>
      </c>
      <c r="C4" s="996"/>
      <c r="D4" s="996"/>
      <c r="E4" s="996"/>
      <c r="F4" s="996"/>
      <c r="G4" s="996"/>
      <c r="H4" s="996"/>
      <c r="I4" s="996"/>
      <c r="J4" s="996"/>
      <c r="K4" s="996"/>
      <c r="L4" s="996"/>
    </row>
    <row r="5" spans="2:14" ht="17.399999999999999" x14ac:dyDescent="0.3">
      <c r="B5" s="1095" t="s">
        <v>56</v>
      </c>
      <c r="C5" s="1095"/>
      <c r="D5" s="1095"/>
      <c r="E5" s="1095"/>
      <c r="F5" s="1095"/>
      <c r="G5" s="1095"/>
      <c r="H5" s="1095"/>
      <c r="I5" s="1095"/>
      <c r="J5" s="1095"/>
      <c r="K5" s="1095"/>
      <c r="L5" s="1095"/>
    </row>
    <row r="6" spans="2:14" s="22" customFormat="1" ht="20.25" customHeight="1" x14ac:dyDescent="0.25">
      <c r="B6" s="1088" t="s">
        <v>57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88"/>
      <c r="M6" s="569"/>
      <c r="N6" s="283"/>
    </row>
    <row r="7" spans="2:14" ht="17.399999999999999" x14ac:dyDescent="0.3">
      <c r="B7" s="1089" t="s">
        <v>163</v>
      </c>
      <c r="C7" s="1089"/>
      <c r="D7" s="1089"/>
      <c r="E7" s="1090" t="str">
        <f>'Proforma-II (TS)'!E7</f>
        <v>2365 - ZPH School,  xxxx</v>
      </c>
      <c r="F7" s="1090"/>
      <c r="G7" s="1090"/>
      <c r="H7" s="1090"/>
      <c r="I7" s="1090"/>
      <c r="J7" s="1090"/>
      <c r="K7" s="513" t="s">
        <v>2</v>
      </c>
      <c r="L7" s="47"/>
      <c r="N7" s="28"/>
    </row>
    <row r="8" spans="2:14" ht="15" thickBot="1" x14ac:dyDescent="0.35">
      <c r="C8" s="58"/>
      <c r="D8" s="58"/>
      <c r="E8" s="58"/>
      <c r="F8" s="58"/>
      <c r="G8" s="58"/>
      <c r="H8" s="58"/>
      <c r="I8" s="58"/>
      <c r="J8" s="58"/>
      <c r="K8" s="58"/>
      <c r="L8" s="58"/>
      <c r="N8" s="28"/>
    </row>
    <row r="9" spans="2:14" ht="26.25" customHeight="1" x14ac:dyDescent="0.3">
      <c r="B9" s="1091" t="s">
        <v>358</v>
      </c>
      <c r="C9" s="1084" t="s">
        <v>62</v>
      </c>
      <c r="D9" s="1086" t="s">
        <v>63</v>
      </c>
      <c r="E9" s="1086" t="s">
        <v>64</v>
      </c>
      <c r="F9" s="1086"/>
      <c r="G9" s="1086"/>
      <c r="H9" s="1086" t="s">
        <v>66</v>
      </c>
      <c r="I9" s="1086"/>
      <c r="J9" s="1086"/>
      <c r="K9" s="1086" t="s">
        <v>68</v>
      </c>
      <c r="L9" s="1093" t="s">
        <v>69</v>
      </c>
    </row>
    <row r="10" spans="2:14" ht="26.25" customHeight="1" thickBot="1" x14ac:dyDescent="0.35">
      <c r="B10" s="1092"/>
      <c r="C10" s="1085"/>
      <c r="D10" s="1087"/>
      <c r="E10" s="503" t="s">
        <v>70</v>
      </c>
      <c r="F10" s="503" t="s">
        <v>71</v>
      </c>
      <c r="G10" s="503" t="s">
        <v>72</v>
      </c>
      <c r="H10" s="503" t="s">
        <v>70</v>
      </c>
      <c r="I10" s="503" t="s">
        <v>71</v>
      </c>
      <c r="J10" s="503" t="s">
        <v>72</v>
      </c>
      <c r="K10" s="1087"/>
      <c r="L10" s="1094"/>
      <c r="M10" s="563"/>
    </row>
    <row r="11" spans="2:14" ht="19.95" customHeight="1" x14ac:dyDescent="0.3">
      <c r="B11" s="502">
        <f>IF(C11="","",1)</f>
        <v>1</v>
      </c>
      <c r="C11" s="493">
        <f>'Proforma-II (TS)'!C11</f>
        <v>20</v>
      </c>
      <c r="D11" s="280"/>
      <c r="E11" s="280"/>
      <c r="F11" s="280"/>
      <c r="G11" s="280"/>
      <c r="H11" s="280"/>
      <c r="I11" s="280"/>
      <c r="J11" s="280"/>
      <c r="K11" s="280"/>
      <c r="L11" s="494"/>
      <c r="M11" s="297">
        <f>IF(C11="",0,1)</f>
        <v>1</v>
      </c>
    </row>
    <row r="12" spans="2:14" ht="19.95" customHeight="1" x14ac:dyDescent="0.3">
      <c r="B12" s="495">
        <f>IF(C12="","",2)</f>
        <v>2</v>
      </c>
      <c r="C12" s="493">
        <f>'Proforma-II (TS)'!C12</f>
        <v>20</v>
      </c>
      <c r="D12" s="281"/>
      <c r="E12" s="281"/>
      <c r="F12" s="281"/>
      <c r="G12" s="281"/>
      <c r="H12" s="281"/>
      <c r="I12" s="281"/>
      <c r="J12" s="281"/>
      <c r="K12" s="281"/>
      <c r="L12" s="496"/>
      <c r="M12" s="297">
        <f t="shared" ref="M12:M25" si="0">IF(C12="",0,1)</f>
        <v>1</v>
      </c>
    </row>
    <row r="13" spans="2:14" ht="19.95" customHeight="1" x14ac:dyDescent="0.3">
      <c r="B13" s="495">
        <f>IF(C13="","",3)</f>
        <v>3</v>
      </c>
      <c r="C13" s="493">
        <f>'Proforma-II (TS)'!C13</f>
        <v>30</v>
      </c>
      <c r="D13" s="281"/>
      <c r="E13" s="281"/>
      <c r="F13" s="281"/>
      <c r="G13" s="281"/>
      <c r="H13" s="281"/>
      <c r="I13" s="281"/>
      <c r="J13" s="281"/>
      <c r="K13" s="281"/>
      <c r="L13" s="496"/>
      <c r="M13" s="297">
        <f t="shared" si="0"/>
        <v>1</v>
      </c>
    </row>
    <row r="14" spans="2:14" ht="19.95" customHeight="1" x14ac:dyDescent="0.3">
      <c r="B14" s="495">
        <f>IF(C14="","",4)</f>
        <v>4</v>
      </c>
      <c r="C14" s="493">
        <f>'Proforma-II (TS)'!C14</f>
        <v>20</v>
      </c>
      <c r="D14" s="281"/>
      <c r="E14" s="281"/>
      <c r="F14" s="281"/>
      <c r="G14" s="281"/>
      <c r="H14" s="281"/>
      <c r="I14" s="281"/>
      <c r="J14" s="281"/>
      <c r="K14" s="281"/>
      <c r="L14" s="496"/>
      <c r="M14" s="297">
        <f t="shared" si="0"/>
        <v>1</v>
      </c>
    </row>
    <row r="15" spans="2:14" ht="19.95" customHeight="1" x14ac:dyDescent="0.3">
      <c r="B15" s="495">
        <f>IF(C15="","",5)</f>
        <v>5</v>
      </c>
      <c r="C15" s="493">
        <f>'Proforma-II (TS)'!C15</f>
        <v>20</v>
      </c>
      <c r="D15" s="281"/>
      <c r="E15" s="281"/>
      <c r="F15" s="281"/>
      <c r="G15" s="281"/>
      <c r="H15" s="281"/>
      <c r="I15" s="281"/>
      <c r="J15" s="281"/>
      <c r="K15" s="281"/>
      <c r="L15" s="496"/>
      <c r="M15" s="297">
        <f t="shared" si="0"/>
        <v>1</v>
      </c>
    </row>
    <row r="16" spans="2:14" ht="19.95" customHeight="1" x14ac:dyDescent="0.3">
      <c r="B16" s="495">
        <f>IF(C16="","",6)</f>
        <v>6</v>
      </c>
      <c r="C16" s="493">
        <f>'Proforma-II (TS)'!C16</f>
        <v>20</v>
      </c>
      <c r="D16" s="281"/>
      <c r="E16" s="281"/>
      <c r="F16" s="281"/>
      <c r="G16" s="281"/>
      <c r="H16" s="281"/>
      <c r="I16" s="281"/>
      <c r="J16" s="281"/>
      <c r="K16" s="281"/>
      <c r="L16" s="496"/>
      <c r="M16" s="297">
        <f t="shared" si="0"/>
        <v>1</v>
      </c>
    </row>
    <row r="17" spans="2:13" ht="19.95" customHeight="1" x14ac:dyDescent="0.3">
      <c r="B17" s="495">
        <f>IF(C17="","",7)</f>
        <v>7</v>
      </c>
      <c r="C17" s="493">
        <f>'Proforma-II (TS)'!C17</f>
        <v>20</v>
      </c>
      <c r="D17" s="281"/>
      <c r="E17" s="281"/>
      <c r="F17" s="281"/>
      <c r="G17" s="281"/>
      <c r="H17" s="281"/>
      <c r="I17" s="281"/>
      <c r="J17" s="281"/>
      <c r="K17" s="281"/>
      <c r="L17" s="496"/>
      <c r="M17" s="297">
        <f t="shared" si="0"/>
        <v>1</v>
      </c>
    </row>
    <row r="18" spans="2:13" ht="19.95" customHeight="1" x14ac:dyDescent="0.3">
      <c r="B18" s="495">
        <f>IF(C18="","",8)</f>
        <v>8</v>
      </c>
      <c r="C18" s="493">
        <f>'Proforma-II (TS)'!C18</f>
        <v>18</v>
      </c>
      <c r="D18" s="281"/>
      <c r="E18" s="281"/>
      <c r="F18" s="281"/>
      <c r="G18" s="281"/>
      <c r="H18" s="281"/>
      <c r="I18" s="281"/>
      <c r="J18" s="281"/>
      <c r="K18" s="281"/>
      <c r="L18" s="496"/>
      <c r="M18" s="297">
        <f t="shared" si="0"/>
        <v>1</v>
      </c>
    </row>
    <row r="19" spans="2:13" ht="19.95" customHeight="1" x14ac:dyDescent="0.3">
      <c r="B19" s="495">
        <f>IF(C19="","",9)</f>
        <v>9</v>
      </c>
      <c r="C19" s="493">
        <f>'Proforma-II (TS)'!C19</f>
        <v>18</v>
      </c>
      <c r="D19" s="281"/>
      <c r="E19" s="281"/>
      <c r="F19" s="281"/>
      <c r="G19" s="281"/>
      <c r="H19" s="281"/>
      <c r="I19" s="281"/>
      <c r="J19" s="281"/>
      <c r="K19" s="281"/>
      <c r="L19" s="496"/>
      <c r="M19" s="297">
        <f t="shared" si="0"/>
        <v>1</v>
      </c>
    </row>
    <row r="20" spans="2:13" ht="19.95" customHeight="1" x14ac:dyDescent="0.3">
      <c r="B20" s="495">
        <f>IF(C20="","",10)</f>
        <v>10</v>
      </c>
      <c r="C20" s="493">
        <f>'Proforma-II (TS)'!C20</f>
        <v>20</v>
      </c>
      <c r="D20" s="282"/>
      <c r="E20" s="282"/>
      <c r="F20" s="282"/>
      <c r="G20" s="282"/>
      <c r="H20" s="282"/>
      <c r="I20" s="282"/>
      <c r="J20" s="282"/>
      <c r="K20" s="282"/>
      <c r="L20" s="497"/>
      <c r="M20" s="297">
        <f t="shared" si="0"/>
        <v>1</v>
      </c>
    </row>
    <row r="21" spans="2:13" ht="19.95" customHeight="1" x14ac:dyDescent="0.3">
      <c r="B21" s="495" t="str">
        <f>IF(C21="","",11)</f>
        <v/>
      </c>
      <c r="C21" s="493" t="str">
        <f>'Proforma-II (TS)'!C21</f>
        <v/>
      </c>
      <c r="D21" s="282"/>
      <c r="E21" s="282"/>
      <c r="F21" s="282"/>
      <c r="G21" s="282"/>
      <c r="H21" s="282"/>
      <c r="I21" s="282"/>
      <c r="J21" s="282"/>
      <c r="K21" s="282"/>
      <c r="L21" s="497"/>
      <c r="M21" s="297">
        <f t="shared" si="0"/>
        <v>0</v>
      </c>
    </row>
    <row r="22" spans="2:13" ht="19.95" customHeight="1" x14ac:dyDescent="0.3">
      <c r="B22" s="495" t="str">
        <f>IF(C22="","",12)</f>
        <v/>
      </c>
      <c r="C22" s="493" t="str">
        <f>'Proforma-II (TS)'!C22</f>
        <v/>
      </c>
      <c r="D22" s="282"/>
      <c r="E22" s="282"/>
      <c r="F22" s="282"/>
      <c r="G22" s="282"/>
      <c r="H22" s="282"/>
      <c r="I22" s="282"/>
      <c r="J22" s="282"/>
      <c r="K22" s="282"/>
      <c r="L22" s="497"/>
      <c r="M22" s="297">
        <f t="shared" si="0"/>
        <v>0</v>
      </c>
    </row>
    <row r="23" spans="2:13" ht="19.95" customHeight="1" x14ac:dyDescent="0.3">
      <c r="B23" s="495" t="str">
        <f>IF(C23="","",13)</f>
        <v/>
      </c>
      <c r="C23" s="493" t="str">
        <f>'Proforma-II (TS)'!C23</f>
        <v/>
      </c>
      <c r="D23" s="282"/>
      <c r="E23" s="282"/>
      <c r="F23" s="282"/>
      <c r="G23" s="282"/>
      <c r="H23" s="282"/>
      <c r="I23" s="282"/>
      <c r="J23" s="282"/>
      <c r="K23" s="282"/>
      <c r="L23" s="497"/>
      <c r="M23" s="297">
        <f t="shared" si="0"/>
        <v>0</v>
      </c>
    </row>
    <row r="24" spans="2:13" ht="19.95" customHeight="1" x14ac:dyDescent="0.3">
      <c r="B24" s="495" t="str">
        <f>IF(C24="","",14)</f>
        <v/>
      </c>
      <c r="C24" s="493" t="str">
        <f>'Proforma-II (TS)'!C24</f>
        <v/>
      </c>
      <c r="D24" s="282"/>
      <c r="E24" s="282"/>
      <c r="F24" s="282"/>
      <c r="G24" s="282"/>
      <c r="H24" s="282"/>
      <c r="I24" s="282"/>
      <c r="J24" s="282"/>
      <c r="K24" s="282"/>
      <c r="L24" s="497"/>
      <c r="M24" s="297">
        <f t="shared" si="0"/>
        <v>0</v>
      </c>
    </row>
    <row r="25" spans="2:13" ht="19.95" customHeight="1" x14ac:dyDescent="0.3">
      <c r="B25" s="495" t="str">
        <f>IF(C25="","",15)</f>
        <v/>
      </c>
      <c r="C25" s="493" t="str">
        <f>'Proforma-II (TS)'!C25</f>
        <v/>
      </c>
      <c r="D25" s="282"/>
      <c r="E25" s="282"/>
      <c r="F25" s="282"/>
      <c r="G25" s="282"/>
      <c r="H25" s="282"/>
      <c r="I25" s="282"/>
      <c r="J25" s="282"/>
      <c r="K25" s="282"/>
      <c r="L25" s="497"/>
      <c r="M25" s="297">
        <f t="shared" si="0"/>
        <v>0</v>
      </c>
    </row>
    <row r="26" spans="2:13" ht="19.95" customHeight="1" thickBot="1" x14ac:dyDescent="0.35">
      <c r="B26" s="498" t="str">
        <f>IF(C26="","",2)</f>
        <v/>
      </c>
      <c r="C26" s="499"/>
      <c r="D26" s="500"/>
      <c r="E26" s="500"/>
      <c r="F26" s="500"/>
      <c r="G26" s="500"/>
      <c r="H26" s="500"/>
      <c r="I26" s="500"/>
      <c r="J26" s="500"/>
      <c r="K26" s="500"/>
      <c r="L26" s="501"/>
      <c r="M26" s="297">
        <f>IF(C$11="",0,1)</f>
        <v>1</v>
      </c>
    </row>
    <row r="27" spans="2:13" ht="19.95" customHeight="1" x14ac:dyDescent="0.3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97">
        <f t="shared" ref="M27:M32" si="1">IF(C$11="",0,1)</f>
        <v>1</v>
      </c>
    </row>
    <row r="28" spans="2:13" x14ac:dyDescent="0.3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97">
        <f t="shared" si="1"/>
        <v>1</v>
      </c>
    </row>
    <row r="29" spans="2:13" x14ac:dyDescent="0.3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297">
        <f t="shared" si="1"/>
        <v>1</v>
      </c>
    </row>
    <row r="30" spans="2:13" x14ac:dyDescent="0.3">
      <c r="C30" s="30"/>
      <c r="D30" s="30"/>
      <c r="E30" s="30"/>
      <c r="F30" s="30"/>
      <c r="G30" s="30"/>
      <c r="H30" s="30"/>
      <c r="I30" s="30"/>
      <c r="J30" s="998" t="s">
        <v>342</v>
      </c>
      <c r="K30" s="998"/>
      <c r="L30" s="30"/>
      <c r="M30" s="297">
        <f t="shared" si="1"/>
        <v>1</v>
      </c>
    </row>
    <row r="31" spans="2:13" x14ac:dyDescent="0.3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297">
        <f t="shared" si="1"/>
        <v>1</v>
      </c>
    </row>
    <row r="32" spans="2:13" x14ac:dyDescent="0.3">
      <c r="B32" s="328" t="s">
        <v>356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297">
        <f t="shared" si="1"/>
        <v>1</v>
      </c>
    </row>
    <row r="33" spans="3:12" x14ac:dyDescent="0.3">
      <c r="C33" s="28"/>
      <c r="D33" s="28"/>
      <c r="E33" s="28"/>
      <c r="F33" s="28"/>
      <c r="G33" s="28"/>
      <c r="H33" s="28"/>
      <c r="I33" s="28"/>
      <c r="J33" s="28"/>
      <c r="K33" s="28"/>
      <c r="L33" s="28"/>
    </row>
  </sheetData>
  <sheetProtection algorithmName="SHA-512" hashValue="phh0Bb6DJIOvbRXHOBVZlDBWfcATege03Yqf02S49T4tnff73fIjh1lJe+UdAfq3x/Xn5IucpyCmpx7krjjTUw==" saltValue="gFtfBSzEZ9NPuR1mIua9vw==" spinCount="100000" sheet="1" sort="0" autoFilter="0"/>
  <autoFilter ref="M10:M32" xr:uid="{00000000-0001-0000-0E00-000000000000}"/>
  <mergeCells count="14">
    <mergeCell ref="B6:L6"/>
    <mergeCell ref="B7:D7"/>
    <mergeCell ref="E7:J7"/>
    <mergeCell ref="B9:B10"/>
    <mergeCell ref="B3:L3"/>
    <mergeCell ref="B4:L4"/>
    <mergeCell ref="K9:K10"/>
    <mergeCell ref="L9:L10"/>
    <mergeCell ref="B5:L5"/>
    <mergeCell ref="J30:K30"/>
    <mergeCell ref="C9:C10"/>
    <mergeCell ref="D9:D10"/>
    <mergeCell ref="E9:G9"/>
    <mergeCell ref="H9:J9"/>
  </mergeCells>
  <printOptions horizontalCentered="1"/>
  <pageMargins left="0.19685039370078741" right="0.19685039370078741" top="0.27559055118110237" bottom="0.23622047244094491" header="0.19685039370078741" footer="0.15748031496062992"/>
  <pageSetup paperSize="9" scale="97" orientation="landscape" horizontalDpi="4294967293" verticalDpi="0" r:id="rId1"/>
  <ignoredErrors>
    <ignoredError sqref="C11:C25 B4 E7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0070C0"/>
    <pageSetUpPr fitToPage="1"/>
  </sheetPr>
  <dimension ref="B2:V32"/>
  <sheetViews>
    <sheetView showGridLines="0" showRowColHeaders="0" workbookViewId="0">
      <selection activeCell="T19" sqref="T19"/>
    </sheetView>
  </sheetViews>
  <sheetFormatPr defaultRowHeight="14.4" x14ac:dyDescent="0.3"/>
  <cols>
    <col min="1" max="1" width="4.109375" customWidth="1"/>
    <col min="2" max="2" width="8.109375" customWidth="1"/>
    <col min="3" max="3" width="10.88671875" customWidth="1"/>
    <col min="4" max="4" width="19.77734375" customWidth="1"/>
    <col min="5" max="16" width="5.77734375" customWidth="1"/>
    <col min="17" max="17" width="13.77734375" customWidth="1"/>
    <col min="18" max="18" width="17.88671875" customWidth="1"/>
    <col min="19" max="19" width="6.5546875" style="297" customWidth="1"/>
  </cols>
  <sheetData>
    <row r="2" spans="2:22" ht="8.2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2:22" ht="17.399999999999999" x14ac:dyDescent="0.3">
      <c r="B3" s="996" t="s">
        <v>55</v>
      </c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</row>
    <row r="4" spans="2:22" ht="17.399999999999999" x14ac:dyDescent="0.3">
      <c r="B4" s="996" t="str">
        <f>DATA!F9</f>
        <v>SSC Public Exams March 2024</v>
      </c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</row>
    <row r="5" spans="2:22" ht="17.399999999999999" x14ac:dyDescent="0.3">
      <c r="B5" s="1095" t="s">
        <v>56</v>
      </c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</row>
    <row r="6" spans="2:22" x14ac:dyDescent="0.3">
      <c r="B6" s="1096" t="s">
        <v>57</v>
      </c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</row>
    <row r="7" spans="2:22" s="9" customFormat="1" ht="18" x14ac:dyDescent="0.35">
      <c r="B7" s="29"/>
      <c r="C7" s="1089" t="s">
        <v>163</v>
      </c>
      <c r="D7" s="1089"/>
      <c r="E7" s="1097" t="str">
        <f>'DO Dairy'!E7</f>
        <v>2365 - ZPH School,  xxxx</v>
      </c>
      <c r="F7" s="1097"/>
      <c r="G7" s="1097"/>
      <c r="H7" s="1097"/>
      <c r="I7" s="1097"/>
      <c r="J7" s="1097"/>
      <c r="K7" s="1097"/>
      <c r="L7" s="1097"/>
      <c r="M7" s="1097"/>
      <c r="N7" s="29"/>
      <c r="O7" s="29"/>
      <c r="P7" s="514" t="s">
        <v>2</v>
      </c>
      <c r="Q7" s="29"/>
      <c r="R7" s="29"/>
      <c r="S7" s="565"/>
    </row>
    <row r="8" spans="2:22" ht="15" thickBot="1" x14ac:dyDescent="0.35"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</row>
    <row r="9" spans="2:22" ht="27" customHeight="1" x14ac:dyDescent="0.3">
      <c r="B9" s="1101" t="s">
        <v>358</v>
      </c>
      <c r="C9" s="1099" t="s">
        <v>62</v>
      </c>
      <c r="D9" s="1099" t="s">
        <v>63</v>
      </c>
      <c r="E9" s="1099" t="s">
        <v>64</v>
      </c>
      <c r="F9" s="1099"/>
      <c r="G9" s="1099"/>
      <c r="H9" s="1099" t="s">
        <v>65</v>
      </c>
      <c r="I9" s="1099"/>
      <c r="J9" s="1099"/>
      <c r="K9" s="1099" t="s">
        <v>66</v>
      </c>
      <c r="L9" s="1099"/>
      <c r="M9" s="1099"/>
      <c r="N9" s="1098" t="s">
        <v>67</v>
      </c>
      <c r="O9" s="1098"/>
      <c r="P9" s="1098"/>
      <c r="Q9" s="1099" t="s">
        <v>68</v>
      </c>
      <c r="R9" s="1103" t="s">
        <v>69</v>
      </c>
      <c r="T9" s="28"/>
    </row>
    <row r="10" spans="2:22" ht="21.75" customHeight="1" x14ac:dyDescent="0.3">
      <c r="B10" s="1102"/>
      <c r="C10" s="1100"/>
      <c r="D10" s="1100"/>
      <c r="E10" s="512" t="s">
        <v>70</v>
      </c>
      <c r="F10" s="512" t="s">
        <v>71</v>
      </c>
      <c r="G10" s="512" t="s">
        <v>72</v>
      </c>
      <c r="H10" s="512" t="s">
        <v>70</v>
      </c>
      <c r="I10" s="512" t="s">
        <v>71</v>
      </c>
      <c r="J10" s="512" t="s">
        <v>72</v>
      </c>
      <c r="K10" s="512" t="s">
        <v>70</v>
      </c>
      <c r="L10" s="512" t="s">
        <v>71</v>
      </c>
      <c r="M10" s="512" t="s">
        <v>72</v>
      </c>
      <c r="N10" s="512" t="s">
        <v>70</v>
      </c>
      <c r="O10" s="512" t="s">
        <v>71</v>
      </c>
      <c r="P10" s="512" t="s">
        <v>72</v>
      </c>
      <c r="Q10" s="1100"/>
      <c r="R10" s="1104"/>
      <c r="S10" s="563"/>
      <c r="T10" s="28"/>
    </row>
    <row r="11" spans="2:22" ht="22.05" customHeight="1" x14ac:dyDescent="0.3">
      <c r="B11" s="502">
        <f>IF(C11="","",1)</f>
        <v>1</v>
      </c>
      <c r="C11" s="509">
        <f>IF(DATA!P24="","",DATA!P24)</f>
        <v>20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04"/>
      <c r="S11" s="297">
        <f>IF(C11="",0,1)</f>
        <v>1</v>
      </c>
      <c r="T11" s="28"/>
    </row>
    <row r="12" spans="2:22" ht="22.05" customHeight="1" x14ac:dyDescent="0.3">
      <c r="B12" s="495">
        <f>IF(C12="","",2)</f>
        <v>2</v>
      </c>
      <c r="C12" s="510">
        <f>IF(DATA!P25="","",DATA!P25)</f>
        <v>20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5"/>
      <c r="S12" s="297">
        <f t="shared" ref="S12:S25" si="0">IF(C12="",0,1)</f>
        <v>1</v>
      </c>
      <c r="T12" s="28"/>
    </row>
    <row r="13" spans="2:22" ht="22.05" customHeight="1" x14ac:dyDescent="0.3">
      <c r="B13" s="495">
        <f>IF(C13="","",3)</f>
        <v>3</v>
      </c>
      <c r="C13" s="510">
        <f>IF(DATA!P26="","",DATA!P26)</f>
        <v>30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5"/>
      <c r="S13" s="297">
        <f t="shared" si="0"/>
        <v>1</v>
      </c>
      <c r="V13">
        <f>DATA!AB58</f>
        <v>1</v>
      </c>
    </row>
    <row r="14" spans="2:22" ht="22.05" customHeight="1" x14ac:dyDescent="0.3">
      <c r="B14" s="495">
        <f>IF(C14="","",4)</f>
        <v>4</v>
      </c>
      <c r="C14" s="510">
        <f>IF(DATA!P27="","",DATA!P27)</f>
        <v>20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5"/>
      <c r="S14" s="297">
        <f t="shared" si="0"/>
        <v>1</v>
      </c>
    </row>
    <row r="15" spans="2:22" ht="22.05" customHeight="1" x14ac:dyDescent="0.3">
      <c r="B15" s="495">
        <f>IF(C15="","",5)</f>
        <v>5</v>
      </c>
      <c r="C15" s="510">
        <f>IF(DATA!P28="","",DATA!P28)</f>
        <v>20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5"/>
      <c r="S15" s="297">
        <f t="shared" si="0"/>
        <v>1</v>
      </c>
    </row>
    <row r="16" spans="2:22" ht="22.05" customHeight="1" x14ac:dyDescent="0.3">
      <c r="B16" s="495">
        <f>IF(C16="","",6)</f>
        <v>6</v>
      </c>
      <c r="C16" s="510">
        <f>IF(DATA!P29="","",DATA!P29)</f>
        <v>20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5"/>
      <c r="S16" s="297">
        <f t="shared" si="0"/>
        <v>1</v>
      </c>
    </row>
    <row r="17" spans="2:19" ht="22.05" customHeight="1" x14ac:dyDescent="0.3">
      <c r="B17" s="495">
        <f>IF(C17="","",7)</f>
        <v>7</v>
      </c>
      <c r="C17" s="510">
        <f>IF(DATA!P30="","",DATA!P30)</f>
        <v>20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5"/>
      <c r="S17" s="297">
        <f t="shared" si="0"/>
        <v>1</v>
      </c>
    </row>
    <row r="18" spans="2:19" ht="22.05" customHeight="1" x14ac:dyDescent="0.3">
      <c r="B18" s="495">
        <f>IF(C18="","",8)</f>
        <v>8</v>
      </c>
      <c r="C18" s="510">
        <f>IF(DATA!P31="","",DATA!P31)</f>
        <v>18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5"/>
      <c r="S18" s="297">
        <f t="shared" si="0"/>
        <v>1</v>
      </c>
    </row>
    <row r="19" spans="2:19" ht="22.05" customHeight="1" x14ac:dyDescent="0.3">
      <c r="B19" s="495">
        <f>IF(C19="","",9)</f>
        <v>9</v>
      </c>
      <c r="C19" s="510">
        <f>IF(DATA!P32="","",DATA!P32)</f>
        <v>18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5"/>
      <c r="S19" s="297">
        <f t="shared" si="0"/>
        <v>1</v>
      </c>
    </row>
    <row r="20" spans="2:19" ht="22.05" customHeight="1" x14ac:dyDescent="0.3">
      <c r="B20" s="495">
        <f>IF(C20="","",10)</f>
        <v>10</v>
      </c>
      <c r="C20" s="510">
        <f>IF(DATA!P33="","",DATA!P33)</f>
        <v>20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6"/>
      <c r="S20" s="297">
        <f t="shared" si="0"/>
        <v>1</v>
      </c>
    </row>
    <row r="21" spans="2:19" ht="22.05" customHeight="1" x14ac:dyDescent="0.3">
      <c r="B21" s="495" t="str">
        <f>IF(C21="","",11)</f>
        <v/>
      </c>
      <c r="C21" s="510" t="str">
        <f>IF(DATA!P34="","",DATA!P34)</f>
        <v/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6"/>
      <c r="S21" s="297">
        <f t="shared" si="0"/>
        <v>0</v>
      </c>
    </row>
    <row r="22" spans="2:19" ht="22.05" customHeight="1" x14ac:dyDescent="0.3">
      <c r="B22" s="495" t="str">
        <f>IF(C22="","",12)</f>
        <v/>
      </c>
      <c r="C22" s="510" t="str">
        <f>IF(DATA!P35="","",DATA!P35)</f>
        <v/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6"/>
      <c r="S22" s="297">
        <f t="shared" si="0"/>
        <v>0</v>
      </c>
    </row>
    <row r="23" spans="2:19" ht="22.05" customHeight="1" x14ac:dyDescent="0.3">
      <c r="B23" s="495" t="str">
        <f>IF(C23="","",13)</f>
        <v/>
      </c>
      <c r="C23" s="510" t="str">
        <f>IF(DATA!P36="","",DATA!P36)</f>
        <v/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6"/>
      <c r="S23" s="297">
        <f t="shared" si="0"/>
        <v>0</v>
      </c>
    </row>
    <row r="24" spans="2:19" ht="22.05" customHeight="1" x14ac:dyDescent="0.3">
      <c r="B24" s="495" t="str">
        <f>IF(C24="","",14)</f>
        <v/>
      </c>
      <c r="C24" s="510" t="str">
        <f>IF(DATA!P37="","",DATA!P37)</f>
        <v/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6"/>
      <c r="S24" s="297">
        <f t="shared" si="0"/>
        <v>0</v>
      </c>
    </row>
    <row r="25" spans="2:19" ht="22.05" customHeight="1" x14ac:dyDescent="0.3">
      <c r="B25" s="495" t="str">
        <f>IF(C25="","",15)</f>
        <v/>
      </c>
      <c r="C25" s="510" t="str">
        <f>IF(DATA!P38="","",DATA!P38)</f>
        <v/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6"/>
      <c r="S25" s="297">
        <f t="shared" si="0"/>
        <v>0</v>
      </c>
    </row>
    <row r="26" spans="2:19" ht="22.05" customHeight="1" thickBot="1" x14ac:dyDescent="0.35">
      <c r="B26" s="498" t="str">
        <f>IF(C26="","",2)</f>
        <v/>
      </c>
      <c r="C26" s="511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8"/>
      <c r="S26" s="297">
        <f>IF(C$11="",0,1)</f>
        <v>1</v>
      </c>
    </row>
    <row r="27" spans="2:19" x14ac:dyDescent="0.3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7">
        <f t="shared" ref="S27:S31" si="1">IF(C$11="",0,1)</f>
        <v>1</v>
      </c>
    </row>
    <row r="28" spans="2:19" x14ac:dyDescent="0.3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7">
        <f t="shared" si="1"/>
        <v>1</v>
      </c>
    </row>
    <row r="29" spans="2:19" ht="15.6" x14ac:dyDescent="0.3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3" t="s">
        <v>342</v>
      </c>
      <c r="O29" s="28"/>
      <c r="P29" s="28"/>
      <c r="Q29" s="28"/>
      <c r="R29" s="28"/>
      <c r="S29" s="297">
        <f t="shared" si="1"/>
        <v>1</v>
      </c>
    </row>
    <row r="30" spans="2:19" x14ac:dyDescent="0.3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7">
        <f t="shared" si="1"/>
        <v>1</v>
      </c>
    </row>
    <row r="31" spans="2:19" x14ac:dyDescent="0.3">
      <c r="B31" s="328" t="s">
        <v>356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98"/>
      <c r="N31" s="398"/>
      <c r="O31" s="398"/>
      <c r="P31" s="398"/>
      <c r="Q31" s="398"/>
      <c r="R31" s="398"/>
      <c r="S31" s="297">
        <f t="shared" si="1"/>
        <v>1</v>
      </c>
    </row>
    <row r="32" spans="2:19" x14ac:dyDescent="0.3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</sheetData>
  <sheetProtection algorithmName="SHA-512" hashValue="LlNI0RL9zOZ6wt33eLDetoZQT9FZTe14aAg0j83FsTNwcx4bpMr2jGyFxgNGpZvlwpUBewTfCOUerb78vktpPg==" saltValue="0qpDRh2Wm5DmQK5P6nFQnA==" spinCount="100000" sheet="1" sort="0" autoFilter="0"/>
  <autoFilter ref="S10:S31" xr:uid="{00000000-0001-0000-0F00-000000000000}"/>
  <customSheetViews>
    <customSheetView guid="{C68C7D00-2884-4B0B-841E-6AB961699C1E}" showGridLines="0" showRowCol="0">
      <selection activeCell="T12" sqref="T12"/>
      <pageMargins left="0.2" right="0.25" top="0.2" bottom="0.2" header="0.2" footer="0.2"/>
      <printOptions horizontalCentered="1" verticalCentered="1"/>
      <pageSetup paperSize="9" orientation="landscape" horizontalDpi="300" verticalDpi="300" r:id="rId1"/>
    </customSheetView>
    <customSheetView guid="{91B66CC3-8FCC-42E0-960E-ACA6844C784B}" showGridLines="0" showRowCol="0">
      <selection activeCell="T12" sqref="T12"/>
      <pageMargins left="0.28000000000000003" right="0.28000000000000003" top="0.28999999999999998" bottom="0.28999999999999998" header="0.26" footer="0.18"/>
      <pageSetup paperSize="9" orientation="landscape" horizontalDpi="300" verticalDpi="300" r:id="rId2"/>
    </customSheetView>
    <customSheetView guid="{7619AA85-228C-4630-A71B-2CC5AF56A092}" showPageBreaks="1" showGridLines="0" showRowCol="0" printArea="1">
      <selection activeCell="T14" sqref="T14"/>
      <pageMargins left="0.28000000000000003" right="0.28000000000000003" top="0.28999999999999998" bottom="0.28999999999999998" header="0.26" footer="0.18"/>
      <pageSetup paperSize="9" orientation="landscape" horizontalDpi="300" verticalDpi="300" r:id="rId3"/>
    </customSheetView>
    <customSheetView guid="{7EB9028C-C1C3-4BCC-8803-2457D6816300}" showGridLines="0" showRowCol="0">
      <selection activeCell="T13" sqref="T13"/>
      <pageMargins left="0.28000000000000003" right="0.28000000000000003" top="0.28999999999999998" bottom="0.28999999999999998" header="0.26" footer="0.18"/>
      <pageSetup paperSize="9" orientation="landscape" horizontalDpi="300" verticalDpi="300" r:id="rId4"/>
    </customSheetView>
    <customSheetView guid="{E29035F5-F69F-4E6C-B271-4FA14E090C51}" showGridLines="0" showRowCol="0">
      <selection activeCell="T12" sqref="T12"/>
      <pageMargins left="0.28000000000000003" right="0.28000000000000003" top="0.28999999999999998" bottom="0.28999999999999998" header="0.26" footer="0.18"/>
      <pageSetup paperSize="9" orientation="landscape" horizontalDpi="300" verticalDpi="300" r:id="rId5"/>
    </customSheetView>
    <customSheetView guid="{F97A65F8-EBCA-4E66-ADD8-B9510728BB77}" showGridLines="0" showRowCol="0">
      <selection activeCell="T12" sqref="T12"/>
      <pageMargins left="0.28000000000000003" right="0.28000000000000003" top="0.28999999999999998" bottom="0.28999999999999998" header="0.26" footer="0.18"/>
      <pageSetup paperSize="9" orientation="landscape" horizontalDpi="300" verticalDpi="300" r:id="rId6"/>
    </customSheetView>
  </customSheetViews>
  <mergeCells count="15">
    <mergeCell ref="N9:P9"/>
    <mergeCell ref="C7:D7"/>
    <mergeCell ref="Q9:Q10"/>
    <mergeCell ref="B9:B10"/>
    <mergeCell ref="R9:R10"/>
    <mergeCell ref="C9:C10"/>
    <mergeCell ref="D9:D10"/>
    <mergeCell ref="E9:G9"/>
    <mergeCell ref="H9:J9"/>
    <mergeCell ref="K9:M9"/>
    <mergeCell ref="B3:R3"/>
    <mergeCell ref="B4:R4"/>
    <mergeCell ref="B5:R5"/>
    <mergeCell ref="B6:R6"/>
    <mergeCell ref="E7:M7"/>
  </mergeCells>
  <conditionalFormatting sqref="H9:J9">
    <cfRule type="cellIs" dxfId="5" priority="8" stopIfTrue="1" operator="equal">
      <formula>1</formula>
    </cfRule>
    <cfRule type="colorScale" priority="9">
      <colorScale>
        <cfvo type="formula" val="1"/>
        <cfvo type="max"/>
        <color rgb="FFFF7128"/>
        <color rgb="FFFFEF9C"/>
      </colorScale>
    </cfRule>
  </conditionalFormatting>
  <conditionalFormatting sqref="H9:J10">
    <cfRule type="containsBlanks" dxfId="4" priority="3" stopIfTrue="1">
      <formula>LEN(TRIM(H9))=0</formula>
    </cfRule>
    <cfRule type="colorScale" priority="6">
      <colorScale>
        <cfvo type="num" val="1"/>
        <cfvo type="num" val="2"/>
        <color theme="0"/>
        <color theme="1"/>
      </colorScale>
    </cfRule>
    <cfRule type="cellIs" priority="7" stopIfTrue="1" operator="greaterThan">
      <formula>1</formula>
    </cfRule>
  </conditionalFormatting>
  <conditionalFormatting sqref="U14">
    <cfRule type="colorScale" priority="1">
      <colorScale>
        <cfvo type="num" val="&quot;$V$15=1&quot;"/>
        <cfvo type="max"/>
        <color rgb="FFFF7128"/>
        <color rgb="FFFFEF9C"/>
      </colorScale>
    </cfRule>
  </conditionalFormatting>
  <printOptions horizontalCentered="1"/>
  <pageMargins left="0.11811023622047245" right="0.23622047244094491" top="0.11811023622047245" bottom="0.11811023622047245" header="0.11811023622047245" footer="0.11811023622047245"/>
  <pageSetup paperSize="9" scale="99" orientation="landscape" horizontalDpi="300" verticalDpi="300" r:id="rId7"/>
  <ignoredErrors>
    <ignoredError sqref="E7 C11:C25 B4" unlockedFormula="1"/>
  </ignoredError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39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5.109375" customWidth="1"/>
    <col min="2" max="2" width="3.77734375" customWidth="1"/>
    <col min="3" max="3" width="53.88671875" customWidth="1"/>
    <col min="4" max="4" width="2.33203125" customWidth="1"/>
    <col min="5" max="5" width="45.44140625" customWidth="1"/>
  </cols>
  <sheetData>
    <row r="1" spans="2:7" ht="12.75" customHeight="1" x14ac:dyDescent="0.3"/>
    <row r="2" spans="2:7" ht="22.5" customHeight="1" x14ac:dyDescent="0.3">
      <c r="B2" s="843" t="str">
        <f>CONCATENATE(DATA!F9,"  -  Daily Report of The Deparrtmental Officer ")</f>
        <v xml:space="preserve">SSC Public Exams March 2024  -  Daily Report of The Deparrtmental Officer </v>
      </c>
      <c r="C2" s="843"/>
      <c r="D2" s="843"/>
      <c r="E2" s="843"/>
      <c r="F2" s="1"/>
    </row>
    <row r="3" spans="2:7" ht="16.5" customHeight="1" x14ac:dyDescent="0.3">
      <c r="B3" s="844" t="str">
        <f>CONCATENATE(" To be submitted to the Commissioner for Govt.Examinations &amp; Copy to the District Officer, ",DATA!F18)</f>
        <v xml:space="preserve"> To be submitted to the Commissioner for Govt.Examinations &amp; Copy to the District Officer, Kurnool</v>
      </c>
      <c r="C3" s="844"/>
      <c r="D3" s="844"/>
      <c r="E3" s="844"/>
      <c r="F3" s="1"/>
    </row>
    <row r="4" spans="2:7" ht="9.75" customHeight="1" x14ac:dyDescent="0.3">
      <c r="B4" s="842" t="s">
        <v>0</v>
      </c>
      <c r="C4" s="842"/>
      <c r="D4" s="842"/>
      <c r="E4" s="842"/>
      <c r="F4" s="1"/>
    </row>
    <row r="5" spans="2:7" ht="15.6" x14ac:dyDescent="0.3">
      <c r="B5" s="457">
        <v>1</v>
      </c>
      <c r="C5" s="458" t="s">
        <v>164</v>
      </c>
      <c r="D5" s="457" t="s">
        <v>1</v>
      </c>
      <c r="E5" s="458" t="str">
        <f>CONCATENATE(DATA!F19," - ",DATA!F18)</f>
        <v>13 - Kurnool</v>
      </c>
      <c r="F5" s="27"/>
    </row>
    <row r="6" spans="2:7" ht="15.6" x14ac:dyDescent="0.3">
      <c r="B6" s="457">
        <v>2</v>
      </c>
      <c r="C6" s="458" t="s">
        <v>2</v>
      </c>
      <c r="D6" s="457" t="s">
        <v>1</v>
      </c>
      <c r="E6" s="459"/>
      <c r="F6" s="27"/>
    </row>
    <row r="7" spans="2:7" ht="30" customHeight="1" x14ac:dyDescent="0.3">
      <c r="B7" s="457">
        <v>3</v>
      </c>
      <c r="C7" s="458" t="s">
        <v>3</v>
      </c>
      <c r="D7" s="457" t="s">
        <v>1</v>
      </c>
      <c r="E7" s="562" t="str">
        <f>CONCATENATE(DATA!F11," - ",DATA!F10)</f>
        <v>2365 - ZPH School,  xxxx</v>
      </c>
      <c r="F7" s="27"/>
      <c r="G7" s="28"/>
    </row>
    <row r="8" spans="2:7" ht="18" customHeight="1" x14ac:dyDescent="0.3">
      <c r="B8" s="840">
        <v>4</v>
      </c>
      <c r="C8" s="841" t="s">
        <v>4</v>
      </c>
      <c r="D8" s="457" t="s">
        <v>1</v>
      </c>
      <c r="E8" s="841" t="str">
        <f>CONCATENATE(DATA!F12,", ",DATA!F13,", ", DATA!F14)</f>
        <v>Sri. S.Ranganna, Head Master, Z  P H School, xxxx</v>
      </c>
      <c r="F8" s="27"/>
      <c r="G8" s="28"/>
    </row>
    <row r="9" spans="2:7" ht="18" customHeight="1" x14ac:dyDescent="0.3">
      <c r="B9" s="840"/>
      <c r="C9" s="841"/>
      <c r="D9" s="457"/>
      <c r="E9" s="841"/>
      <c r="F9" s="27"/>
      <c r="G9" s="28"/>
    </row>
    <row r="10" spans="2:7" ht="18" customHeight="1" x14ac:dyDescent="0.3">
      <c r="B10" s="840">
        <v>5</v>
      </c>
      <c r="C10" s="841" t="s">
        <v>5</v>
      </c>
      <c r="D10" s="457" t="s">
        <v>1</v>
      </c>
      <c r="E10" s="841" t="str">
        <f>CONCATENATE(DATA!F15," , ",DATA!F16,", ",DATA!F17 )</f>
        <v>Sri. H.Subba Rao , Headmaster, Z P H School, xxxx</v>
      </c>
      <c r="F10" s="27"/>
    </row>
    <row r="11" spans="2:7" ht="18" customHeight="1" x14ac:dyDescent="0.3">
      <c r="B11" s="840"/>
      <c r="C11" s="841"/>
      <c r="D11" s="457"/>
      <c r="E11" s="841"/>
      <c r="F11" s="1"/>
    </row>
    <row r="12" spans="2:7" ht="15.6" x14ac:dyDescent="0.3">
      <c r="B12" s="457">
        <v>6</v>
      </c>
      <c r="C12" s="458" t="s">
        <v>6</v>
      </c>
      <c r="D12" s="457" t="s">
        <v>1</v>
      </c>
      <c r="E12" s="458"/>
      <c r="F12" s="1"/>
    </row>
    <row r="13" spans="2:7" ht="15.6" x14ac:dyDescent="0.3">
      <c r="B13" s="457">
        <v>7</v>
      </c>
      <c r="C13" s="458" t="s">
        <v>7</v>
      </c>
      <c r="D13" s="457" t="s">
        <v>1</v>
      </c>
      <c r="E13" s="458"/>
      <c r="F13" s="1"/>
    </row>
    <row r="14" spans="2:7" ht="47.4" customHeight="1" x14ac:dyDescent="0.3">
      <c r="B14" s="460">
        <v>8</v>
      </c>
      <c r="C14" s="456" t="s">
        <v>8</v>
      </c>
      <c r="D14" s="457" t="s">
        <v>1</v>
      </c>
      <c r="E14" s="458"/>
      <c r="F14" s="1"/>
    </row>
    <row r="15" spans="2:7" ht="34.799999999999997" customHeight="1" x14ac:dyDescent="0.3">
      <c r="B15" s="460">
        <v>9</v>
      </c>
      <c r="C15" s="456" t="s">
        <v>9</v>
      </c>
      <c r="D15" s="457" t="s">
        <v>1</v>
      </c>
      <c r="E15" s="458"/>
      <c r="F15" s="1"/>
    </row>
    <row r="16" spans="2:7" ht="29.25" customHeight="1" x14ac:dyDescent="0.3">
      <c r="B16" s="460">
        <v>10</v>
      </c>
      <c r="C16" s="456" t="s">
        <v>10</v>
      </c>
      <c r="D16" s="457" t="s">
        <v>1</v>
      </c>
      <c r="E16" s="458"/>
      <c r="F16" s="1"/>
    </row>
    <row r="17" spans="2:6" ht="33" customHeight="1" x14ac:dyDescent="0.3">
      <c r="B17" s="460">
        <v>11</v>
      </c>
      <c r="C17" s="456" t="s">
        <v>11</v>
      </c>
      <c r="D17" s="457" t="s">
        <v>1</v>
      </c>
      <c r="E17" s="458"/>
      <c r="F17" s="1"/>
    </row>
    <row r="18" spans="2:6" ht="17.399999999999999" customHeight="1" x14ac:dyDescent="0.3">
      <c r="B18" s="457">
        <v>12</v>
      </c>
      <c r="C18" s="456" t="s">
        <v>12</v>
      </c>
      <c r="D18" s="457" t="s">
        <v>1</v>
      </c>
      <c r="E18" s="458"/>
      <c r="F18" s="1"/>
    </row>
    <row r="19" spans="2:6" ht="15.6" x14ac:dyDescent="0.3">
      <c r="B19" s="457">
        <v>13</v>
      </c>
      <c r="C19" s="458" t="s">
        <v>13</v>
      </c>
      <c r="D19" s="457" t="s">
        <v>1</v>
      </c>
      <c r="E19" s="458"/>
      <c r="F19" s="1"/>
    </row>
    <row r="20" spans="2:6" ht="15.6" x14ac:dyDescent="0.3">
      <c r="B20" s="457">
        <v>14</v>
      </c>
      <c r="C20" s="458" t="s">
        <v>14</v>
      </c>
      <c r="D20" s="457" t="s">
        <v>1</v>
      </c>
      <c r="E20" s="458"/>
      <c r="F20" s="1"/>
    </row>
    <row r="21" spans="2:6" ht="31.5" customHeight="1" x14ac:dyDescent="0.3">
      <c r="B21" s="460">
        <v>15</v>
      </c>
      <c r="C21" s="456" t="s">
        <v>15</v>
      </c>
      <c r="D21" s="457" t="s">
        <v>1</v>
      </c>
      <c r="E21" s="458"/>
      <c r="F21" s="1"/>
    </row>
    <row r="22" spans="2:6" ht="46.8" customHeight="1" x14ac:dyDescent="0.3">
      <c r="B22" s="460">
        <v>16</v>
      </c>
      <c r="C22" s="456" t="s">
        <v>16</v>
      </c>
      <c r="D22" s="457" t="s">
        <v>1</v>
      </c>
      <c r="E22" s="458"/>
      <c r="F22" s="1"/>
    </row>
    <row r="23" spans="2:6" ht="15.6" x14ac:dyDescent="0.3">
      <c r="B23" s="457">
        <v>17</v>
      </c>
      <c r="C23" s="458" t="s">
        <v>17</v>
      </c>
      <c r="D23" s="457" t="s">
        <v>1</v>
      </c>
      <c r="E23" s="458"/>
      <c r="F23" s="1"/>
    </row>
    <row r="24" spans="2:6" ht="15.75" customHeight="1" x14ac:dyDescent="0.3">
      <c r="B24" s="457">
        <v>18</v>
      </c>
      <c r="C24" s="458" t="s">
        <v>18</v>
      </c>
      <c r="D24" s="457" t="s">
        <v>1</v>
      </c>
      <c r="E24" s="458"/>
      <c r="F24" s="1"/>
    </row>
    <row r="25" spans="2:6" ht="15.6" x14ac:dyDescent="0.3">
      <c r="B25" s="457">
        <v>19</v>
      </c>
      <c r="C25" s="458" t="s">
        <v>19</v>
      </c>
      <c r="D25" s="457" t="s">
        <v>1</v>
      </c>
      <c r="E25" s="458"/>
      <c r="F25" s="1"/>
    </row>
    <row r="26" spans="2:6" ht="15.6" x14ac:dyDescent="0.3">
      <c r="B26" s="457">
        <v>20</v>
      </c>
      <c r="C26" s="458" t="s">
        <v>20</v>
      </c>
      <c r="D26" s="457" t="s">
        <v>1</v>
      </c>
      <c r="E26" s="458"/>
      <c r="F26" s="1"/>
    </row>
    <row r="27" spans="2:6" ht="27.75" customHeight="1" x14ac:dyDescent="0.3">
      <c r="B27" s="457">
        <v>21</v>
      </c>
      <c r="C27" s="456" t="s">
        <v>21</v>
      </c>
      <c r="D27" s="457" t="s">
        <v>1</v>
      </c>
      <c r="E27" s="458"/>
      <c r="F27" s="1"/>
    </row>
    <row r="28" spans="2:6" ht="39" customHeight="1" x14ac:dyDescent="0.3">
      <c r="B28" s="460">
        <v>22</v>
      </c>
      <c r="C28" s="456" t="s">
        <v>22</v>
      </c>
      <c r="D28" s="457" t="s">
        <v>1</v>
      </c>
      <c r="E28" s="458"/>
      <c r="F28" s="1"/>
    </row>
    <row r="29" spans="2:6" ht="32.25" customHeight="1" x14ac:dyDescent="0.3">
      <c r="B29" s="460">
        <v>23</v>
      </c>
      <c r="C29" s="456" t="s">
        <v>23</v>
      </c>
      <c r="D29" s="457" t="s">
        <v>1</v>
      </c>
      <c r="E29" s="458"/>
      <c r="F29" s="1"/>
    </row>
    <row r="30" spans="2:6" ht="56.25" customHeight="1" x14ac:dyDescent="0.3">
      <c r="B30" s="460">
        <v>24</v>
      </c>
      <c r="C30" s="456" t="s">
        <v>24</v>
      </c>
      <c r="D30" s="457" t="s">
        <v>1</v>
      </c>
      <c r="E30" s="458"/>
      <c r="F30" s="1"/>
    </row>
    <row r="31" spans="2:6" ht="45.6" customHeight="1" x14ac:dyDescent="0.3">
      <c r="B31" s="460">
        <v>25</v>
      </c>
      <c r="C31" s="456" t="s">
        <v>25</v>
      </c>
      <c r="D31" s="457" t="s">
        <v>1</v>
      </c>
      <c r="E31" s="458"/>
      <c r="F31" s="1"/>
    </row>
    <row r="32" spans="2:6" ht="33" customHeight="1" x14ac:dyDescent="0.3">
      <c r="B32" s="460">
        <v>26</v>
      </c>
      <c r="C32" s="456" t="s">
        <v>26</v>
      </c>
      <c r="D32" s="457" t="s">
        <v>1</v>
      </c>
      <c r="E32" s="458"/>
      <c r="F32" s="1"/>
    </row>
    <row r="33" spans="2:6" ht="48.75" customHeight="1" x14ac:dyDescent="0.3">
      <c r="B33" s="460">
        <v>27</v>
      </c>
      <c r="C33" s="456" t="s">
        <v>27</v>
      </c>
      <c r="D33" s="457" t="s">
        <v>1</v>
      </c>
      <c r="E33" s="458"/>
      <c r="F33" s="1"/>
    </row>
    <row r="34" spans="2:6" x14ac:dyDescent="0.3">
      <c r="B34" s="96"/>
      <c r="C34" s="26"/>
      <c r="D34" s="96"/>
      <c r="E34" s="96"/>
      <c r="F34" s="1"/>
    </row>
    <row r="35" spans="2:6" ht="15" x14ac:dyDescent="0.35">
      <c r="B35" s="317" t="s">
        <v>200</v>
      </c>
      <c r="C35" s="318"/>
      <c r="D35" s="96"/>
      <c r="E35" s="96"/>
      <c r="F35" s="1"/>
    </row>
    <row r="36" spans="2:6" ht="16.8" x14ac:dyDescent="0.35">
      <c r="B36" s="317" t="s">
        <v>349</v>
      </c>
      <c r="C36" s="318"/>
      <c r="D36" s="96"/>
      <c r="E36" s="319" t="s">
        <v>28</v>
      </c>
      <c r="F36" s="1"/>
    </row>
    <row r="37" spans="2:6" x14ac:dyDescent="0.3">
      <c r="B37" s="320"/>
      <c r="C37" s="320"/>
      <c r="D37" s="320"/>
      <c r="E37" s="320"/>
      <c r="F37" s="1"/>
    </row>
    <row r="38" spans="2:6" x14ac:dyDescent="0.3">
      <c r="B38" s="320"/>
      <c r="C38" s="320"/>
      <c r="D38" s="320"/>
      <c r="E38" s="320"/>
      <c r="F38" s="1"/>
    </row>
    <row r="39" spans="2:6" x14ac:dyDescent="0.3">
      <c r="B39" s="12"/>
      <c r="C39" s="12"/>
      <c r="D39" s="12"/>
      <c r="E39" s="12"/>
    </row>
  </sheetData>
  <sheetProtection algorithmName="SHA-512" hashValue="D3ZPqaaTMnoravi1MqC5sOJG/fpGrwoTCtCp59ZIa+eOSl4zWVoqDi5WqjGTl81ogxA/99EJRM8ZsKyo8yenWQ==" saltValue="wWK/tuo+V9TmMja8XjLc8A==" spinCount="100000" sheet="1" objects="1" scenarios="1"/>
  <customSheetViews>
    <customSheetView guid="{C68C7D00-2884-4B0B-841E-6AB961699C1E}" showPageBreaks="1" showGridLines="0" showRowCol="0" printArea="1">
      <selection activeCell="F6" sqref="F6"/>
      <pageMargins left="0.2" right="0.2" top="0.2" bottom="0.2" header="0.1" footer="0.1"/>
      <printOptions horizontalCentered="1" verticalCentered="1"/>
      <pageSetup paperSize="9" scale="93" orientation="portrait" horizontalDpi="300" verticalDpi="300" r:id="rId1"/>
    </customSheetView>
    <customSheetView guid="{91B66CC3-8FCC-42E0-960E-ACA6844C784B}" showGridLines="0" showRowCol="0">
      <selection activeCell="E24" sqref="E24"/>
      <pageMargins left="0.51" right="0.25" top="0.16" bottom="0.15" header="0.21" footer="0.17"/>
      <pageSetup paperSize="9" scale="95" orientation="portrait" horizontalDpi="300" verticalDpi="300" r:id="rId2"/>
    </customSheetView>
    <customSheetView guid="{7619AA85-228C-4630-A71B-2CC5AF56A092}" showPageBreaks="1" showGridLines="0" showRowCol="0" printArea="1">
      <selection activeCell="I14" sqref="I14"/>
      <pageMargins left="0.5" right="0.62" top="0.28999999999999998" bottom="0.3" header="0.23" footer="0.17"/>
      <pageSetup paperSize="9" scale="90" orientation="portrait" horizontalDpi="300" verticalDpi="300" r:id="rId3"/>
    </customSheetView>
    <customSheetView guid="{7EB9028C-C1C3-4BCC-8803-2457D6816300}" showGridLines="0" showRowCol="0">
      <selection activeCell="I14" sqref="I14"/>
      <pageMargins left="0.5" right="0.62" top="0.28999999999999998" bottom="0.3" header="0.23" footer="0.17"/>
      <pageSetup paperSize="9" scale="90" orientation="portrait" horizontalDpi="300" verticalDpi="300" r:id="rId4"/>
    </customSheetView>
    <customSheetView guid="{E29035F5-F69F-4E6C-B271-4FA14E090C51}" showGridLines="0" showRowCol="0">
      <selection activeCell="E24" sqref="E24"/>
      <pageMargins left="0.51" right="0.25" top="0.16" bottom="0.15" header="0.21" footer="0.17"/>
      <pageSetup paperSize="9" scale="95" orientation="portrait" horizontalDpi="300" verticalDpi="300" r:id="rId5"/>
    </customSheetView>
    <customSheetView guid="{F97A65F8-EBCA-4E66-ADD8-B9510728BB77}" showGridLines="0" showRowCol="0">
      <selection activeCell="E6" sqref="E6"/>
      <pageMargins left="0.51" right="0.25" top="0.16" bottom="0.15" header="0.21" footer="0.17"/>
      <pageSetup paperSize="9" scale="95" orientation="portrait" horizontalDpi="300" verticalDpi="300" r:id="rId6"/>
    </customSheetView>
  </customSheetViews>
  <mergeCells count="9">
    <mergeCell ref="B10:B11"/>
    <mergeCell ref="C10:C11"/>
    <mergeCell ref="B4:E4"/>
    <mergeCell ref="B2:E2"/>
    <mergeCell ref="B3:E3"/>
    <mergeCell ref="B8:B9"/>
    <mergeCell ref="C8:C9"/>
    <mergeCell ref="E8:E9"/>
    <mergeCell ref="E10:E11"/>
  </mergeCells>
  <printOptions horizontalCentered="1"/>
  <pageMargins left="0.19685039370078741" right="0.19685039370078741" top="0.11811023622047245" bottom="0.11811023622047245" header="0.11811023622047245" footer="0.11811023622047245"/>
  <pageSetup paperSize="9" scale="91" orientation="portrait" horizontalDpi="300" verticalDpi="300" r:id="rId7"/>
  <ignoredErrors>
    <ignoredError sqref="E5:E7 B2:E3 E8:E11" unlockedFormula="1"/>
  </ignoredErrors>
  <drawing r:id="rId8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FFFF00"/>
    <pageSetUpPr fitToPage="1"/>
  </sheetPr>
  <dimension ref="B2:AC48"/>
  <sheetViews>
    <sheetView showGridLines="0" showRowColHeaders="0" zoomScale="96" zoomScaleNormal="96" workbookViewId="0">
      <selection activeCell="AC6" sqref="AC6"/>
    </sheetView>
  </sheetViews>
  <sheetFormatPr defaultRowHeight="15.6" x14ac:dyDescent="0.3"/>
  <cols>
    <col min="2" max="2" width="18.6640625" style="445" customWidth="1"/>
    <col min="3" max="3" width="14.33203125" style="6" customWidth="1"/>
    <col min="4" max="4" width="16.44140625" style="6" customWidth="1"/>
    <col min="5" max="5" width="15.33203125" style="6" customWidth="1"/>
    <col min="6" max="6" width="6.44140625" style="6" customWidth="1"/>
    <col min="7" max="7" width="8.88671875" style="6"/>
    <col min="8" max="8" width="20.44140625" style="6" customWidth="1"/>
    <col min="9" max="9" width="6.5546875" customWidth="1"/>
    <col min="10" max="10" width="12.109375" bestFit="1" customWidth="1"/>
    <col min="11" max="11" width="12.109375" hidden="1" customWidth="1"/>
    <col min="12" max="26" width="14.77734375" hidden="1" customWidth="1"/>
    <col min="27" max="28" width="8.88671875" customWidth="1"/>
  </cols>
  <sheetData>
    <row r="2" spans="2:29" ht="18.600000000000001" x14ac:dyDescent="0.45">
      <c r="B2" s="1129" t="s">
        <v>73</v>
      </c>
      <c r="C2" s="1129"/>
      <c r="D2" s="1129"/>
      <c r="E2" s="1129"/>
      <c r="F2" s="1129"/>
      <c r="G2" s="1129"/>
      <c r="H2" s="1129"/>
    </row>
    <row r="3" spans="2:29" ht="18.600000000000001" x14ac:dyDescent="0.3">
      <c r="B3" s="940" t="str">
        <f>DATA!F9</f>
        <v>SSC Public Exams March 2024</v>
      </c>
      <c r="C3" s="940"/>
      <c r="D3" s="940"/>
      <c r="E3" s="940"/>
      <c r="F3" s="940"/>
      <c r="G3" s="940"/>
      <c r="H3" s="940"/>
    </row>
    <row r="4" spans="2:29" ht="21.6" customHeight="1" x14ac:dyDescent="0.3">
      <c r="B4" s="1108" t="s">
        <v>74</v>
      </c>
      <c r="C4" s="1108"/>
      <c r="D4" s="1108"/>
      <c r="E4" s="1108"/>
      <c r="F4" s="1108"/>
      <c r="G4" s="1108"/>
      <c r="H4" s="1108"/>
    </row>
    <row r="5" spans="2:29" ht="18.600000000000001" x14ac:dyDescent="0.3">
      <c r="B5" s="940" t="s">
        <v>75</v>
      </c>
      <c r="C5" s="940"/>
      <c r="D5" s="940"/>
      <c r="E5" s="940"/>
      <c r="F5" s="940"/>
      <c r="G5" s="940"/>
      <c r="H5" s="940"/>
    </row>
    <row r="6" spans="2:29" ht="18.600000000000001" x14ac:dyDescent="0.3">
      <c r="B6" s="886" t="str">
        <f>CONCATENATE("Centre No &amp; Name:  ", 'DO Dairy'!E7)</f>
        <v>Centre No &amp; Name:  2365 - ZPH School,  xxxx</v>
      </c>
      <c r="C6" s="886"/>
      <c r="D6" s="886"/>
      <c r="E6" s="886"/>
      <c r="F6" s="886"/>
      <c r="G6" s="313" t="s">
        <v>59</v>
      </c>
      <c r="H6" s="139" t="str">
        <f>CONCATENATE("      ",'Q P A (AP)'!C9)</f>
        <v xml:space="preserve">      18.03.24</v>
      </c>
      <c r="I6" s="1133" t="s">
        <v>360</v>
      </c>
      <c r="J6" s="113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4"/>
      <c r="AB6" s="614"/>
      <c r="AC6" s="614"/>
    </row>
    <row r="7" spans="2:29" ht="18.600000000000001" x14ac:dyDescent="0.3">
      <c r="B7" s="411"/>
      <c r="C7" s="313" t="s">
        <v>77</v>
      </c>
      <c r="D7" s="139"/>
      <c r="E7" s="139"/>
      <c r="F7" s="139"/>
      <c r="G7" s="313" t="s">
        <v>61</v>
      </c>
      <c r="H7" s="453">
        <v>1</v>
      </c>
    </row>
    <row r="8" spans="2:29" ht="5.25" customHeight="1" thickBot="1" x14ac:dyDescent="0.35">
      <c r="B8" s="443"/>
      <c r="C8" s="136"/>
      <c r="D8" s="136"/>
      <c r="E8" s="136"/>
      <c r="F8" s="136"/>
      <c r="G8" s="136"/>
      <c r="H8" s="136"/>
    </row>
    <row r="9" spans="2:29" s="22" customFormat="1" ht="15" customHeight="1" x14ac:dyDescent="0.25">
      <c r="B9" s="1109" t="s">
        <v>78</v>
      </c>
      <c r="C9" s="1111" t="s">
        <v>387</v>
      </c>
      <c r="D9" s="1112"/>
      <c r="E9" s="1111" t="s">
        <v>81</v>
      </c>
      <c r="F9" s="1115"/>
      <c r="G9" s="1115"/>
      <c r="H9" s="1116"/>
    </row>
    <row r="10" spans="2:29" s="22" customFormat="1" ht="21.6" customHeight="1" x14ac:dyDescent="0.25">
      <c r="B10" s="1110"/>
      <c r="C10" s="1113"/>
      <c r="D10" s="1114"/>
      <c r="E10" s="1117"/>
      <c r="F10" s="1118"/>
      <c r="G10" s="1118"/>
      <c r="H10" s="1119"/>
      <c r="I10" s="454"/>
      <c r="L10" s="22">
        <v>1</v>
      </c>
      <c r="M10" s="22">
        <v>2</v>
      </c>
      <c r="N10" s="22">
        <v>3</v>
      </c>
      <c r="O10" s="22">
        <v>4</v>
      </c>
      <c r="P10" s="22">
        <v>5</v>
      </c>
      <c r="Q10" s="22">
        <v>6</v>
      </c>
      <c r="R10" s="22">
        <v>7</v>
      </c>
      <c r="S10" s="22">
        <v>8</v>
      </c>
      <c r="T10" s="22">
        <v>9</v>
      </c>
      <c r="U10" s="22">
        <v>10</v>
      </c>
      <c r="V10" s="22">
        <v>11</v>
      </c>
      <c r="W10" s="22">
        <v>12</v>
      </c>
      <c r="X10" s="22">
        <v>13</v>
      </c>
      <c r="Y10" s="22">
        <v>14</v>
      </c>
      <c r="Z10" s="22">
        <v>15</v>
      </c>
    </row>
    <row r="11" spans="2:29" s="3" customFormat="1" ht="19.95" customHeight="1" x14ac:dyDescent="0.25">
      <c r="B11" s="451">
        <f>K11</f>
        <v>1305000201</v>
      </c>
      <c r="C11" s="1105"/>
      <c r="D11" s="1120"/>
      <c r="E11" s="1105"/>
      <c r="F11" s="1106"/>
      <c r="G11" s="1106"/>
      <c r="H11" s="1107"/>
      <c r="I11" s="455">
        <f>IF(B11="",0,1)</f>
        <v>1</v>
      </c>
      <c r="K11" s="3">
        <f>HLOOKUP(H$7,L$10:Z11,2,FALSE)</f>
        <v>1305000201</v>
      </c>
      <c r="L11" s="3">
        <f>Seating!C12</f>
        <v>1305000201</v>
      </c>
      <c r="M11" s="3">
        <f>Seating!C13</f>
        <v>1305000221</v>
      </c>
      <c r="N11" s="3">
        <f>Seating!C14</f>
        <v>1305000241</v>
      </c>
      <c r="O11" s="3">
        <f>Seating!C15</f>
        <v>1305000271</v>
      </c>
      <c r="P11" s="3">
        <f>Seating!C16</f>
        <v>1305000291</v>
      </c>
      <c r="Q11" s="3">
        <f>Seating!C17</f>
        <v>1305000311</v>
      </c>
      <c r="R11" s="3">
        <f>Seating!C18</f>
        <v>1305000331</v>
      </c>
      <c r="S11" s="3">
        <f>Seating!C19</f>
        <v>1305000351</v>
      </c>
      <c r="T11" s="3">
        <f>Seating!C20</f>
        <v>1305000369</v>
      </c>
      <c r="U11" s="3">
        <f>Seating!C21</f>
        <v>1305000387</v>
      </c>
      <c r="V11" s="3" t="str">
        <f>Seating!C22</f>
        <v/>
      </c>
      <c r="W11" s="3" t="str">
        <f>Seating!C23</f>
        <v/>
      </c>
      <c r="X11" s="3" t="str">
        <f>Seating!C24</f>
        <v/>
      </c>
      <c r="Y11" s="3" t="str">
        <f>Seating!C25</f>
        <v/>
      </c>
      <c r="Z11" s="3" t="str">
        <f>Seating!C26</f>
        <v/>
      </c>
    </row>
    <row r="12" spans="2:29" s="3" customFormat="1" ht="19.95" customHeight="1" x14ac:dyDescent="0.25">
      <c r="B12" s="451">
        <f t="shared" ref="B12:B38" si="0">K12</f>
        <v>1305000202</v>
      </c>
      <c r="C12" s="1105"/>
      <c r="D12" s="1120"/>
      <c r="E12" s="1105"/>
      <c r="F12" s="1106"/>
      <c r="G12" s="1106"/>
      <c r="H12" s="1107"/>
      <c r="I12" s="452">
        <f t="shared" ref="I12:I38" si="1">IF(B12="",0,1)</f>
        <v>1</v>
      </c>
      <c r="K12" s="3">
        <f>HLOOKUP(H$7,L$10:Z12,3,FALSE)</f>
        <v>1305000202</v>
      </c>
      <c r="L12" s="3">
        <f>IF(L11="","",IF(Seating!$D$12&gt;=(L11+1),(L11+1),""))</f>
        <v>1305000202</v>
      </c>
      <c r="M12" s="3">
        <f>IF(M11="","",IF(Seating!$D$13&gt;=(M11+1),(M11+1),""))</f>
        <v>1305000222</v>
      </c>
      <c r="N12" s="3">
        <f>IF(N11="","",IF(Seating!$D$14&gt;=(N11+1),(N11+1),""))</f>
        <v>1305000242</v>
      </c>
      <c r="O12" s="3">
        <f>IF(O11="","",IF(Seating!$D$15&gt;=(O11+1),(O11+1),""))</f>
        <v>1305000272</v>
      </c>
      <c r="P12" s="3">
        <f>IF(P11="","",IF(Seating!$D$16&gt;=(P11+1),(P11+1),""))</f>
        <v>1305000292</v>
      </c>
      <c r="Q12" s="3">
        <f>IF(Q11="","",IF(Seating!$D$17&gt;=(Q11+1),(Q11+1),""))</f>
        <v>1305000312</v>
      </c>
      <c r="R12" s="3">
        <f>IF(R11="","",IF(Seating!$D$18&gt;=(R11+1),(R11+1),""))</f>
        <v>1305000332</v>
      </c>
      <c r="S12" s="3">
        <f>IF(S11="","",IF(Seating!$D$19&gt;=(S11+1),(S11+1),""))</f>
        <v>1305000352</v>
      </c>
      <c r="T12" s="3">
        <f>IF(T11="","",IF(Seating!$D$20&gt;=(T11+1),(T11+1),""))</f>
        <v>1305000370</v>
      </c>
      <c r="U12" s="3">
        <f>IF(U11="","",IF(Seating!$D$21&gt;=(U11+1),(U11+1),""))</f>
        <v>1305000388</v>
      </c>
      <c r="V12" s="3" t="str">
        <f>IF(V11="","",IF(Seating!$D$22&gt;=(V11+1),(V11+1),""))</f>
        <v/>
      </c>
      <c r="W12" s="3" t="str">
        <f>IF(W11="","",IF(Seating!$D$23&gt;=(W11+1),(W11+1),""))</f>
        <v/>
      </c>
      <c r="X12" s="3" t="str">
        <f>IF(X11="","",IF(Seating!$D$24&gt;=(X11+1),(X11+1),""))</f>
        <v/>
      </c>
      <c r="Y12" s="3" t="str">
        <f>IF(Y11="","",IF(Seating!$D$25&gt;=(Y11+1),(Y11+1),""))</f>
        <v/>
      </c>
      <c r="Z12" s="3" t="str">
        <f>IF(Z11="","",IF(Seating!$D$26&gt;=(Z11+1),(Z11+1),""))</f>
        <v/>
      </c>
    </row>
    <row r="13" spans="2:29" s="3" customFormat="1" ht="19.95" customHeight="1" x14ac:dyDescent="0.25">
      <c r="B13" s="451">
        <f t="shared" si="0"/>
        <v>1305000203</v>
      </c>
      <c r="C13" s="1105"/>
      <c r="D13" s="1120"/>
      <c r="E13" s="1105"/>
      <c r="F13" s="1106"/>
      <c r="G13" s="1106"/>
      <c r="H13" s="1107"/>
      <c r="I13" s="452">
        <f t="shared" si="1"/>
        <v>1</v>
      </c>
      <c r="K13" s="3">
        <f>HLOOKUP(H$7,L$10:Z13,4,FALSE)</f>
        <v>1305000203</v>
      </c>
      <c r="L13" s="3">
        <f>IF(B12="","",IF(Seating!$D$12&gt;=(B12+1),(B12+1),""))</f>
        <v>1305000203</v>
      </c>
      <c r="M13" s="3">
        <f>IF(M12="","",IF(Seating!$D$13&gt;=(M12+1),(M12+1),""))</f>
        <v>1305000223</v>
      </c>
      <c r="N13" s="3">
        <f>IF(N12="","",IF(Seating!$D$14&gt;=(N12+1),(N12+1),""))</f>
        <v>1305000243</v>
      </c>
      <c r="O13" s="3">
        <f>IF(O12="","",IF(Seating!$D$15&gt;=(O12+1),(O12+1),""))</f>
        <v>1305000273</v>
      </c>
      <c r="P13" s="3">
        <f>IF(P12="","",IF(Seating!$D$16&gt;=(P12+1),(P12+1),""))</f>
        <v>1305000293</v>
      </c>
      <c r="Q13" s="3">
        <f>IF(Q12="","",IF(Seating!$D$17&gt;=(Q12+1),(Q12+1),""))</f>
        <v>1305000313</v>
      </c>
      <c r="R13" s="3">
        <f>IF(R12="","",IF(Seating!$D$18&gt;=(R12+1),(R12+1),""))</f>
        <v>1305000333</v>
      </c>
      <c r="S13" s="3">
        <f>IF(S12="","",IF(Seating!$D$19&gt;=(S12+1),(S12+1),""))</f>
        <v>1305000353</v>
      </c>
      <c r="T13" s="3">
        <f>IF(T12="","",IF(Seating!$D$20&gt;=(T12+1),(T12+1),""))</f>
        <v>1305000371</v>
      </c>
      <c r="U13" s="3">
        <f>IF(U12="","",IF(Seating!$D$21&gt;=(U12+1),(U12+1),""))</f>
        <v>1305000389</v>
      </c>
      <c r="V13" s="3" t="str">
        <f>IF(V12="","",IF(Seating!$D$22&gt;=(V12+1),(V12+1),""))</f>
        <v/>
      </c>
      <c r="W13" s="3" t="str">
        <f>IF(W12="","",IF(Seating!$D$23&gt;=(W12+1),(W12+1),""))</f>
        <v/>
      </c>
      <c r="X13" s="3" t="str">
        <f>IF(X12="","",IF(Seating!$D$24&gt;=(X12+1),(X12+1),""))</f>
        <v/>
      </c>
      <c r="Y13" s="3" t="str">
        <f>IF(Y12="","",IF(Seating!$D$25&gt;=(Y12+1),(Y12+1),""))</f>
        <v/>
      </c>
      <c r="Z13" s="3" t="str">
        <f>IF(Z12="","",IF(Seating!$D$26&gt;=(Z12+1),(Z12+1),""))</f>
        <v/>
      </c>
    </row>
    <row r="14" spans="2:29" s="3" customFormat="1" ht="19.95" customHeight="1" x14ac:dyDescent="0.25">
      <c r="B14" s="451">
        <f t="shared" si="0"/>
        <v>1305000204</v>
      </c>
      <c r="C14" s="1105"/>
      <c r="D14" s="1120"/>
      <c r="E14" s="1105"/>
      <c r="F14" s="1106"/>
      <c r="G14" s="1106"/>
      <c r="H14" s="1107"/>
      <c r="I14" s="452">
        <f t="shared" si="1"/>
        <v>1</v>
      </c>
      <c r="K14" s="3">
        <f>HLOOKUP(H$7,L$10:Z14,5,FALSE)</f>
        <v>1305000204</v>
      </c>
      <c r="L14" s="3">
        <f>IF(B13="","",IF(Seating!$D$12&gt;=(B13+1),(B13+1),""))</f>
        <v>1305000204</v>
      </c>
      <c r="M14" s="3">
        <f>IF(M13="","",IF(Seating!$D$13&gt;=(M13+1),(M13+1),""))</f>
        <v>1305000224</v>
      </c>
      <c r="N14" s="3">
        <f>IF(N13="","",IF(Seating!$D$14&gt;=(N13+1),(N13+1),""))</f>
        <v>1305000244</v>
      </c>
      <c r="O14" s="3">
        <f>IF(O13="","",IF(Seating!$D$15&gt;=(O13+1),(O13+1),""))</f>
        <v>1305000274</v>
      </c>
      <c r="P14" s="3">
        <f>IF(P13="","",IF(Seating!$D$16&gt;=(P13+1),(P13+1),""))</f>
        <v>1305000294</v>
      </c>
      <c r="Q14" s="3">
        <f>IF(Q13="","",IF(Seating!$D$17&gt;=(Q13+1),(Q13+1),""))</f>
        <v>1305000314</v>
      </c>
      <c r="R14" s="3">
        <f>IF(R13="","",IF(Seating!$D$18&gt;=(R13+1),(R13+1),""))</f>
        <v>1305000334</v>
      </c>
      <c r="S14" s="3">
        <f>IF(S13="","",IF(Seating!$D$19&gt;=(S13+1),(S13+1),""))</f>
        <v>1305000354</v>
      </c>
      <c r="T14" s="3">
        <f>IF(T13="","",IF(Seating!$D$20&gt;=(T13+1),(T13+1),""))</f>
        <v>1305000372</v>
      </c>
      <c r="U14" s="3">
        <f>IF(U13="","",IF(Seating!$D$21&gt;=(U13+1),(U13+1),""))</f>
        <v>1305000390</v>
      </c>
      <c r="V14" s="3" t="str">
        <f>IF(V13="","",IF(Seating!$D$22&gt;=(V13+1),(V13+1),""))</f>
        <v/>
      </c>
      <c r="W14" s="3" t="str">
        <f>IF(W13="","",IF(Seating!$D$23&gt;=(W13+1),(W13+1),""))</f>
        <v/>
      </c>
      <c r="X14" s="3" t="str">
        <f>IF(X13="","",IF(Seating!$D$24&gt;=(X13+1),(X13+1),""))</f>
        <v/>
      </c>
      <c r="Y14" s="3" t="str">
        <f>IF(Y13="","",IF(Seating!$D$25&gt;=(Y13+1),(Y13+1),""))</f>
        <v/>
      </c>
      <c r="Z14" s="3" t="str">
        <f>IF(Z13="","",IF(Seating!$D$26&gt;=(Z13+1),(Z13+1),""))</f>
        <v/>
      </c>
    </row>
    <row r="15" spans="2:29" s="3" customFormat="1" ht="19.95" customHeight="1" x14ac:dyDescent="0.25">
      <c r="B15" s="451">
        <f t="shared" si="0"/>
        <v>1305000205</v>
      </c>
      <c r="C15" s="1105"/>
      <c r="D15" s="1120"/>
      <c r="E15" s="1105"/>
      <c r="F15" s="1106"/>
      <c r="G15" s="1106"/>
      <c r="H15" s="1107"/>
      <c r="I15" s="452">
        <f t="shared" si="1"/>
        <v>1</v>
      </c>
      <c r="K15" s="3">
        <f>HLOOKUP(H$7,L$10:Z15,6,FALSE)</f>
        <v>1305000205</v>
      </c>
      <c r="L15" s="3">
        <f>IF(B14="","",IF(Seating!$D$12&gt;=(B14+1),(B14+1),""))</f>
        <v>1305000205</v>
      </c>
      <c r="M15" s="3">
        <f>IF(M14="","",IF(Seating!$D$13&gt;=(M14+1),(M14+1),""))</f>
        <v>1305000225</v>
      </c>
      <c r="N15" s="3">
        <f>IF(N14="","",IF(Seating!$D$14&gt;=(N14+1),(N14+1),""))</f>
        <v>1305000245</v>
      </c>
      <c r="O15" s="3">
        <f>IF(O14="","",IF(Seating!$D$15&gt;=(O14+1),(O14+1),""))</f>
        <v>1305000275</v>
      </c>
      <c r="P15" s="3">
        <f>IF(P14="","",IF(Seating!$D$16&gt;=(P14+1),(P14+1),""))</f>
        <v>1305000295</v>
      </c>
      <c r="Q15" s="3">
        <f>IF(Q14="","",IF(Seating!$D$17&gt;=(Q14+1),(Q14+1),""))</f>
        <v>1305000315</v>
      </c>
      <c r="R15" s="3">
        <f>IF(R14="","",IF(Seating!$D$18&gt;=(R14+1),(R14+1),""))</f>
        <v>1305000335</v>
      </c>
      <c r="S15" s="3">
        <f>IF(S14="","",IF(Seating!$D$19&gt;=(S14+1),(S14+1),""))</f>
        <v>1305000355</v>
      </c>
      <c r="T15" s="3">
        <f>IF(T14="","",IF(Seating!$D$20&gt;=(T14+1),(T14+1),""))</f>
        <v>1305000373</v>
      </c>
      <c r="U15" s="3">
        <f>IF(U14="","",IF(Seating!$D$21&gt;=(U14+1),(U14+1),""))</f>
        <v>1305000391</v>
      </c>
      <c r="V15" s="3" t="str">
        <f>IF(V14="","",IF(Seating!$D$22&gt;=(V14+1),(V14+1),""))</f>
        <v/>
      </c>
      <c r="W15" s="3" t="str">
        <f>IF(W14="","",IF(Seating!$D$23&gt;=(W14+1),(W14+1),""))</f>
        <v/>
      </c>
      <c r="X15" s="3" t="str">
        <f>IF(X14="","",IF(Seating!$D$24&gt;=(X14+1),(X14+1),""))</f>
        <v/>
      </c>
      <c r="Y15" s="3" t="str">
        <f>IF(Y14="","",IF(Seating!$D$25&gt;=(Y14+1),(Y14+1),""))</f>
        <v/>
      </c>
      <c r="Z15" s="3" t="str">
        <f>IF(Z14="","",IF(Seating!$D$26&gt;=(Z14+1),(Z14+1),""))</f>
        <v/>
      </c>
    </row>
    <row r="16" spans="2:29" s="3" customFormat="1" ht="19.95" customHeight="1" x14ac:dyDescent="0.25">
      <c r="B16" s="451">
        <f t="shared" si="0"/>
        <v>1305000206</v>
      </c>
      <c r="C16" s="1105"/>
      <c r="D16" s="1120"/>
      <c r="E16" s="1105"/>
      <c r="F16" s="1106"/>
      <c r="G16" s="1106"/>
      <c r="H16" s="1107"/>
      <c r="I16" s="452">
        <f t="shared" si="1"/>
        <v>1</v>
      </c>
      <c r="K16" s="3">
        <f>HLOOKUP(H$7,L$10:Z16,7,FALSE)</f>
        <v>1305000206</v>
      </c>
      <c r="L16" s="3">
        <f>IF(B15="","",IF(Seating!$D$12&gt;=(B15+1),(B15+1),""))</f>
        <v>1305000206</v>
      </c>
      <c r="M16" s="3">
        <f>IF(M15="","",IF(Seating!$D$13&gt;=(M15+1),(M15+1),""))</f>
        <v>1305000226</v>
      </c>
      <c r="N16" s="3">
        <f>IF(N15="","",IF(Seating!$D$14&gt;=(N15+1),(N15+1),""))</f>
        <v>1305000246</v>
      </c>
      <c r="O16" s="3">
        <f>IF(O15="","",IF(Seating!$D$15&gt;=(O15+1),(O15+1),""))</f>
        <v>1305000276</v>
      </c>
      <c r="P16" s="3">
        <f>IF(P15="","",IF(Seating!$D$16&gt;=(P15+1),(P15+1),""))</f>
        <v>1305000296</v>
      </c>
      <c r="Q16" s="3">
        <f>IF(Q15="","",IF(Seating!$D$17&gt;=(Q15+1),(Q15+1),""))</f>
        <v>1305000316</v>
      </c>
      <c r="R16" s="3">
        <f>IF(R15="","",IF(Seating!$D$18&gt;=(R15+1),(R15+1),""))</f>
        <v>1305000336</v>
      </c>
      <c r="S16" s="3">
        <f>IF(S15="","",IF(Seating!$D$19&gt;=(S15+1),(S15+1),""))</f>
        <v>1305000356</v>
      </c>
      <c r="T16" s="3">
        <f>IF(T15="","",IF(Seating!$D$20&gt;=(T15+1),(T15+1),""))</f>
        <v>1305000374</v>
      </c>
      <c r="U16" s="3">
        <f>IF(U15="","",IF(Seating!$D$21&gt;=(U15+1),(U15+1),""))</f>
        <v>1305000392</v>
      </c>
      <c r="V16" s="3" t="str">
        <f>IF(V15="","",IF(Seating!$D$22&gt;=(V15+1),(V15+1),""))</f>
        <v/>
      </c>
      <c r="W16" s="3" t="str">
        <f>IF(W15="","",IF(Seating!$D$23&gt;=(W15+1),(W15+1),""))</f>
        <v/>
      </c>
      <c r="X16" s="3" t="str">
        <f>IF(X15="","",IF(Seating!$D$24&gt;=(X15+1),(X15+1),""))</f>
        <v/>
      </c>
      <c r="Y16" s="3" t="str">
        <f>IF(Y15="","",IF(Seating!$D$25&gt;=(Y15+1),(Y15+1),""))</f>
        <v/>
      </c>
      <c r="Z16" s="3" t="str">
        <f>IF(Z15="","",IF(Seating!$D$26&gt;=(Z15+1),(Z15+1),""))</f>
        <v/>
      </c>
    </row>
    <row r="17" spans="2:26" s="3" customFormat="1" ht="19.95" customHeight="1" x14ac:dyDescent="0.25">
      <c r="B17" s="451">
        <f t="shared" si="0"/>
        <v>1305000207</v>
      </c>
      <c r="C17" s="1105"/>
      <c r="D17" s="1120"/>
      <c r="E17" s="1105"/>
      <c r="F17" s="1106"/>
      <c r="G17" s="1106"/>
      <c r="H17" s="1107"/>
      <c r="I17" s="452">
        <f t="shared" si="1"/>
        <v>1</v>
      </c>
      <c r="K17" s="3">
        <f>HLOOKUP(H$7,L$10:Z17,8,FALSE)</f>
        <v>1305000207</v>
      </c>
      <c r="L17" s="3">
        <f>IF(B16="","",IF(Seating!$D$12&gt;=(B16+1),(B16+1),""))</f>
        <v>1305000207</v>
      </c>
      <c r="M17" s="3">
        <f>IF(M16="","",IF(Seating!$D$13&gt;=(M16+1),(M16+1),""))</f>
        <v>1305000227</v>
      </c>
      <c r="N17" s="3">
        <f>IF(N16="","",IF(Seating!$D$14&gt;=(N16+1),(N16+1),""))</f>
        <v>1305000247</v>
      </c>
      <c r="O17" s="3">
        <f>IF(O16="","",IF(Seating!$D$15&gt;=(O16+1),(O16+1),""))</f>
        <v>1305000277</v>
      </c>
      <c r="P17" s="3">
        <f>IF(P16="","",IF(Seating!$D$16&gt;=(P16+1),(P16+1),""))</f>
        <v>1305000297</v>
      </c>
      <c r="Q17" s="3">
        <f>IF(Q16="","",IF(Seating!$D$17&gt;=(Q16+1),(Q16+1),""))</f>
        <v>1305000317</v>
      </c>
      <c r="R17" s="3">
        <f>IF(R16="","",IF(Seating!$D$18&gt;=(R16+1),(R16+1),""))</f>
        <v>1305000337</v>
      </c>
      <c r="S17" s="3">
        <f>IF(S16="","",IF(Seating!$D$19&gt;=(S16+1),(S16+1),""))</f>
        <v>1305000357</v>
      </c>
      <c r="T17" s="3">
        <f>IF(T16="","",IF(Seating!$D$20&gt;=(T16+1),(T16+1),""))</f>
        <v>1305000375</v>
      </c>
      <c r="U17" s="3">
        <f>IF(U16="","",IF(Seating!$D$21&gt;=(U16+1),(U16+1),""))</f>
        <v>1305000393</v>
      </c>
      <c r="V17" s="3" t="str">
        <f>IF(V16="","",IF(Seating!$D$22&gt;=(V16+1),(V16+1),""))</f>
        <v/>
      </c>
      <c r="W17" s="3" t="str">
        <f>IF(W16="","",IF(Seating!$D$23&gt;=(W16+1),(W16+1),""))</f>
        <v/>
      </c>
      <c r="X17" s="3" t="str">
        <f>IF(X16="","",IF(Seating!$D$24&gt;=(X16+1),(X16+1),""))</f>
        <v/>
      </c>
      <c r="Y17" s="3" t="str">
        <f>IF(Y16="","",IF(Seating!$D$25&gt;=(Y16+1),(Y16+1),""))</f>
        <v/>
      </c>
      <c r="Z17" s="3" t="str">
        <f>IF(Z16="","",IF(Seating!$D$26&gt;=(Z16+1),(Z16+1),""))</f>
        <v/>
      </c>
    </row>
    <row r="18" spans="2:26" s="3" customFormat="1" ht="19.95" customHeight="1" x14ac:dyDescent="0.25">
      <c r="B18" s="451">
        <f t="shared" si="0"/>
        <v>1305000208</v>
      </c>
      <c r="C18" s="1105"/>
      <c r="D18" s="1120"/>
      <c r="E18" s="1105"/>
      <c r="F18" s="1106"/>
      <c r="G18" s="1106"/>
      <c r="H18" s="1107"/>
      <c r="I18" s="452">
        <f t="shared" si="1"/>
        <v>1</v>
      </c>
      <c r="K18" s="3">
        <f>HLOOKUP(H$7,L$10:Z18,9,FALSE)</f>
        <v>1305000208</v>
      </c>
      <c r="L18" s="3">
        <f>IF(B17="","",IF(Seating!$D$12&gt;=(B17+1),(B17+1),""))</f>
        <v>1305000208</v>
      </c>
      <c r="M18" s="3">
        <f>IF(M17="","",IF(Seating!$D$13&gt;=(M17+1),(M17+1),""))</f>
        <v>1305000228</v>
      </c>
      <c r="N18" s="3">
        <f>IF(N17="","",IF(Seating!$D$14&gt;=(N17+1),(N17+1),""))</f>
        <v>1305000248</v>
      </c>
      <c r="O18" s="3">
        <f>IF(O17="","",IF(Seating!$D$15&gt;=(O17+1),(O17+1),""))</f>
        <v>1305000278</v>
      </c>
      <c r="P18" s="3">
        <f>IF(P17="","",IF(Seating!$D$16&gt;=(P17+1),(P17+1),""))</f>
        <v>1305000298</v>
      </c>
      <c r="Q18" s="3">
        <f>IF(Q17="","",IF(Seating!$D$17&gt;=(Q17+1),(Q17+1),""))</f>
        <v>1305000318</v>
      </c>
      <c r="R18" s="3">
        <f>IF(R17="","",IF(Seating!$D$18&gt;=(R17+1),(R17+1),""))</f>
        <v>1305000338</v>
      </c>
      <c r="S18" s="3">
        <f>IF(S17="","",IF(Seating!$D$19&gt;=(S17+1),(S17+1),""))</f>
        <v>1305000358</v>
      </c>
      <c r="T18" s="3">
        <f>IF(T17="","",IF(Seating!$D$20&gt;=(T17+1),(T17+1),""))</f>
        <v>1305000376</v>
      </c>
      <c r="U18" s="3">
        <f>IF(U17="","",IF(Seating!$D$21&gt;=(U17+1),(U17+1),""))</f>
        <v>1305000394</v>
      </c>
      <c r="V18" s="3" t="str">
        <f>IF(V17="","",IF(Seating!$D$22&gt;=(V17+1),(V17+1),""))</f>
        <v/>
      </c>
      <c r="W18" s="3" t="str">
        <f>IF(W17="","",IF(Seating!$D$23&gt;=(W17+1),(W17+1),""))</f>
        <v/>
      </c>
      <c r="X18" s="3" t="str">
        <f>IF(X17="","",IF(Seating!$D$24&gt;=(X17+1),(X17+1),""))</f>
        <v/>
      </c>
      <c r="Y18" s="3" t="str">
        <f>IF(Y17="","",IF(Seating!$D$25&gt;=(Y17+1),(Y17+1),""))</f>
        <v/>
      </c>
      <c r="Z18" s="3" t="str">
        <f>IF(Z17="","",IF(Seating!$D$26&gt;=(Z17+1),(Z17+1),""))</f>
        <v/>
      </c>
    </row>
    <row r="19" spans="2:26" s="3" customFormat="1" ht="19.95" customHeight="1" x14ac:dyDescent="0.25">
      <c r="B19" s="451">
        <f t="shared" si="0"/>
        <v>1305000209</v>
      </c>
      <c r="C19" s="1105"/>
      <c r="D19" s="1120"/>
      <c r="E19" s="1105"/>
      <c r="F19" s="1106"/>
      <c r="G19" s="1106"/>
      <c r="H19" s="1107"/>
      <c r="I19" s="452">
        <f t="shared" si="1"/>
        <v>1</v>
      </c>
      <c r="K19" s="3">
        <f>HLOOKUP(H$7,L$10:Z19,10,FALSE)</f>
        <v>1305000209</v>
      </c>
      <c r="L19" s="3">
        <f>IF(B18="","",IF(Seating!$D$12&gt;=(B18+1),(B18+1),""))</f>
        <v>1305000209</v>
      </c>
      <c r="M19" s="3">
        <f>IF(M18="","",IF(Seating!$D$13&gt;=(M18+1),(M18+1),""))</f>
        <v>1305000229</v>
      </c>
      <c r="N19" s="3">
        <f>IF(N18="","",IF(Seating!$D$14&gt;=(N18+1),(N18+1),""))</f>
        <v>1305000249</v>
      </c>
      <c r="O19" s="3">
        <f>IF(O18="","",IF(Seating!$D$15&gt;=(O18+1),(O18+1),""))</f>
        <v>1305000279</v>
      </c>
      <c r="P19" s="3">
        <f>IF(P18="","",IF(Seating!$D$16&gt;=(P18+1),(P18+1),""))</f>
        <v>1305000299</v>
      </c>
      <c r="Q19" s="3">
        <f>IF(Q18="","",IF(Seating!$D$17&gt;=(Q18+1),(Q18+1),""))</f>
        <v>1305000319</v>
      </c>
      <c r="R19" s="3">
        <f>IF(R18="","",IF(Seating!$D$18&gt;=(R18+1),(R18+1),""))</f>
        <v>1305000339</v>
      </c>
      <c r="S19" s="3">
        <f>IF(S18="","",IF(Seating!$D$19&gt;=(S18+1),(S18+1),""))</f>
        <v>1305000359</v>
      </c>
      <c r="T19" s="3">
        <f>IF(T18="","",IF(Seating!$D$20&gt;=(T18+1),(T18+1),""))</f>
        <v>1305000377</v>
      </c>
      <c r="U19" s="3">
        <f>IF(U18="","",IF(Seating!$D$21&gt;=(U18+1),(U18+1),""))</f>
        <v>1305000395</v>
      </c>
      <c r="V19" s="3" t="str">
        <f>IF(V18="","",IF(Seating!$D$22&gt;=(V18+1),(V18+1),""))</f>
        <v/>
      </c>
      <c r="W19" s="3" t="str">
        <f>IF(W18="","",IF(Seating!$D$23&gt;=(W18+1),(W18+1),""))</f>
        <v/>
      </c>
      <c r="X19" s="3" t="str">
        <f>IF(X18="","",IF(Seating!$D$24&gt;=(X18+1),(X18+1),""))</f>
        <v/>
      </c>
      <c r="Y19" s="3" t="str">
        <f>IF(Y18="","",IF(Seating!$D$25&gt;=(Y18+1),(Y18+1),""))</f>
        <v/>
      </c>
      <c r="Z19" s="3" t="str">
        <f>IF(Z18="","",IF(Seating!$D$26&gt;=(Z18+1),(Z18+1),""))</f>
        <v/>
      </c>
    </row>
    <row r="20" spans="2:26" s="3" customFormat="1" ht="19.95" customHeight="1" x14ac:dyDescent="0.25">
      <c r="B20" s="451">
        <f t="shared" si="0"/>
        <v>1305000210</v>
      </c>
      <c r="C20" s="1105"/>
      <c r="D20" s="1120"/>
      <c r="E20" s="1105"/>
      <c r="F20" s="1106"/>
      <c r="G20" s="1106"/>
      <c r="H20" s="1107"/>
      <c r="I20" s="452">
        <f t="shared" si="1"/>
        <v>1</v>
      </c>
      <c r="K20" s="3">
        <f>HLOOKUP(H$7,L$10:Z20,11,FALSE)</f>
        <v>1305000210</v>
      </c>
      <c r="L20" s="3">
        <f>IF(B19="","",IF(Seating!$D$12&gt;=(B19+1),(B19+1),""))</f>
        <v>1305000210</v>
      </c>
      <c r="M20" s="3">
        <f>IF(M19="","",IF(Seating!$D$13&gt;=(M19+1),(M19+1),""))</f>
        <v>1305000230</v>
      </c>
      <c r="N20" s="3">
        <f>IF(N19="","",IF(Seating!$D$14&gt;=(N19+1),(N19+1),""))</f>
        <v>1305000250</v>
      </c>
      <c r="O20" s="3">
        <f>IF(O19="","",IF(Seating!$D$15&gt;=(O19+1),(O19+1),""))</f>
        <v>1305000280</v>
      </c>
      <c r="P20" s="3">
        <f>IF(P19="","",IF(Seating!$D$16&gt;=(P19+1),(P19+1),""))</f>
        <v>1305000300</v>
      </c>
      <c r="Q20" s="3">
        <f>IF(Q19="","",IF(Seating!$D$17&gt;=(Q19+1),(Q19+1),""))</f>
        <v>1305000320</v>
      </c>
      <c r="R20" s="3">
        <f>IF(R19="","",IF(Seating!$D$18&gt;=(R19+1),(R19+1),""))</f>
        <v>1305000340</v>
      </c>
      <c r="S20" s="3">
        <f>IF(S19="","",IF(Seating!$D$19&gt;=(S19+1),(S19+1),""))</f>
        <v>1305000360</v>
      </c>
      <c r="T20" s="3">
        <f>IF(T19="","",IF(Seating!$D$20&gt;=(T19+1),(T19+1),""))</f>
        <v>1305000378</v>
      </c>
      <c r="U20" s="3">
        <f>IF(U19="","",IF(Seating!$D$21&gt;=(U19+1),(U19+1),""))</f>
        <v>1305000396</v>
      </c>
      <c r="V20" s="3" t="str">
        <f>IF(V19="","",IF(Seating!$D$22&gt;=(V19+1),(V19+1),""))</f>
        <v/>
      </c>
      <c r="W20" s="3" t="str">
        <f>IF(W19="","",IF(Seating!$D$23&gt;=(W19+1),(W19+1),""))</f>
        <v/>
      </c>
      <c r="X20" s="3" t="str">
        <f>IF(X19="","",IF(Seating!$D$24&gt;=(X19+1),(X19+1),""))</f>
        <v/>
      </c>
      <c r="Y20" s="3" t="str">
        <f>IF(Y19="","",IF(Seating!$D$25&gt;=(Y19+1),(Y19+1),""))</f>
        <v/>
      </c>
      <c r="Z20" s="3" t="str">
        <f>IF(Z19="","",IF(Seating!$D$26&gt;=(Z19+1),(Z19+1),""))</f>
        <v/>
      </c>
    </row>
    <row r="21" spans="2:26" s="3" customFormat="1" ht="19.95" customHeight="1" x14ac:dyDescent="0.25">
      <c r="B21" s="451">
        <f t="shared" si="0"/>
        <v>1305000211</v>
      </c>
      <c r="C21" s="1105"/>
      <c r="D21" s="1120"/>
      <c r="E21" s="1105"/>
      <c r="F21" s="1106"/>
      <c r="G21" s="1106"/>
      <c r="H21" s="1107"/>
      <c r="I21" s="452">
        <f t="shared" si="1"/>
        <v>1</v>
      </c>
      <c r="K21" s="3">
        <f>HLOOKUP(H$7,L$10:Z21,12,FALSE)</f>
        <v>1305000211</v>
      </c>
      <c r="L21" s="3">
        <f>IF(B20="","",IF(Seating!$D$12&gt;=(B20+1),(B20+1),""))</f>
        <v>1305000211</v>
      </c>
      <c r="M21" s="3">
        <f>IF(M20="","",IF(Seating!$D$13&gt;=(M20+1),(M20+1),""))</f>
        <v>1305000231</v>
      </c>
      <c r="N21" s="3">
        <f>IF(N20="","",IF(Seating!$D$14&gt;=(N20+1),(N20+1),""))</f>
        <v>1305000251</v>
      </c>
      <c r="O21" s="3">
        <f>IF(O20="","",IF(Seating!$D$15&gt;=(O20+1),(O20+1),""))</f>
        <v>1305000281</v>
      </c>
      <c r="P21" s="3">
        <f>IF(P20="","",IF(Seating!$D$16&gt;=(P20+1),(P20+1),""))</f>
        <v>1305000301</v>
      </c>
      <c r="Q21" s="3">
        <f>IF(Q20="","",IF(Seating!$D$17&gt;=(Q20+1),(Q20+1),""))</f>
        <v>1305000321</v>
      </c>
      <c r="R21" s="3">
        <f>IF(R20="","",IF(Seating!$D$18&gt;=(R20+1),(R20+1),""))</f>
        <v>1305000341</v>
      </c>
      <c r="S21" s="3">
        <f>IF(S20="","",IF(Seating!$D$19&gt;=(S20+1),(S20+1),""))</f>
        <v>1305000361</v>
      </c>
      <c r="T21" s="3">
        <f>IF(T20="","",IF(Seating!$D$20&gt;=(T20+1),(T20+1),""))</f>
        <v>1305000379</v>
      </c>
      <c r="U21" s="3">
        <f>IF(U20="","",IF(Seating!$D$21&gt;=(U20+1),(U20+1),""))</f>
        <v>1305000397</v>
      </c>
      <c r="V21" s="3" t="str">
        <f>IF(V20="","",IF(Seating!$D$22&gt;=(V20+1),(V20+1),""))</f>
        <v/>
      </c>
      <c r="W21" s="3" t="str">
        <f>IF(W20="","",IF(Seating!$D$23&gt;=(W20+1),(W20+1),""))</f>
        <v/>
      </c>
      <c r="X21" s="3" t="str">
        <f>IF(X20="","",IF(Seating!$D$24&gt;=(X20+1),(X20+1),""))</f>
        <v/>
      </c>
      <c r="Y21" s="3" t="str">
        <f>IF(Y20="","",IF(Seating!$D$25&gt;=(Y20+1),(Y20+1),""))</f>
        <v/>
      </c>
      <c r="Z21" s="3" t="str">
        <f>IF(Z20="","",IF(Seating!$D$26&gt;=(Z20+1),(Z20+1),""))</f>
        <v/>
      </c>
    </row>
    <row r="22" spans="2:26" s="3" customFormat="1" ht="19.95" customHeight="1" x14ac:dyDescent="0.25">
      <c r="B22" s="451">
        <f t="shared" si="0"/>
        <v>1305000212</v>
      </c>
      <c r="C22" s="1105"/>
      <c r="D22" s="1120"/>
      <c r="E22" s="1105"/>
      <c r="F22" s="1106"/>
      <c r="G22" s="1106"/>
      <c r="H22" s="1107"/>
      <c r="I22" s="452">
        <f t="shared" si="1"/>
        <v>1</v>
      </c>
      <c r="K22" s="3">
        <f>HLOOKUP(H$7,L$10:Z22,13,FALSE)</f>
        <v>1305000212</v>
      </c>
      <c r="L22" s="3">
        <f>IF(B21="","",IF(Seating!$D$12&gt;=(B21+1),(B21+1),""))</f>
        <v>1305000212</v>
      </c>
      <c r="M22" s="3">
        <f>IF(M21="","",IF(Seating!$D$13&gt;=(M21+1),(M21+1),""))</f>
        <v>1305000232</v>
      </c>
      <c r="N22" s="3">
        <f>IF(N21="","",IF(Seating!$D$14&gt;=(N21+1),(N21+1),""))</f>
        <v>1305000252</v>
      </c>
      <c r="O22" s="3">
        <f>IF(O21="","",IF(Seating!$D$15&gt;=(O21+1),(O21+1),""))</f>
        <v>1305000282</v>
      </c>
      <c r="P22" s="3">
        <f>IF(P21="","",IF(Seating!$D$16&gt;=(P21+1),(P21+1),""))</f>
        <v>1305000302</v>
      </c>
      <c r="Q22" s="3">
        <f>IF(Q21="","",IF(Seating!$D$17&gt;=(Q21+1),(Q21+1),""))</f>
        <v>1305000322</v>
      </c>
      <c r="R22" s="3">
        <f>IF(R21="","",IF(Seating!$D$18&gt;=(R21+1),(R21+1),""))</f>
        <v>1305000342</v>
      </c>
      <c r="S22" s="3">
        <f>IF(S21="","",IF(Seating!$D$19&gt;=(S21+1),(S21+1),""))</f>
        <v>1305000362</v>
      </c>
      <c r="T22" s="3">
        <f>IF(T21="","",IF(Seating!$D$20&gt;=(T21+1),(T21+1),""))</f>
        <v>1305000380</v>
      </c>
      <c r="U22" s="3">
        <f>IF(U21="","",IF(Seating!$D$21&gt;=(U21+1),(U21+1),""))</f>
        <v>1305000398</v>
      </c>
      <c r="V22" s="3" t="str">
        <f>IF(V21="","",IF(Seating!$D$22&gt;=(V21+1),(V21+1),""))</f>
        <v/>
      </c>
      <c r="W22" s="3" t="str">
        <f>IF(W21="","",IF(Seating!$D$23&gt;=(W21+1),(W21+1),""))</f>
        <v/>
      </c>
      <c r="X22" s="3" t="str">
        <f>IF(X21="","",IF(Seating!$D$24&gt;=(X21+1),(X21+1),""))</f>
        <v/>
      </c>
      <c r="Y22" s="3" t="str">
        <f>IF(Y21="","",IF(Seating!$D$25&gt;=(Y21+1),(Y21+1),""))</f>
        <v/>
      </c>
      <c r="Z22" s="3" t="str">
        <f>IF(Z21="","",IF(Seating!$D$26&gt;=(Z21+1),(Z21+1),""))</f>
        <v/>
      </c>
    </row>
    <row r="23" spans="2:26" s="3" customFormat="1" ht="19.95" customHeight="1" x14ac:dyDescent="0.25">
      <c r="B23" s="451">
        <f t="shared" si="0"/>
        <v>1305000213</v>
      </c>
      <c r="C23" s="1105"/>
      <c r="D23" s="1120"/>
      <c r="E23" s="1105"/>
      <c r="F23" s="1106"/>
      <c r="G23" s="1106"/>
      <c r="H23" s="1107"/>
      <c r="I23" s="452">
        <f t="shared" si="1"/>
        <v>1</v>
      </c>
      <c r="K23" s="3">
        <f>HLOOKUP(H$7,L$10:Z23,14,FALSE)</f>
        <v>1305000213</v>
      </c>
      <c r="L23" s="3">
        <f>IF(B22="","",IF(Seating!$D$12&gt;=(B22+1),(B22+1),""))</f>
        <v>1305000213</v>
      </c>
      <c r="M23" s="3">
        <f>IF(M22="","",IF(Seating!$D$13&gt;=(M22+1),(M22+1),""))</f>
        <v>1305000233</v>
      </c>
      <c r="N23" s="3">
        <f>IF(N22="","",IF(Seating!$D$14&gt;=(N22+1),(N22+1),""))</f>
        <v>1305000253</v>
      </c>
      <c r="O23" s="3">
        <f>IF(O22="","",IF(Seating!$D$15&gt;=(O22+1),(O22+1),""))</f>
        <v>1305000283</v>
      </c>
      <c r="P23" s="3">
        <f>IF(P22="","",IF(Seating!$D$16&gt;=(P22+1),(P22+1),""))</f>
        <v>1305000303</v>
      </c>
      <c r="Q23" s="3">
        <f>IF(Q22="","",IF(Seating!$D$17&gt;=(Q22+1),(Q22+1),""))</f>
        <v>1305000323</v>
      </c>
      <c r="R23" s="3">
        <f>IF(R22="","",IF(Seating!$D$18&gt;=(R22+1),(R22+1),""))</f>
        <v>1305000343</v>
      </c>
      <c r="S23" s="3">
        <f>IF(S22="","",IF(Seating!$D$19&gt;=(S22+1),(S22+1),""))</f>
        <v>1305000363</v>
      </c>
      <c r="T23" s="3">
        <f>IF(T22="","",IF(Seating!$D$20&gt;=(T22+1),(T22+1),""))</f>
        <v>1305000381</v>
      </c>
      <c r="U23" s="3">
        <f>IF(U22="","",IF(Seating!$D$21&gt;=(U22+1),(U22+1),""))</f>
        <v>1305000399</v>
      </c>
      <c r="V23" s="3" t="str">
        <f>IF(V22="","",IF(Seating!$D$22&gt;=(V22+1),(V22+1),""))</f>
        <v/>
      </c>
      <c r="W23" s="3" t="str">
        <f>IF(W22="","",IF(Seating!$D$23&gt;=(W22+1),(W22+1),""))</f>
        <v/>
      </c>
      <c r="X23" s="3" t="str">
        <f>IF(X22="","",IF(Seating!$D$24&gt;=(X22+1),(X22+1),""))</f>
        <v/>
      </c>
      <c r="Y23" s="3" t="str">
        <f>IF(Y22="","",IF(Seating!$D$25&gt;=(Y22+1),(Y22+1),""))</f>
        <v/>
      </c>
      <c r="Z23" s="3" t="str">
        <f>IF(Z22="","",IF(Seating!$D$26&gt;=(Z22+1),(Z22+1),""))</f>
        <v/>
      </c>
    </row>
    <row r="24" spans="2:26" s="3" customFormat="1" ht="19.95" customHeight="1" x14ac:dyDescent="0.25">
      <c r="B24" s="451">
        <f t="shared" si="0"/>
        <v>1305000214</v>
      </c>
      <c r="C24" s="1105"/>
      <c r="D24" s="1120"/>
      <c r="E24" s="1105"/>
      <c r="F24" s="1106"/>
      <c r="G24" s="1106"/>
      <c r="H24" s="1107"/>
      <c r="I24" s="452">
        <f t="shared" si="1"/>
        <v>1</v>
      </c>
      <c r="K24" s="3">
        <f>HLOOKUP(H$7,L$10:Z24,15,FALSE)</f>
        <v>1305000214</v>
      </c>
      <c r="L24" s="3">
        <f>IF(B23="","",IF(Seating!$D$12&gt;=(B23+1),(B23+1),""))</f>
        <v>1305000214</v>
      </c>
      <c r="M24" s="3">
        <f>IF(M23="","",IF(Seating!$D$13&gt;=(M23+1),(M23+1),""))</f>
        <v>1305000234</v>
      </c>
      <c r="N24" s="3">
        <f>IF(N23="","",IF(Seating!$D$14&gt;=(N23+1),(N23+1),""))</f>
        <v>1305000254</v>
      </c>
      <c r="O24" s="3">
        <f>IF(O23="","",IF(Seating!$D$15&gt;=(O23+1),(O23+1),""))</f>
        <v>1305000284</v>
      </c>
      <c r="P24" s="3">
        <f>IF(P23="","",IF(Seating!$D$16&gt;=(P23+1),(P23+1),""))</f>
        <v>1305000304</v>
      </c>
      <c r="Q24" s="3">
        <f>IF(Q23="","",IF(Seating!$D$17&gt;=(Q23+1),(Q23+1),""))</f>
        <v>1305000324</v>
      </c>
      <c r="R24" s="3">
        <f>IF(R23="","",IF(Seating!$D$18&gt;=(R23+1),(R23+1),""))</f>
        <v>1305000344</v>
      </c>
      <c r="S24" s="3">
        <f>IF(S23="","",IF(Seating!$D$19&gt;=(S23+1),(S23+1),""))</f>
        <v>1305000364</v>
      </c>
      <c r="T24" s="3">
        <f>IF(T23="","",IF(Seating!$D$20&gt;=(T23+1),(T23+1),""))</f>
        <v>1305000382</v>
      </c>
      <c r="U24" s="3">
        <f>IF(U23="","",IF(Seating!$D$21&gt;=(U23+1),(U23+1),""))</f>
        <v>1305000400</v>
      </c>
      <c r="V24" s="3" t="str">
        <f>IF(V23="","",IF(Seating!$D$22&gt;=(V23+1),(V23+1),""))</f>
        <v/>
      </c>
      <c r="W24" s="3" t="str">
        <f>IF(W23="","",IF(Seating!$D$23&gt;=(W23+1),(W23+1),""))</f>
        <v/>
      </c>
      <c r="X24" s="3" t="str">
        <f>IF(X23="","",IF(Seating!$D$24&gt;=(X23+1),(X23+1),""))</f>
        <v/>
      </c>
      <c r="Y24" s="3" t="str">
        <f>IF(Y23="","",IF(Seating!$D$25&gt;=(Y23+1),(Y23+1),""))</f>
        <v/>
      </c>
      <c r="Z24" s="3" t="str">
        <f>IF(Z23="","",IF(Seating!$D$26&gt;=(Z23+1),(Z23+1),""))</f>
        <v/>
      </c>
    </row>
    <row r="25" spans="2:26" s="3" customFormat="1" ht="19.95" customHeight="1" x14ac:dyDescent="0.25">
      <c r="B25" s="451">
        <f t="shared" si="0"/>
        <v>1305000215</v>
      </c>
      <c r="C25" s="1105"/>
      <c r="D25" s="1120"/>
      <c r="E25" s="1105"/>
      <c r="F25" s="1106"/>
      <c r="G25" s="1106"/>
      <c r="H25" s="1107"/>
      <c r="I25" s="452">
        <f t="shared" si="1"/>
        <v>1</v>
      </c>
      <c r="K25" s="3">
        <f>HLOOKUP(H$7,L$10:Z25,16,FALSE)</f>
        <v>1305000215</v>
      </c>
      <c r="L25" s="3">
        <f>IF(B24="","",IF(Seating!$D$12&gt;=(B24+1),(B24+1),""))</f>
        <v>1305000215</v>
      </c>
      <c r="M25" s="3">
        <f>IF(M24="","",IF(Seating!$D$13&gt;=(M24+1),(M24+1),""))</f>
        <v>1305000235</v>
      </c>
      <c r="N25" s="3">
        <f>IF(N24="","",IF(Seating!$D$14&gt;=(N24+1),(N24+1),""))</f>
        <v>1305000255</v>
      </c>
      <c r="O25" s="3">
        <f>IF(O24="","",IF(Seating!$D$15&gt;=(O24+1),(O24+1),""))</f>
        <v>1305000285</v>
      </c>
      <c r="P25" s="3">
        <f>IF(P24="","",IF(Seating!$D$16&gt;=(P24+1),(P24+1),""))</f>
        <v>1305000305</v>
      </c>
      <c r="Q25" s="3">
        <f>IF(Q24="","",IF(Seating!$D$17&gt;=(Q24+1),(Q24+1),""))</f>
        <v>1305000325</v>
      </c>
      <c r="R25" s="3">
        <f>IF(R24="","",IF(Seating!$D$18&gt;=(R24+1),(R24+1),""))</f>
        <v>1305000345</v>
      </c>
      <c r="S25" s="3">
        <f>IF(S24="","",IF(Seating!$D$19&gt;=(S24+1),(S24+1),""))</f>
        <v>1305000365</v>
      </c>
      <c r="T25" s="3">
        <f>IF(T24="","",IF(Seating!$D$20&gt;=(T24+1),(T24+1),""))</f>
        <v>1305000383</v>
      </c>
      <c r="U25" s="3">
        <f>IF(U24="","",IF(Seating!$D$21&gt;=(U24+1),(U24+1),""))</f>
        <v>1305000401</v>
      </c>
      <c r="V25" s="3" t="str">
        <f>IF(V24="","",IF(Seating!$D$22&gt;=(V24+1),(V24+1),""))</f>
        <v/>
      </c>
      <c r="W25" s="3" t="str">
        <f>IF(W24="","",IF(Seating!$D$23&gt;=(W24+1),(W24+1),""))</f>
        <v/>
      </c>
      <c r="X25" s="3" t="str">
        <f>IF(X24="","",IF(Seating!$D$24&gt;=(X24+1),(X24+1),""))</f>
        <v/>
      </c>
      <c r="Y25" s="3" t="str">
        <f>IF(Y24="","",IF(Seating!$D$25&gt;=(Y24+1),(Y24+1),""))</f>
        <v/>
      </c>
      <c r="Z25" s="3" t="str">
        <f>IF(Z24="","",IF(Seating!$D$26&gt;=(Z24+1),(Z24+1),""))</f>
        <v/>
      </c>
    </row>
    <row r="26" spans="2:26" s="3" customFormat="1" ht="19.95" customHeight="1" x14ac:dyDescent="0.25">
      <c r="B26" s="451">
        <f t="shared" si="0"/>
        <v>1305000216</v>
      </c>
      <c r="C26" s="1105"/>
      <c r="D26" s="1120"/>
      <c r="E26" s="1105"/>
      <c r="F26" s="1106"/>
      <c r="G26" s="1106"/>
      <c r="H26" s="1107"/>
      <c r="I26" s="452">
        <f t="shared" si="1"/>
        <v>1</v>
      </c>
      <c r="K26" s="3">
        <f>HLOOKUP(H$7,L$10:Z26,17,FALSE)</f>
        <v>1305000216</v>
      </c>
      <c r="L26" s="3">
        <f>IF(B25="","",IF(Seating!$D$12&gt;=(B25+1),(B25+1),""))</f>
        <v>1305000216</v>
      </c>
      <c r="M26" s="3">
        <f>IF(M25="","",IF(Seating!$D$13&gt;=(M25+1),(M25+1),""))</f>
        <v>1305000236</v>
      </c>
      <c r="N26" s="3">
        <f>IF(N25="","",IF(Seating!$D$14&gt;=(N25+1),(N25+1),""))</f>
        <v>1305000256</v>
      </c>
      <c r="O26" s="3">
        <f>IF(O25="","",IF(Seating!$D$15&gt;=(O25+1),(O25+1),""))</f>
        <v>1305000286</v>
      </c>
      <c r="P26" s="3">
        <f>IF(P25="","",IF(Seating!$D$16&gt;=(P25+1),(P25+1),""))</f>
        <v>1305000306</v>
      </c>
      <c r="Q26" s="3">
        <f>IF(Q25="","",IF(Seating!$D$17&gt;=(Q25+1),(Q25+1),""))</f>
        <v>1305000326</v>
      </c>
      <c r="R26" s="3">
        <f>IF(R25="","",IF(Seating!$D$18&gt;=(R25+1),(R25+1),""))</f>
        <v>1305000346</v>
      </c>
      <c r="S26" s="3">
        <f>IF(S25="","",IF(Seating!$D$19&gt;=(S25+1),(S25+1),""))</f>
        <v>1305000366</v>
      </c>
      <c r="T26" s="3">
        <f>IF(T25="","",IF(Seating!$D$20&gt;=(T25+1),(T25+1),""))</f>
        <v>1305000384</v>
      </c>
      <c r="U26" s="3">
        <f>IF(U25="","",IF(Seating!$D$21&gt;=(U25+1),(U25+1),""))</f>
        <v>1305000402</v>
      </c>
      <c r="V26" s="3" t="str">
        <f>IF(V25="","",IF(Seating!$D$22&gt;=(V25+1),(V25+1),""))</f>
        <v/>
      </c>
      <c r="W26" s="3" t="str">
        <f>IF(W25="","",IF(Seating!$D$23&gt;=(W25+1),(W25+1),""))</f>
        <v/>
      </c>
      <c r="X26" s="3" t="str">
        <f>IF(X25="","",IF(Seating!$D$24&gt;=(X25+1),(X25+1),""))</f>
        <v/>
      </c>
      <c r="Y26" s="3" t="str">
        <f>IF(Y25="","",IF(Seating!$D$25&gt;=(Y25+1),(Y25+1),""))</f>
        <v/>
      </c>
      <c r="Z26" s="3" t="str">
        <f>IF(Z25="","",IF(Seating!$D$26&gt;=(Z25+1),(Z25+1),""))</f>
        <v/>
      </c>
    </row>
    <row r="27" spans="2:26" s="3" customFormat="1" ht="19.95" customHeight="1" x14ac:dyDescent="0.25">
      <c r="B27" s="451">
        <f t="shared" si="0"/>
        <v>1305000217</v>
      </c>
      <c r="C27" s="1105"/>
      <c r="D27" s="1120"/>
      <c r="E27" s="1105"/>
      <c r="F27" s="1106"/>
      <c r="G27" s="1106"/>
      <c r="H27" s="1107"/>
      <c r="I27" s="452">
        <f t="shared" si="1"/>
        <v>1</v>
      </c>
      <c r="K27" s="3">
        <f>HLOOKUP(H$7,L$10:Z27,18,FALSE)</f>
        <v>1305000217</v>
      </c>
      <c r="L27" s="3">
        <f>IF(B26="","",IF(Seating!$D$12&gt;=(B26+1),(B26+1),""))</f>
        <v>1305000217</v>
      </c>
      <c r="M27" s="3">
        <f>IF(M26="","",IF(Seating!$D$13&gt;=(M26+1),(M26+1),""))</f>
        <v>1305000237</v>
      </c>
      <c r="N27" s="3">
        <f>IF(N26="","",IF(Seating!$D$14&gt;=(N26+1),(N26+1),""))</f>
        <v>1305000257</v>
      </c>
      <c r="O27" s="3">
        <f>IF(O26="","",IF(Seating!$D$15&gt;=(O26+1),(O26+1),""))</f>
        <v>1305000287</v>
      </c>
      <c r="P27" s="3">
        <f>IF(P26="","",IF(Seating!$D$16&gt;=(P26+1),(P26+1),""))</f>
        <v>1305000307</v>
      </c>
      <c r="Q27" s="3">
        <f>IF(Q26="","",IF(Seating!$D$17&gt;=(Q26+1),(Q26+1),""))</f>
        <v>1305000327</v>
      </c>
      <c r="R27" s="3">
        <f>IF(R26="","",IF(Seating!$D$18&gt;=(R26+1),(R26+1),""))</f>
        <v>1305000347</v>
      </c>
      <c r="S27" s="3">
        <f>IF(S26="","",IF(Seating!$D$19&gt;=(S26+1),(S26+1),""))</f>
        <v>1305000367</v>
      </c>
      <c r="T27" s="3">
        <f>IF(T26="","",IF(Seating!$D$20&gt;=(T26+1),(T26+1),""))</f>
        <v>1305000385</v>
      </c>
      <c r="U27" s="3">
        <f>IF(U26="","",IF(Seating!$D$21&gt;=(U26+1),(U26+1),""))</f>
        <v>1305000403</v>
      </c>
      <c r="V27" s="3" t="str">
        <f>IF(V26="","",IF(Seating!$D$22&gt;=(V26+1),(V26+1),""))</f>
        <v/>
      </c>
      <c r="W27" s="3" t="str">
        <f>IF(W26="","",IF(Seating!$D$23&gt;=(W26+1),(W26+1),""))</f>
        <v/>
      </c>
      <c r="X27" s="3" t="str">
        <f>IF(X26="","",IF(Seating!$D$24&gt;=(X26+1),(X26+1),""))</f>
        <v/>
      </c>
      <c r="Y27" s="3" t="str">
        <f>IF(Y26="","",IF(Seating!$D$25&gt;=(Y26+1),(Y26+1),""))</f>
        <v/>
      </c>
      <c r="Z27" s="3" t="str">
        <f>IF(Z26="","",IF(Seating!$D$26&gt;=(Z26+1),(Z26+1),""))</f>
        <v/>
      </c>
    </row>
    <row r="28" spans="2:26" s="3" customFormat="1" ht="19.95" customHeight="1" x14ac:dyDescent="0.25">
      <c r="B28" s="451">
        <f t="shared" si="0"/>
        <v>1305000218</v>
      </c>
      <c r="C28" s="1105"/>
      <c r="D28" s="1120"/>
      <c r="E28" s="1105"/>
      <c r="F28" s="1106"/>
      <c r="G28" s="1106"/>
      <c r="H28" s="1107"/>
      <c r="I28" s="452">
        <f t="shared" si="1"/>
        <v>1</v>
      </c>
      <c r="K28" s="3">
        <f>HLOOKUP(H$7,L$10:Z28,19,FALSE)</f>
        <v>1305000218</v>
      </c>
      <c r="L28" s="3">
        <f>IF(B27="","",IF(Seating!$D$12&gt;=(B27+1),(B27+1),""))</f>
        <v>1305000218</v>
      </c>
      <c r="M28" s="3">
        <f>IF(M27="","",IF(Seating!$D$13&gt;=(M27+1),(M27+1),""))</f>
        <v>1305000238</v>
      </c>
      <c r="N28" s="3">
        <f>IF(N27="","",IF(Seating!$D$14&gt;=(N27+1),(N27+1),""))</f>
        <v>1305000258</v>
      </c>
      <c r="O28" s="3">
        <f>IF(O27="","",IF(Seating!$D$15&gt;=(O27+1),(O27+1),""))</f>
        <v>1305000288</v>
      </c>
      <c r="P28" s="3">
        <f>IF(P27="","",IF(Seating!$D$16&gt;=(P27+1),(P27+1),""))</f>
        <v>1305000308</v>
      </c>
      <c r="Q28" s="3">
        <f>IF(Q27="","",IF(Seating!$D$17&gt;=(Q27+1),(Q27+1),""))</f>
        <v>1305000328</v>
      </c>
      <c r="R28" s="3">
        <f>IF(R27="","",IF(Seating!$D$18&gt;=(R27+1),(R27+1),""))</f>
        <v>1305000348</v>
      </c>
      <c r="S28" s="3">
        <f>IF(S27="","",IF(Seating!$D$19&gt;=(S27+1),(S27+1),""))</f>
        <v>1305000368</v>
      </c>
      <c r="T28" s="3">
        <f>IF(T27="","",IF(Seating!$D$20&gt;=(T27+1),(T27+1),""))</f>
        <v>1305000386</v>
      </c>
      <c r="U28" s="3">
        <f>IF(U27="","",IF(Seating!$D$21&gt;=(U27+1),(U27+1),""))</f>
        <v>1305000404</v>
      </c>
      <c r="V28" s="3" t="str">
        <f>IF(V27="","",IF(Seating!$D$22&gt;=(V27+1),(V27+1),""))</f>
        <v/>
      </c>
      <c r="W28" s="3" t="str">
        <f>IF(W27="","",IF(Seating!$D$23&gt;=(W27+1),(W27+1),""))</f>
        <v/>
      </c>
      <c r="X28" s="3" t="str">
        <f>IF(X27="","",IF(Seating!$D$24&gt;=(X27+1),(X27+1),""))</f>
        <v/>
      </c>
      <c r="Y28" s="3" t="str">
        <f>IF(Y27="","",IF(Seating!$D$25&gt;=(Y27+1),(Y27+1),""))</f>
        <v/>
      </c>
      <c r="Z28" s="3" t="str">
        <f>IF(Z27="","",IF(Seating!$D$26&gt;=(Z27+1),(Z27+1),""))</f>
        <v/>
      </c>
    </row>
    <row r="29" spans="2:26" s="3" customFormat="1" ht="19.95" customHeight="1" x14ac:dyDescent="0.25">
      <c r="B29" s="451">
        <f t="shared" si="0"/>
        <v>1305000219</v>
      </c>
      <c r="C29" s="1105"/>
      <c r="D29" s="1120"/>
      <c r="E29" s="1105"/>
      <c r="F29" s="1106"/>
      <c r="G29" s="1106"/>
      <c r="H29" s="1107"/>
      <c r="I29" s="452">
        <f t="shared" si="1"/>
        <v>1</v>
      </c>
      <c r="K29" s="3">
        <f>HLOOKUP(H$7,L$10:Z29,20,FALSE)</f>
        <v>1305000219</v>
      </c>
      <c r="L29" s="3">
        <f>IF(B28="","",IF(Seating!$D$12&gt;=(B28+1),(B28+1),""))</f>
        <v>1305000219</v>
      </c>
      <c r="M29" s="3">
        <f>IF(M28="","",IF(Seating!$D$13&gt;=(M28+1),(M28+1),""))</f>
        <v>1305000239</v>
      </c>
      <c r="N29" s="3">
        <f>IF(N28="","",IF(Seating!$D$14&gt;=(N28+1),(N28+1),""))</f>
        <v>1305000259</v>
      </c>
      <c r="O29" s="3">
        <f>IF(O28="","",IF(Seating!$D$15&gt;=(O28+1),(O28+1),""))</f>
        <v>1305000289</v>
      </c>
      <c r="P29" s="3">
        <f>IF(P28="","",IF(Seating!$D$16&gt;=(P28+1),(P28+1),""))</f>
        <v>1305000309</v>
      </c>
      <c r="Q29" s="3">
        <f>IF(Q28="","",IF(Seating!$D$17&gt;=(Q28+1),(Q28+1),""))</f>
        <v>1305000329</v>
      </c>
      <c r="R29" s="3">
        <f>IF(R28="","",IF(Seating!$D$18&gt;=(R28+1),(R28+1),""))</f>
        <v>1305000349</v>
      </c>
      <c r="S29" s="3" t="str">
        <f>IF(S28="","",IF(Seating!$D$19&gt;=(S28+1),(S28+1),""))</f>
        <v/>
      </c>
      <c r="T29" s="3" t="str">
        <f>IF(T28="","",IF(Seating!$D$20&gt;=(T28+1),(T28+1),""))</f>
        <v/>
      </c>
      <c r="U29" s="3">
        <f>IF(U28="","",IF(Seating!$D$21&gt;=(U28+1),(U28+1),""))</f>
        <v>1305000405</v>
      </c>
      <c r="V29" s="3" t="str">
        <f>IF(V28="","",IF(Seating!$D$22&gt;=(V28+1),(V28+1),""))</f>
        <v/>
      </c>
      <c r="W29" s="3" t="str">
        <f>IF(W28="","",IF(Seating!$D$23&gt;=(W28+1),(W28+1),""))</f>
        <v/>
      </c>
      <c r="X29" s="3" t="str">
        <f>IF(X28="","",IF(Seating!$D$24&gt;=(X28+1),(X28+1),""))</f>
        <v/>
      </c>
      <c r="Y29" s="3" t="str">
        <f>IF(Y28="","",IF(Seating!$D$25&gt;=(Y28+1),(Y28+1),""))</f>
        <v/>
      </c>
      <c r="Z29" s="3" t="str">
        <f>IF(Z28="","",IF(Seating!$D$26&gt;=(Z28+1),(Z28+1),""))</f>
        <v/>
      </c>
    </row>
    <row r="30" spans="2:26" s="3" customFormat="1" ht="19.95" customHeight="1" x14ac:dyDescent="0.25">
      <c r="B30" s="451">
        <f t="shared" si="0"/>
        <v>1305000220</v>
      </c>
      <c r="C30" s="1105"/>
      <c r="D30" s="1120"/>
      <c r="E30" s="1105"/>
      <c r="F30" s="1106"/>
      <c r="G30" s="1106"/>
      <c r="H30" s="1107"/>
      <c r="I30" s="452">
        <f t="shared" si="1"/>
        <v>1</v>
      </c>
      <c r="K30" s="3">
        <f>HLOOKUP(H$7,L$10:Z30,21,FALSE)</f>
        <v>1305000220</v>
      </c>
      <c r="L30" s="3">
        <f>IF(B29="","",IF(Seating!$D$12&gt;=(B29+1),(B29+1),""))</f>
        <v>1305000220</v>
      </c>
      <c r="M30" s="3">
        <f>IF(M29="","",IF(Seating!$D$13&gt;=(M29+1),(M29+1),""))</f>
        <v>1305000240</v>
      </c>
      <c r="N30" s="3">
        <f>IF(N29="","",IF(Seating!$D$14&gt;=(N29+1),(N29+1),""))</f>
        <v>1305000260</v>
      </c>
      <c r="O30" s="3">
        <f>IF(O29="","",IF(Seating!$D$15&gt;=(O29+1),(O29+1),""))</f>
        <v>1305000290</v>
      </c>
      <c r="P30" s="3">
        <f>IF(P29="","",IF(Seating!$D$16&gt;=(P29+1),(P29+1),""))</f>
        <v>1305000310</v>
      </c>
      <c r="Q30" s="3">
        <f>IF(Q29="","",IF(Seating!$D$17&gt;=(Q29+1),(Q29+1),""))</f>
        <v>1305000330</v>
      </c>
      <c r="R30" s="3">
        <f>IF(R29="","",IF(Seating!$D$18&gt;=(R29+1),(R29+1),""))</f>
        <v>1305000350</v>
      </c>
      <c r="S30" s="3" t="str">
        <f>IF(S29="","",IF(Seating!$D$19&gt;=(S29+1),(S29+1),""))</f>
        <v/>
      </c>
      <c r="T30" s="3" t="str">
        <f>IF(T29="","",IF(Seating!$D$20&gt;=(T29+1),(T29+1),""))</f>
        <v/>
      </c>
      <c r="U30" s="3">
        <f>IF(U29="","",IF(Seating!$D$21&gt;=(U29+1),(U29+1),""))</f>
        <v>1305000406</v>
      </c>
      <c r="V30" s="3" t="str">
        <f>IF(V29="","",IF(Seating!$D$22&gt;=(V29+1),(V29+1),""))</f>
        <v/>
      </c>
      <c r="W30" s="3" t="str">
        <f>IF(W29="","",IF(Seating!$D$23&gt;=(W29+1),(W29+1),""))</f>
        <v/>
      </c>
      <c r="X30" s="3" t="str">
        <f>IF(X29="","",IF(Seating!$D$24&gt;=(X29+1),(X29+1),""))</f>
        <v/>
      </c>
      <c r="Y30" s="3" t="str">
        <f>IF(Y29="","",IF(Seating!$D$25&gt;=(Y29+1),(Y29+1),""))</f>
        <v/>
      </c>
      <c r="Z30" s="3" t="str">
        <f>IF(Z29="","",IF(Seating!$D$26&gt;=(Z29+1),(Z29+1),""))</f>
        <v/>
      </c>
    </row>
    <row r="31" spans="2:26" s="3" customFormat="1" ht="19.95" customHeight="1" x14ac:dyDescent="0.25">
      <c r="B31" s="451" t="str">
        <f t="shared" si="0"/>
        <v/>
      </c>
      <c r="C31" s="1105"/>
      <c r="D31" s="1120"/>
      <c r="E31" s="1105"/>
      <c r="F31" s="1106"/>
      <c r="G31" s="1106"/>
      <c r="H31" s="1107"/>
      <c r="I31" s="452">
        <f t="shared" si="1"/>
        <v>0</v>
      </c>
      <c r="K31" s="3" t="str">
        <f>HLOOKUP(H$7,L$10:Z31,22,FALSE)</f>
        <v/>
      </c>
      <c r="L31" s="3" t="str">
        <f>IF(B30="","",IF(Seating!$D$12&gt;=(B30+1),(B30+1),""))</f>
        <v/>
      </c>
      <c r="M31" s="3" t="str">
        <f>IF(M30="","",IF(Seating!$D$13&gt;=(M30+1),(M30+1),""))</f>
        <v/>
      </c>
      <c r="N31" s="3">
        <f>IF(N30="","",IF(Seating!$D$14&gt;=(N30+1),(N30+1),""))</f>
        <v>1305000261</v>
      </c>
      <c r="O31" s="3" t="str">
        <f>IF(O30="","",IF(Seating!$D$15&gt;=(O30+1),(O30+1),""))</f>
        <v/>
      </c>
      <c r="P31" s="3" t="str">
        <f>IF(P30="","",IF(Seating!$D$16&gt;=(P30+1),(P30+1),""))</f>
        <v/>
      </c>
      <c r="Q31" s="3" t="str">
        <f>IF(Q30="","",IF(Seating!$D$17&gt;=(Q30+1),(Q30+1),""))</f>
        <v/>
      </c>
      <c r="R31" s="3" t="str">
        <f>IF(R30="","",IF(Seating!$D$18&gt;=(R30+1),(R30+1),""))</f>
        <v/>
      </c>
      <c r="S31" s="3" t="str">
        <f>IF(S30="","",IF(Seating!$D$19&gt;=(S30+1),(S30+1),""))</f>
        <v/>
      </c>
      <c r="T31" s="3" t="str">
        <f>IF(T30="","",IF(Seating!$D$20&gt;=(T30+1),(T30+1),""))</f>
        <v/>
      </c>
      <c r="U31" s="3" t="str">
        <f>IF(U30="","",IF(Seating!$D$21&gt;=(U30+1),(U30+1),""))</f>
        <v/>
      </c>
      <c r="V31" s="3" t="str">
        <f>IF(V30="","",IF(Seating!$D$22&gt;=(V30+1),(V30+1),""))</f>
        <v/>
      </c>
      <c r="W31" s="3" t="str">
        <f>IF(W30="","",IF(Seating!$D$23&gt;=(W30+1),(W30+1),""))</f>
        <v/>
      </c>
      <c r="X31" s="3" t="str">
        <f>IF(X30="","",IF(Seating!$D$24&gt;=(X30+1),(X30+1),""))</f>
        <v/>
      </c>
      <c r="Y31" s="3" t="str">
        <f>IF(Y30="","",IF(Seating!$D$25&gt;=(Y30+1),(Y30+1),""))</f>
        <v/>
      </c>
      <c r="Z31" s="3" t="str">
        <f>IF(Z30="","",IF(Seating!$D$26&gt;=(Z30+1),(Z30+1),""))</f>
        <v/>
      </c>
    </row>
    <row r="32" spans="2:26" s="3" customFormat="1" ht="19.95" customHeight="1" x14ac:dyDescent="0.25">
      <c r="B32" s="451" t="str">
        <f t="shared" si="0"/>
        <v/>
      </c>
      <c r="C32" s="1105"/>
      <c r="D32" s="1120"/>
      <c r="E32" s="1105"/>
      <c r="F32" s="1106"/>
      <c r="G32" s="1106"/>
      <c r="H32" s="1107"/>
      <c r="I32" s="452">
        <f t="shared" si="1"/>
        <v>0</v>
      </c>
      <c r="K32" s="3" t="str">
        <f>HLOOKUP(H$7,L$10:Z32,23,FALSE)</f>
        <v/>
      </c>
      <c r="L32" s="3" t="str">
        <f>IF(B31="","",IF(Seating!$D$12&gt;=(B31+1),(B31+1),""))</f>
        <v/>
      </c>
      <c r="M32" s="3" t="str">
        <f>IF(M31="","",IF(Seating!$D$13&gt;=(M31+1),(M31+1),""))</f>
        <v/>
      </c>
      <c r="N32" s="3">
        <f>IF(N31="","",IF(Seating!$D$14&gt;=(N31+1),(N31+1),""))</f>
        <v>1305000262</v>
      </c>
      <c r="O32" s="3" t="str">
        <f>IF(O31="","",IF(Seating!$D$15&gt;=(O31+1),(O31+1),""))</f>
        <v/>
      </c>
      <c r="P32" s="3" t="str">
        <f>IF(P31="","",IF(Seating!$D$16&gt;=(P31+1),(P31+1),""))</f>
        <v/>
      </c>
      <c r="Q32" s="3" t="str">
        <f>IF(Q31="","",IF(Seating!$D$17&gt;=(Q31+1),(Q31+1),""))</f>
        <v/>
      </c>
      <c r="R32" s="3" t="str">
        <f>IF(R31="","",IF(Seating!$D$18&gt;=(R31+1),(R31+1),""))</f>
        <v/>
      </c>
      <c r="S32" s="3" t="str">
        <f>IF(S31="","",IF(Seating!$D$19&gt;=(S31+1),(S31+1),""))</f>
        <v/>
      </c>
      <c r="T32" s="3" t="str">
        <f>IF(T31="","",IF(Seating!$D$20&gt;=(T31+1),(T31+1),""))</f>
        <v/>
      </c>
      <c r="U32" s="3" t="str">
        <f>IF(U31="","",IF(Seating!$D$21&gt;=(U31+1),(U31+1),""))</f>
        <v/>
      </c>
      <c r="V32" s="3" t="str">
        <f>IF(V31="","",IF(Seating!$D$22&gt;=(V31+1),(V31+1),""))</f>
        <v/>
      </c>
      <c r="W32" s="3" t="str">
        <f>IF(W31="","",IF(Seating!$D$23&gt;=(W31+1),(W31+1),""))</f>
        <v/>
      </c>
      <c r="X32" s="3" t="str">
        <f>IF(X31="","",IF(Seating!$D$24&gt;=(X31+1),(X31+1),""))</f>
        <v/>
      </c>
      <c r="Y32" s="3" t="str">
        <f>IF(Y31="","",IF(Seating!$D$25&gt;=(Y31+1),(Y31+1),""))</f>
        <v/>
      </c>
      <c r="Z32" s="3" t="str">
        <f>IF(Z31="","",IF(Seating!$D$26&gt;=(Z31+1),(Z31+1),""))</f>
        <v/>
      </c>
    </row>
    <row r="33" spans="2:26" s="3" customFormat="1" ht="19.95" customHeight="1" x14ac:dyDescent="0.25">
      <c r="B33" s="451" t="str">
        <f t="shared" si="0"/>
        <v/>
      </c>
      <c r="C33" s="1105"/>
      <c r="D33" s="1120"/>
      <c r="E33" s="1105"/>
      <c r="F33" s="1106"/>
      <c r="G33" s="1106"/>
      <c r="H33" s="1107"/>
      <c r="I33" s="452">
        <f t="shared" si="1"/>
        <v>0</v>
      </c>
      <c r="K33" s="3" t="str">
        <f>HLOOKUP(H$7,L$10:Z33,24,FALSE)</f>
        <v/>
      </c>
      <c r="L33" s="3" t="str">
        <f>IF(B32="","",IF(Seating!$D$12&gt;=(B32+1),(B32+1),""))</f>
        <v/>
      </c>
      <c r="M33" s="3" t="str">
        <f>IF(M32="","",IF(Seating!$D$13&gt;=(M32+1),(M32+1),""))</f>
        <v/>
      </c>
      <c r="N33" s="3">
        <f>IF(N32="","",IF(Seating!$D$14&gt;=(N32+1),(N32+1),""))</f>
        <v>1305000263</v>
      </c>
      <c r="O33" s="3" t="str">
        <f>IF(O32="","",IF(Seating!$D$15&gt;=(O32+1),(O32+1),""))</f>
        <v/>
      </c>
      <c r="P33" s="3" t="str">
        <f>IF(P32="","",IF(Seating!$D$16&gt;=(P32+1),(P32+1),""))</f>
        <v/>
      </c>
      <c r="Q33" s="3" t="str">
        <f>IF(Q32="","",IF(Seating!$D$17&gt;=(Q32+1),(Q32+1),""))</f>
        <v/>
      </c>
      <c r="R33" s="3" t="str">
        <f>IF(R32="","",IF(Seating!$D$18&gt;=(R32+1),(R32+1),""))</f>
        <v/>
      </c>
      <c r="S33" s="3" t="str">
        <f>IF(S32="","",IF(Seating!$D$19&gt;=(S32+1),(S32+1),""))</f>
        <v/>
      </c>
      <c r="T33" s="3" t="str">
        <f>IF(T32="","",IF(Seating!$D$20&gt;=(T32+1),(T32+1),""))</f>
        <v/>
      </c>
      <c r="U33" s="3" t="str">
        <f>IF(U32="","",IF(Seating!$D$21&gt;=(U32+1),(U32+1),""))</f>
        <v/>
      </c>
      <c r="V33" s="3" t="str">
        <f>IF(V32="","",IF(Seating!$D$22&gt;=(V32+1),(V32+1),""))</f>
        <v/>
      </c>
      <c r="W33" s="3" t="str">
        <f>IF(W32="","",IF(Seating!$D$23&gt;=(W32+1),(W32+1),""))</f>
        <v/>
      </c>
      <c r="X33" s="3" t="str">
        <f>IF(X32="","",IF(Seating!$D$24&gt;=(X32+1),(X32+1),""))</f>
        <v/>
      </c>
      <c r="Y33" s="3" t="str">
        <f>IF(Y32="","",IF(Seating!$D$25&gt;=(Y32+1),(Y32+1),""))</f>
        <v/>
      </c>
      <c r="Z33" s="3" t="str">
        <f>IF(Z32="","",IF(Seating!$D$26&gt;=(Z32+1),(Z32+1),""))</f>
        <v/>
      </c>
    </row>
    <row r="34" spans="2:26" s="3" customFormat="1" ht="19.95" customHeight="1" x14ac:dyDescent="0.25">
      <c r="B34" s="451" t="str">
        <f t="shared" si="0"/>
        <v/>
      </c>
      <c r="C34" s="1105"/>
      <c r="D34" s="1120"/>
      <c r="E34" s="1105"/>
      <c r="F34" s="1106"/>
      <c r="G34" s="1106"/>
      <c r="H34" s="1107"/>
      <c r="I34" s="452">
        <f t="shared" si="1"/>
        <v>0</v>
      </c>
      <c r="K34" s="3" t="str">
        <f>HLOOKUP(H$7,L$10:Z34,25,FALSE)</f>
        <v/>
      </c>
      <c r="L34" s="3" t="str">
        <f>IF(B33="","",IF(Seating!$D$12&gt;=(B33+1),(B33+1),""))</f>
        <v/>
      </c>
      <c r="M34" s="3" t="str">
        <f>IF(M33="","",IF(Seating!$D$13&gt;=(M33+1),(M33+1),""))</f>
        <v/>
      </c>
      <c r="N34" s="3">
        <f>IF(N33="","",IF(Seating!$D$14&gt;=(N33+1),(N33+1),""))</f>
        <v>1305000264</v>
      </c>
      <c r="O34" s="3" t="str">
        <f>IF(O33="","",IF(Seating!$D$15&gt;=(O33+1),(O33+1),""))</f>
        <v/>
      </c>
      <c r="P34" s="3" t="str">
        <f>IF(P33="","",IF(Seating!$D$16&gt;=(P33+1),(P33+1),""))</f>
        <v/>
      </c>
      <c r="Q34" s="3" t="str">
        <f>IF(Q33="","",IF(Seating!$D$17&gt;=(Q33+1),(Q33+1),""))</f>
        <v/>
      </c>
      <c r="R34" s="3" t="str">
        <f>IF(R33="","",IF(Seating!$D$18&gt;=(R33+1),(R33+1),""))</f>
        <v/>
      </c>
      <c r="S34" s="3" t="str">
        <f>IF(S33="","",IF(Seating!$D$19&gt;=(S33+1),(S33+1),""))</f>
        <v/>
      </c>
      <c r="T34" s="3" t="str">
        <f>IF(T33="","",IF(Seating!$D$20&gt;=(T33+1),(T33+1),""))</f>
        <v/>
      </c>
      <c r="U34" s="3" t="str">
        <f>IF(U33="","",IF(Seating!$D$21&gt;=(U33+1),(U33+1),""))</f>
        <v/>
      </c>
      <c r="V34" s="3" t="str">
        <f>IF(V33="","",IF(Seating!$D$22&gt;=(V33+1),(V33+1),""))</f>
        <v/>
      </c>
      <c r="W34" s="3" t="str">
        <f>IF(W33="","",IF(Seating!$D$23&gt;=(W33+1),(W33+1),""))</f>
        <v/>
      </c>
      <c r="X34" s="3" t="str">
        <f>IF(X33="","",IF(Seating!$D$24&gt;=(X33+1),(X33+1),""))</f>
        <v/>
      </c>
      <c r="Y34" s="3" t="str">
        <f>IF(Y33="","",IF(Seating!$D$25&gt;=(Y33+1),(Y33+1),""))</f>
        <v/>
      </c>
      <c r="Z34" s="3" t="str">
        <f>IF(Z33="","",IF(Seating!$D$26&gt;=(Z33+1),(Z33+1),""))</f>
        <v/>
      </c>
    </row>
    <row r="35" spans="2:26" s="3" customFormat="1" ht="19.95" customHeight="1" x14ac:dyDescent="0.25">
      <c r="B35" s="451" t="str">
        <f t="shared" si="0"/>
        <v/>
      </c>
      <c r="C35" s="1105"/>
      <c r="D35" s="1120"/>
      <c r="E35" s="1105"/>
      <c r="F35" s="1106"/>
      <c r="G35" s="1106"/>
      <c r="H35" s="1107"/>
      <c r="I35" s="452">
        <f t="shared" si="1"/>
        <v>0</v>
      </c>
      <c r="K35" s="3" t="str">
        <f>HLOOKUP(H$7,L$10:Z35,26,FALSE)</f>
        <v/>
      </c>
      <c r="L35" s="3" t="str">
        <f>IF(B34="","",IF(Seating!$D$12&gt;=(B34+1),(B34+1),""))</f>
        <v/>
      </c>
      <c r="M35" s="3" t="str">
        <f>IF(M34="","",IF(Seating!$D$13&gt;=(M34+1),(M34+1),""))</f>
        <v/>
      </c>
      <c r="N35" s="3">
        <f>IF(N34="","",IF(Seating!$D$14&gt;=(N34+1),(N34+1),""))</f>
        <v>1305000265</v>
      </c>
      <c r="O35" s="3" t="str">
        <f>IF(O34="","",IF(Seating!$D$15&gt;=(O34+1),(O34+1),""))</f>
        <v/>
      </c>
      <c r="P35" s="3" t="str">
        <f>IF(P34="","",IF(Seating!$D$16&gt;=(P34+1),(P34+1),""))</f>
        <v/>
      </c>
      <c r="Q35" s="3" t="str">
        <f>IF(Q34="","",IF(Seating!$D$17&gt;=(Q34+1),(Q34+1),""))</f>
        <v/>
      </c>
      <c r="R35" s="3" t="str">
        <f>IF(R34="","",IF(Seating!$D$18&gt;=(R34+1),(R34+1),""))</f>
        <v/>
      </c>
      <c r="S35" s="3" t="str">
        <f>IF(S34="","",IF(Seating!$D$19&gt;=(S34+1),(S34+1),""))</f>
        <v/>
      </c>
      <c r="T35" s="3" t="str">
        <f>IF(T34="","",IF(Seating!$D$20&gt;=(T34+1),(T34+1),""))</f>
        <v/>
      </c>
      <c r="U35" s="3" t="str">
        <f>IF(U34="","",IF(Seating!$D$21&gt;=(U34+1),(U34+1),""))</f>
        <v/>
      </c>
      <c r="V35" s="3" t="str">
        <f>IF(V34="","",IF(Seating!$D$22&gt;=(V34+1),(V34+1),""))</f>
        <v/>
      </c>
      <c r="W35" s="3" t="str">
        <f>IF(W34="","",IF(Seating!$D$23&gt;=(W34+1),(W34+1),""))</f>
        <v/>
      </c>
      <c r="X35" s="3" t="str">
        <f>IF(X34="","",IF(Seating!$D$24&gt;=(X34+1),(X34+1),""))</f>
        <v/>
      </c>
      <c r="Y35" s="3" t="str">
        <f>IF(Y34="","",IF(Seating!$D$25&gt;=(Y34+1),(Y34+1),""))</f>
        <v/>
      </c>
      <c r="Z35" s="3" t="str">
        <f>IF(Z34="","",IF(Seating!$D$26&gt;=(Z34+1),(Z34+1),""))</f>
        <v/>
      </c>
    </row>
    <row r="36" spans="2:26" s="3" customFormat="1" ht="19.95" customHeight="1" x14ac:dyDescent="0.25">
      <c r="B36" s="451" t="str">
        <f t="shared" si="0"/>
        <v/>
      </c>
      <c r="C36" s="1105"/>
      <c r="D36" s="1120"/>
      <c r="E36" s="1105"/>
      <c r="F36" s="1106"/>
      <c r="G36" s="1106"/>
      <c r="H36" s="1107"/>
      <c r="I36" s="452">
        <f t="shared" si="1"/>
        <v>0</v>
      </c>
      <c r="K36" s="3" t="str">
        <f>HLOOKUP(H$7,L$10:Z36,27,FALSE)</f>
        <v/>
      </c>
      <c r="L36" s="3" t="str">
        <f>IF(B35="","",IF(Seating!$D$12&gt;=(B35+1),(B35+1),""))</f>
        <v/>
      </c>
      <c r="M36" s="3" t="str">
        <f>IF(M35="","",IF(Seating!$D$13&gt;=(M35+1),(M35+1),""))</f>
        <v/>
      </c>
      <c r="N36" s="3">
        <f>IF(N35="","",IF(Seating!$D$14&gt;=(N35+1),(N35+1),""))</f>
        <v>1305000266</v>
      </c>
      <c r="O36" s="3" t="str">
        <f>IF(O35="","",IF(Seating!$D$15&gt;=(O35+1),(O35+1),""))</f>
        <v/>
      </c>
      <c r="P36" s="3" t="str">
        <f>IF(P35="","",IF(Seating!$D$16&gt;=(P35+1),(P35+1),""))</f>
        <v/>
      </c>
      <c r="Q36" s="3" t="str">
        <f>IF(Q35="","",IF(Seating!$D$17&gt;=(Q35+1),(Q35+1),""))</f>
        <v/>
      </c>
      <c r="R36" s="3" t="str">
        <f>IF(R35="","",IF(Seating!$D$18&gt;=(R35+1),(R35+1),""))</f>
        <v/>
      </c>
      <c r="S36" s="3" t="str">
        <f>IF(S35="","",IF(Seating!$D$19&gt;=(S35+1),(S35+1),""))</f>
        <v/>
      </c>
      <c r="T36" s="3" t="str">
        <f>IF(T35="","",IF(Seating!$D$20&gt;=(T35+1),(T35+1),""))</f>
        <v/>
      </c>
      <c r="U36" s="3" t="str">
        <f>IF(U35="","",IF(Seating!$D$21&gt;=(U35+1),(U35+1),""))</f>
        <v/>
      </c>
      <c r="V36" s="3" t="str">
        <f>IF(V35="","",IF(Seating!$D$22&gt;=(V35+1),(V35+1),""))</f>
        <v/>
      </c>
      <c r="W36" s="3" t="str">
        <f>IF(W35="","",IF(Seating!$D$23&gt;=(W35+1),(W35+1),""))</f>
        <v/>
      </c>
      <c r="X36" s="3" t="str">
        <f>IF(X35="","",IF(Seating!$D$24&gt;=(X35+1),(X35+1),""))</f>
        <v/>
      </c>
      <c r="Y36" s="3" t="str">
        <f>IF(Y35="","",IF(Seating!$D$25&gt;=(Y35+1),(Y35+1),""))</f>
        <v/>
      </c>
      <c r="Z36" s="3" t="str">
        <f>IF(Z35="","",IF(Seating!$D$26&gt;=(Z35+1),(Z35+1),""))</f>
        <v/>
      </c>
    </row>
    <row r="37" spans="2:26" s="3" customFormat="1" ht="19.95" customHeight="1" x14ac:dyDescent="0.25">
      <c r="B37" s="451" t="str">
        <f t="shared" si="0"/>
        <v/>
      </c>
      <c r="C37" s="1105"/>
      <c r="D37" s="1120"/>
      <c r="E37" s="1105"/>
      <c r="F37" s="1106"/>
      <c r="G37" s="1106"/>
      <c r="H37" s="1107"/>
      <c r="I37" s="452">
        <f t="shared" si="1"/>
        <v>0</v>
      </c>
      <c r="K37" s="3" t="str">
        <f>HLOOKUP(H$7,L$10:Z37,28,FALSE)</f>
        <v/>
      </c>
      <c r="L37" s="3" t="str">
        <f>IF(B36="","",IF(Seating!$D$12&gt;=(B36+1),(B36+1),""))</f>
        <v/>
      </c>
      <c r="M37" s="3" t="str">
        <f>IF(M36="","",IF(Seating!$D$13&gt;=(M36+1),(M36+1),""))</f>
        <v/>
      </c>
      <c r="N37" s="3">
        <f>IF(N36="","",IF(Seating!$D$14&gt;=(N36+1),(N36+1),""))</f>
        <v>1305000267</v>
      </c>
      <c r="O37" s="3" t="str">
        <f>IF(O36="","",IF(Seating!$D$15&gt;=(O36+1),(O36+1),""))</f>
        <v/>
      </c>
      <c r="P37" s="3" t="str">
        <f>IF(P36="","",IF(Seating!$D$16&gt;=(P36+1),(P36+1),""))</f>
        <v/>
      </c>
      <c r="Q37" s="3" t="str">
        <f>IF(Q36="","",IF(Seating!$D$17&gt;=(Q36+1),(Q36+1),""))</f>
        <v/>
      </c>
      <c r="R37" s="3" t="str">
        <f>IF(R36="","",IF(Seating!$D$18&gt;=(R36+1),(R36+1),""))</f>
        <v/>
      </c>
      <c r="S37" s="3" t="str">
        <f>IF(S36="","",IF(Seating!$D$19&gt;=(S36+1),(S36+1),""))</f>
        <v/>
      </c>
      <c r="T37" s="3" t="str">
        <f>IF(T36="","",IF(Seating!$D$20&gt;=(T36+1),(T36+1),""))</f>
        <v/>
      </c>
      <c r="U37" s="3" t="str">
        <f>IF(U36="","",IF(Seating!$D$21&gt;=(U36+1),(U36+1),""))</f>
        <v/>
      </c>
      <c r="V37" s="3" t="str">
        <f>IF(V36="","",IF(Seating!$D$22&gt;=(V36+1),(V36+1),""))</f>
        <v/>
      </c>
      <c r="W37" s="3" t="str">
        <f>IF(W36="","",IF(Seating!$D$23&gt;=(W36+1),(W36+1),""))</f>
        <v/>
      </c>
      <c r="X37" s="3" t="str">
        <f>IF(X36="","",IF(Seating!$D$24&gt;=(X36+1),(X36+1),""))</f>
        <v/>
      </c>
      <c r="Y37" s="3" t="str">
        <f>IF(Y36="","",IF(Seating!$D$25&gt;=(Y36+1),(Y36+1),""))</f>
        <v/>
      </c>
      <c r="Z37" s="3" t="str">
        <f>IF(Z36="","",IF(Seating!$D$26&gt;=(Z36+1),(Z36+1),""))</f>
        <v/>
      </c>
    </row>
    <row r="38" spans="2:26" s="3" customFormat="1" ht="19.95" customHeight="1" thickBot="1" x14ac:dyDescent="0.3">
      <c r="B38" s="451" t="str">
        <f t="shared" si="0"/>
        <v/>
      </c>
      <c r="C38" s="1127"/>
      <c r="D38" s="1128"/>
      <c r="E38" s="1130"/>
      <c r="F38" s="1131"/>
      <c r="G38" s="1131"/>
      <c r="H38" s="1132"/>
      <c r="I38" s="452">
        <f t="shared" si="1"/>
        <v>0</v>
      </c>
      <c r="K38" s="3" t="str">
        <f>HLOOKUP(H$7,L$10:Z38,29,FALSE)</f>
        <v/>
      </c>
      <c r="L38" s="3" t="str">
        <f>IF(B37="","",IF(Seating!$D$12&gt;=(B37+1),(B37+1),""))</f>
        <v/>
      </c>
      <c r="M38" s="3" t="str">
        <f>IF(M37="","",IF(Seating!$D$13&gt;=(M37+1),(M37+1),""))</f>
        <v/>
      </c>
      <c r="N38" s="3">
        <f>IF(N37="","",IF(Seating!$D$14&gt;=(N37+1),(N37+1),""))</f>
        <v>1305000268</v>
      </c>
      <c r="O38" s="3" t="str">
        <f>IF(O37="","",IF(Seating!$D$15&gt;=(O37+1),(O37+1),""))</f>
        <v/>
      </c>
      <c r="P38" s="3" t="str">
        <f>IF(P37="","",IF(Seating!$D$16&gt;=(P37+1),(P37+1),""))</f>
        <v/>
      </c>
      <c r="Q38" s="3" t="str">
        <f>IF(Q37="","",IF(Seating!$D$17&gt;=(Q37+1),(Q37+1),""))</f>
        <v/>
      </c>
      <c r="R38" s="3" t="str">
        <f>IF(R37="","",IF(Seating!$D$18&gt;=(R37+1),(R37+1),""))</f>
        <v/>
      </c>
      <c r="S38" s="3" t="str">
        <f>IF(S37="","",IF(Seating!$D$19&gt;=(S37+1),(S37+1),""))</f>
        <v/>
      </c>
      <c r="T38" s="3" t="str">
        <f>IF(T37="","",IF(Seating!$D$20&gt;=(T37+1),(T37+1),""))</f>
        <v/>
      </c>
      <c r="U38" s="3" t="str">
        <f>IF(U37="","",IF(Seating!$D$21&gt;=(U37+1),(U37+1),""))</f>
        <v/>
      </c>
      <c r="V38" s="3" t="str">
        <f>IF(V37="","",IF(Seating!$D$22&gt;=(V37+1),(V37+1),""))</f>
        <v/>
      </c>
      <c r="W38" s="3" t="str">
        <f>IF(W37="","",IF(Seating!$D$23&gt;=(W37+1),(W37+1),""))</f>
        <v/>
      </c>
      <c r="X38" s="3" t="str">
        <f>IF(X37="","",IF(Seating!$D$24&gt;=(X37+1),(X37+1),""))</f>
        <v/>
      </c>
      <c r="Y38" s="3" t="str">
        <f>IF(Y37="","",IF(Seating!$D$25&gt;=(Y37+1),(Y37+1),""))</f>
        <v/>
      </c>
      <c r="Z38" s="3" t="str">
        <f>IF(Z37="","",IF(Seating!$D$26&gt;=(Z37+1),(Z37+1),""))</f>
        <v/>
      </c>
    </row>
    <row r="39" spans="2:26" s="3" customFormat="1" ht="7.2" customHeight="1" x14ac:dyDescent="0.25">
      <c r="B39" s="92"/>
      <c r="C39" s="51"/>
      <c r="D39" s="51"/>
      <c r="E39" s="51"/>
      <c r="F39" s="51"/>
      <c r="G39" s="51"/>
      <c r="H39" s="51"/>
    </row>
    <row r="40" spans="2:26" ht="16.2" thickBot="1" x14ac:dyDescent="0.35">
      <c r="B40" s="444"/>
      <c r="C40" s="446"/>
      <c r="D40" s="446"/>
      <c r="E40" s="446"/>
      <c r="F40" s="446"/>
      <c r="G40" s="446"/>
      <c r="H40" s="446"/>
      <c r="M40" s="3"/>
      <c r="N40" s="3"/>
      <c r="O40" s="3"/>
    </row>
    <row r="41" spans="2:26" ht="20.25" customHeight="1" x14ac:dyDescent="0.3">
      <c r="B41" s="1123" t="s">
        <v>82</v>
      </c>
      <c r="C41" s="1124"/>
      <c r="D41" s="1124"/>
      <c r="E41" s="447" t="s">
        <v>83</v>
      </c>
      <c r="F41" s="1121" t="s">
        <v>84</v>
      </c>
      <c r="G41" s="1122"/>
      <c r="H41" s="448" t="s">
        <v>85</v>
      </c>
      <c r="M41" s="3"/>
      <c r="N41" s="3"/>
      <c r="O41" s="3"/>
    </row>
    <row r="42" spans="2:26" ht="22.5" customHeight="1" x14ac:dyDescent="0.3">
      <c r="B42" s="1125" t="s">
        <v>86</v>
      </c>
      <c r="C42" s="1126"/>
      <c r="D42" s="1126"/>
      <c r="E42" s="449"/>
      <c r="F42" s="1105"/>
      <c r="G42" s="1120"/>
      <c r="H42" s="450"/>
    </row>
    <row r="43" spans="2:26" x14ac:dyDescent="0.3">
      <c r="B43" s="444"/>
      <c r="C43" s="446"/>
      <c r="D43" s="446"/>
      <c r="E43" s="446"/>
      <c r="F43" s="446"/>
      <c r="G43" s="446"/>
      <c r="H43" s="446"/>
    </row>
    <row r="44" spans="2:26" x14ac:dyDescent="0.3">
      <c r="B44" s="444"/>
      <c r="C44" s="446"/>
      <c r="D44" s="446"/>
      <c r="E44" s="446"/>
      <c r="F44" s="446"/>
      <c r="G44" s="446"/>
      <c r="H44" s="446"/>
    </row>
    <row r="45" spans="2:26" x14ac:dyDescent="0.3">
      <c r="B45" s="444"/>
      <c r="C45" s="446"/>
      <c r="D45" s="446"/>
      <c r="E45" s="446"/>
      <c r="F45" s="446" t="s">
        <v>69</v>
      </c>
      <c r="G45" s="446"/>
      <c r="H45" s="446"/>
    </row>
    <row r="46" spans="2:26" x14ac:dyDescent="0.3">
      <c r="B46" s="443"/>
      <c r="C46" s="41"/>
      <c r="D46" s="41"/>
      <c r="E46" s="41"/>
      <c r="F46" s="41"/>
      <c r="G46" s="41"/>
      <c r="H46" s="41"/>
    </row>
    <row r="47" spans="2:26" ht="14.4" x14ac:dyDescent="0.3">
      <c r="B47" s="324" t="s">
        <v>356</v>
      </c>
      <c r="C47" s="398"/>
      <c r="D47" s="398"/>
      <c r="E47" s="398"/>
      <c r="F47" s="398"/>
      <c r="G47" s="398"/>
      <c r="H47" s="398"/>
      <c r="I47" s="28"/>
      <c r="J47" s="28"/>
    </row>
    <row r="48" spans="2:26" x14ac:dyDescent="0.3">
      <c r="B48" s="443"/>
      <c r="C48" s="41"/>
      <c r="D48" s="41"/>
      <c r="E48" s="41"/>
      <c r="F48" s="41"/>
      <c r="G48" s="41"/>
      <c r="H48" s="41"/>
    </row>
  </sheetData>
  <sheetProtection algorithmName="SHA-512" hashValue="aco6w6izPaPXAdofwm+R6PjCIUIm4PkUaMlDL18ld3X5H2rKOweO9fcHoOHO9rnrm0o2NLBwS5z3XtG5Nx5CvA==" saltValue="z7+AByDIftABmBi4Hqnteg==" spinCount="100000" sheet="1" sort="0" autoFilter="0"/>
  <autoFilter ref="I10:I38" xr:uid="{00000000-0009-0000-0000-000010000000}"/>
  <mergeCells count="69">
    <mergeCell ref="I6:J6"/>
    <mergeCell ref="C29:D29"/>
    <mergeCell ref="C30:D30"/>
    <mergeCell ref="C31:D31"/>
    <mergeCell ref="E29:H29"/>
    <mergeCell ref="E30:H30"/>
    <mergeCell ref="E31:H31"/>
    <mergeCell ref="C23:D23"/>
    <mergeCell ref="C24:D24"/>
    <mergeCell ref="C25:D25"/>
    <mergeCell ref="C13:D13"/>
    <mergeCell ref="C14:D14"/>
    <mergeCell ref="C15:D15"/>
    <mergeCell ref="C16:D16"/>
    <mergeCell ref="E15:H15"/>
    <mergeCell ref="E16:H16"/>
    <mergeCell ref="E34:H34"/>
    <mergeCell ref="E35:H35"/>
    <mergeCell ref="E36:H36"/>
    <mergeCell ref="E37:H37"/>
    <mergeCell ref="E38:H38"/>
    <mergeCell ref="B2:H2"/>
    <mergeCell ref="E25:H25"/>
    <mergeCell ref="E26:H26"/>
    <mergeCell ref="E27:H27"/>
    <mergeCell ref="E28:H28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E20:H20"/>
    <mergeCell ref="E21:H21"/>
    <mergeCell ref="E22:H22"/>
    <mergeCell ref="E23:H23"/>
    <mergeCell ref="E24:H24"/>
    <mergeCell ref="E17:H17"/>
    <mergeCell ref="E18:H18"/>
    <mergeCell ref="C32:D32"/>
    <mergeCell ref="E32:H32"/>
    <mergeCell ref="F42:G42"/>
    <mergeCell ref="F41:G41"/>
    <mergeCell ref="B41:D41"/>
    <mergeCell ref="B42:D42"/>
    <mergeCell ref="C38:D38"/>
    <mergeCell ref="C33:D33"/>
    <mergeCell ref="C34:D34"/>
    <mergeCell ref="C35:D35"/>
    <mergeCell ref="C36:D36"/>
    <mergeCell ref="C37:D37"/>
    <mergeCell ref="E33:H33"/>
    <mergeCell ref="E19:H19"/>
    <mergeCell ref="E11:H11"/>
    <mergeCell ref="E12:H12"/>
    <mergeCell ref="E13:H13"/>
    <mergeCell ref="E14:H14"/>
    <mergeCell ref="B3:H3"/>
    <mergeCell ref="B4:H4"/>
    <mergeCell ref="B5:H5"/>
    <mergeCell ref="B9:B10"/>
    <mergeCell ref="C9:D10"/>
    <mergeCell ref="E9:H10"/>
    <mergeCell ref="B6:F6"/>
  </mergeCells>
  <printOptions horizontalCentered="1"/>
  <pageMargins left="0.19685039370078741" right="0.31496062992125984" top="0.19685039370078741" bottom="0.19685039370078741" header="0.19685039370078741" footer="0.19685039370078741"/>
  <pageSetup paperSize="9" scale="91" orientation="portrait" horizontalDpi="4294967293" verticalDpi="0" r:id="rId1"/>
  <ignoredErrors>
    <ignoredError sqref="B3 H6 B11:B38 I11 B6" unlocked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0070C0"/>
    <pageSetUpPr fitToPage="1"/>
  </sheetPr>
  <dimension ref="B2:AJ51"/>
  <sheetViews>
    <sheetView showGridLines="0" showRowColHeaders="0" workbookViewId="0">
      <selection activeCell="K9" sqref="K9"/>
    </sheetView>
  </sheetViews>
  <sheetFormatPr defaultRowHeight="15.6" x14ac:dyDescent="0.3"/>
  <cols>
    <col min="1" max="1" width="3.77734375" customWidth="1"/>
    <col min="2" max="2" width="2.77734375" customWidth="1"/>
    <col min="3" max="3" width="17.5546875" style="22" customWidth="1"/>
    <col min="4" max="4" width="15.77734375" customWidth="1"/>
    <col min="5" max="10" width="7.6640625" customWidth="1"/>
    <col min="11" max="11" width="19.6640625" customWidth="1"/>
    <col min="12" max="12" width="5.5546875" customWidth="1"/>
    <col min="15" max="15" width="0" hidden="1" customWidth="1"/>
    <col min="16" max="16" width="12.88671875" hidden="1" customWidth="1"/>
    <col min="17" max="31" width="12.109375" hidden="1" customWidth="1"/>
    <col min="32" max="35" width="0" hidden="1" customWidth="1"/>
  </cols>
  <sheetData>
    <row r="2" spans="3:36" ht="11.25" customHeight="1" x14ac:dyDescent="0.3"/>
    <row r="3" spans="3:36" ht="21" x14ac:dyDescent="0.3">
      <c r="C3" s="1134" t="s">
        <v>73</v>
      </c>
      <c r="D3" s="1134"/>
      <c r="E3" s="1134"/>
      <c r="F3" s="1134"/>
      <c r="G3" s="1134"/>
      <c r="H3" s="1134"/>
      <c r="I3" s="1134"/>
      <c r="J3" s="1134"/>
      <c r="K3" s="1134"/>
    </row>
    <row r="4" spans="3:36" ht="19.8" x14ac:dyDescent="0.3">
      <c r="C4" s="939" t="str">
        <f>DATA!F9</f>
        <v>SSC Public Exams March 2024</v>
      </c>
      <c r="D4" s="939"/>
      <c r="E4" s="939"/>
      <c r="F4" s="939"/>
      <c r="G4" s="939"/>
      <c r="H4" s="939"/>
      <c r="I4" s="939"/>
      <c r="J4" s="939"/>
      <c r="K4" s="939"/>
      <c r="L4" s="28"/>
    </row>
    <row r="5" spans="3:36" x14ac:dyDescent="0.3">
      <c r="C5" s="879" t="s">
        <v>74</v>
      </c>
      <c r="D5" s="879"/>
      <c r="E5" s="879"/>
      <c r="F5" s="879"/>
      <c r="G5" s="879"/>
      <c r="H5" s="879"/>
      <c r="I5" s="879"/>
      <c r="J5" s="879"/>
      <c r="K5" s="879"/>
      <c r="L5" s="28"/>
    </row>
    <row r="6" spans="3:36" ht="16.2" x14ac:dyDescent="0.3">
      <c r="C6" s="1135" t="s">
        <v>75</v>
      </c>
      <c r="D6" s="1135"/>
      <c r="E6" s="1135"/>
      <c r="F6" s="1135"/>
      <c r="G6" s="1135"/>
      <c r="H6" s="1135"/>
      <c r="I6" s="1135"/>
      <c r="J6" s="1135"/>
      <c r="K6" s="1135"/>
      <c r="L6" s="28"/>
    </row>
    <row r="7" spans="3:36" s="7" customFormat="1" ht="18.600000000000001" x14ac:dyDescent="0.3">
      <c r="C7" s="886" t="str">
        <f>'Proforma -III  (AP)'!B6</f>
        <v>Centre No &amp; Name:  2365 - ZPH School,  xxxx</v>
      </c>
      <c r="D7" s="886"/>
      <c r="E7" s="886"/>
      <c r="F7" s="886"/>
      <c r="G7" s="886"/>
      <c r="H7" s="886"/>
      <c r="I7" s="886"/>
      <c r="J7" s="313" t="s">
        <v>59</v>
      </c>
      <c r="K7" s="411" t="s">
        <v>412</v>
      </c>
      <c r="L7" s="1136" t="s">
        <v>359</v>
      </c>
      <c r="M7" s="1136"/>
      <c r="N7" s="1136"/>
    </row>
    <row r="8" spans="3:36" s="7" customFormat="1" ht="18.600000000000001" x14ac:dyDescent="0.3">
      <c r="C8" s="51"/>
      <c r="D8" s="313" t="s">
        <v>77</v>
      </c>
      <c r="E8" s="139"/>
      <c r="F8" s="139"/>
      <c r="G8" s="139"/>
      <c r="H8" s="139"/>
      <c r="I8" s="139"/>
      <c r="J8" s="313" t="s">
        <v>61</v>
      </c>
      <c r="K8" s="453">
        <v>1</v>
      </c>
      <c r="L8" s="136"/>
    </row>
    <row r="9" spans="3:36" thickBot="1" x14ac:dyDescent="0.35">
      <c r="C9" s="51"/>
      <c r="D9" s="242"/>
      <c r="E9" s="242"/>
      <c r="F9" s="242"/>
      <c r="G9" s="242"/>
      <c r="H9" s="242"/>
      <c r="I9" s="242"/>
      <c r="J9" s="242"/>
      <c r="K9" s="242"/>
      <c r="L9" s="28"/>
    </row>
    <row r="10" spans="3:36" ht="18.75" customHeight="1" x14ac:dyDescent="0.3">
      <c r="C10" s="1143" t="s">
        <v>78</v>
      </c>
      <c r="D10" s="1145" t="s">
        <v>79</v>
      </c>
      <c r="E10" s="1145" t="s">
        <v>80</v>
      </c>
      <c r="F10" s="1145"/>
      <c r="G10" s="1145"/>
      <c r="H10" s="1145"/>
      <c r="I10" s="1145"/>
      <c r="J10" s="1145"/>
      <c r="K10" s="1147" t="s">
        <v>81</v>
      </c>
      <c r="L10" s="28"/>
    </row>
    <row r="11" spans="3:36" ht="24.75" customHeight="1" x14ac:dyDescent="0.3">
      <c r="C11" s="1144"/>
      <c r="D11" s="1146"/>
      <c r="E11" s="53" t="s">
        <v>132</v>
      </c>
      <c r="F11" s="53" t="s">
        <v>133</v>
      </c>
      <c r="G11" s="53" t="s">
        <v>134</v>
      </c>
      <c r="H11" s="53" t="s">
        <v>135</v>
      </c>
      <c r="I11" s="53" t="s">
        <v>136</v>
      </c>
      <c r="J11" s="53" t="s">
        <v>137</v>
      </c>
      <c r="K11" s="1148"/>
      <c r="L11" s="492"/>
      <c r="P11" s="22"/>
      <c r="Q11" s="22">
        <v>1</v>
      </c>
      <c r="R11" s="22">
        <v>2</v>
      </c>
      <c r="S11" s="22">
        <v>3</v>
      </c>
      <c r="T11" s="22">
        <v>4</v>
      </c>
      <c r="U11" s="22">
        <v>5</v>
      </c>
      <c r="V11" s="22">
        <v>6</v>
      </c>
      <c r="W11" s="22">
        <v>7</v>
      </c>
      <c r="X11" s="22">
        <v>8</v>
      </c>
      <c r="Y11" s="22">
        <v>9</v>
      </c>
      <c r="Z11" s="22">
        <v>10</v>
      </c>
      <c r="AA11" s="22">
        <v>11</v>
      </c>
      <c r="AB11" s="22">
        <v>12</v>
      </c>
      <c r="AC11" s="22">
        <v>13</v>
      </c>
      <c r="AD11" s="22">
        <v>14</v>
      </c>
      <c r="AE11" s="22">
        <v>15</v>
      </c>
      <c r="AJ11" s="28"/>
    </row>
    <row r="12" spans="3:36" ht="18" customHeight="1" x14ac:dyDescent="0.3">
      <c r="C12" s="451">
        <f>P12</f>
        <v>1305000201</v>
      </c>
      <c r="D12" s="52"/>
      <c r="E12" s="53"/>
      <c r="F12" s="52"/>
      <c r="G12" s="52"/>
      <c r="H12" s="52"/>
      <c r="I12" s="52"/>
      <c r="J12" s="52"/>
      <c r="K12" s="54"/>
      <c r="L12" s="297">
        <f>IF(C12="",0,1)</f>
        <v>1</v>
      </c>
      <c r="P12" s="3">
        <f>HLOOKUP(K$8,Q$11:AE12,2,FALSE)</f>
        <v>1305000201</v>
      </c>
      <c r="Q12" s="3">
        <f>Seating!C12</f>
        <v>1305000201</v>
      </c>
      <c r="R12" s="3">
        <f>Seating!C13</f>
        <v>1305000221</v>
      </c>
      <c r="S12" s="3">
        <f>Seating!C14</f>
        <v>1305000241</v>
      </c>
      <c r="T12" s="3">
        <f>Seating!C15</f>
        <v>1305000271</v>
      </c>
      <c r="U12" s="3">
        <f>Seating!C16</f>
        <v>1305000291</v>
      </c>
      <c r="V12" s="3">
        <f>Seating!C17</f>
        <v>1305000311</v>
      </c>
      <c r="W12" s="3">
        <f>Seating!C18</f>
        <v>1305000331</v>
      </c>
      <c r="X12" s="3">
        <f>Seating!C19</f>
        <v>1305000351</v>
      </c>
      <c r="Y12" s="3">
        <f>Seating!C20</f>
        <v>1305000369</v>
      </c>
      <c r="Z12" s="3">
        <f>Seating!C21</f>
        <v>1305000387</v>
      </c>
      <c r="AA12" s="3" t="str">
        <f>Seating!C22</f>
        <v/>
      </c>
      <c r="AB12" s="3" t="str">
        <f>Seating!C23</f>
        <v/>
      </c>
      <c r="AC12" s="3" t="str">
        <f>Seating!C24</f>
        <v/>
      </c>
      <c r="AD12" s="3" t="str">
        <f>Seating!C25</f>
        <v/>
      </c>
      <c r="AE12" s="3" t="str">
        <f>Seating!C26</f>
        <v/>
      </c>
    </row>
    <row r="13" spans="3:36" ht="18" customHeight="1" x14ac:dyDescent="0.3">
      <c r="C13" s="451">
        <f>P13</f>
        <v>1305000202</v>
      </c>
      <c r="D13" s="52"/>
      <c r="E13" s="53"/>
      <c r="F13" s="52"/>
      <c r="G13" s="52"/>
      <c r="H13" s="52"/>
      <c r="I13" s="52"/>
      <c r="J13" s="52"/>
      <c r="K13" s="54"/>
      <c r="L13" s="297">
        <f t="shared" ref="L13:L39" si="0">IF(C13="",0,1)</f>
        <v>1</v>
      </c>
      <c r="P13" s="3">
        <f>HLOOKUP(K$8,Q$11:AE13,3,FALSE)</f>
        <v>1305000202</v>
      </c>
      <c r="Q13" s="3">
        <f>IF(Q12="","",IF(Seating!$D$12&gt;=(Q12+1),(Q12+1),""))</f>
        <v>1305000202</v>
      </c>
      <c r="R13" s="3">
        <f>IF(R12="","",IF(Seating!$D$13&gt;=(R12+1),(R12+1),""))</f>
        <v>1305000222</v>
      </c>
      <c r="S13" s="3">
        <f>IF(S12="","",IF(Seating!$D$14&gt;=(S12+1),(S12+1),""))</f>
        <v>1305000242</v>
      </c>
      <c r="T13" s="3">
        <f>IF(T12="","",IF(Seating!$D$15&gt;=(T12+1),(T12+1),""))</f>
        <v>1305000272</v>
      </c>
      <c r="U13" s="3">
        <f>IF(U12="","",IF(Seating!$D$16&gt;=(U12+1),(U12+1),""))</f>
        <v>1305000292</v>
      </c>
      <c r="V13" s="3">
        <f>IF(V12="","",IF(Seating!$D$17&gt;=(V12+1),(V12+1),""))</f>
        <v>1305000312</v>
      </c>
      <c r="W13" s="3">
        <f>IF(W12="","",IF(Seating!$D$18&gt;=(W12+1),(W12+1),""))</f>
        <v>1305000332</v>
      </c>
      <c r="X13" s="3">
        <f>IF(X12="","",IF(Seating!$D$19&gt;=(X12+1),(X12+1),""))</f>
        <v>1305000352</v>
      </c>
      <c r="Y13" s="3">
        <f>IF(Y12="","",IF(Seating!$D$20&gt;=(Y12+1),(Y12+1),""))</f>
        <v>1305000370</v>
      </c>
      <c r="Z13" s="3">
        <f>IF(Z12="","",IF(Seating!$D$21&gt;=(Z12+1),(Z12+1),""))</f>
        <v>1305000388</v>
      </c>
      <c r="AA13" s="3" t="str">
        <f>IF(AA12="","",IF(Seating!$D$22&gt;=(AA12+1),(AA12+1),""))</f>
        <v/>
      </c>
      <c r="AB13" s="3" t="str">
        <f>IF(AB12="","",IF(Seating!$D$23&gt;=(AB12+1),(AB12+1),""))</f>
        <v/>
      </c>
      <c r="AC13" s="3" t="str">
        <f>IF(AC12="","",IF(Seating!$D$24&gt;=(AC12+1),(AC12+1),""))</f>
        <v/>
      </c>
      <c r="AD13" s="3" t="str">
        <f>IF(AD12="","",IF(Seating!$D$25&gt;=(AD12+1),(AD12+1),""))</f>
        <v/>
      </c>
      <c r="AE13" s="3" t="str">
        <f>IF(AE12="","",IF(Seating!$D$26&gt;=(AE12+1),(AE12+1),""))</f>
        <v/>
      </c>
    </row>
    <row r="14" spans="3:36" ht="18" customHeight="1" x14ac:dyDescent="0.3">
      <c r="C14" s="451">
        <f t="shared" ref="C14:C39" si="1">P14</f>
        <v>1305000203</v>
      </c>
      <c r="D14" s="52"/>
      <c r="E14" s="53"/>
      <c r="F14" s="52"/>
      <c r="G14" s="52"/>
      <c r="H14" s="52"/>
      <c r="I14" s="52"/>
      <c r="J14" s="52"/>
      <c r="K14" s="54"/>
      <c r="L14" s="297">
        <f t="shared" si="0"/>
        <v>1</v>
      </c>
      <c r="P14" s="3">
        <f>HLOOKUP(K$8,Q$11:AE14,4,FALSE)</f>
        <v>1305000203</v>
      </c>
      <c r="Q14" s="3">
        <f>IF(C13="","",IF(Seating!$D$12&gt;=(C13+1),(C13+1),""))</f>
        <v>1305000203</v>
      </c>
      <c r="R14" s="3">
        <f>IF(R13="","",IF(Seating!$D$13&gt;=(R13+1),(R13+1),""))</f>
        <v>1305000223</v>
      </c>
      <c r="S14" s="3">
        <f>IF(S13="","",IF(Seating!$D$14&gt;=(S13+1),(S13+1),""))</f>
        <v>1305000243</v>
      </c>
      <c r="T14" s="3">
        <f>IF(T13="","",IF(Seating!$D$15&gt;=(T13+1),(T13+1),""))</f>
        <v>1305000273</v>
      </c>
      <c r="U14" s="3">
        <f>IF(U13="","",IF(Seating!$D$16&gt;=(U13+1),(U13+1),""))</f>
        <v>1305000293</v>
      </c>
      <c r="V14" s="3">
        <f>IF(V13="","",IF(Seating!$D$17&gt;=(V13+1),(V13+1),""))</f>
        <v>1305000313</v>
      </c>
      <c r="W14" s="3">
        <f>IF(W13="","",IF(Seating!$D$18&gt;=(W13+1),(W13+1),""))</f>
        <v>1305000333</v>
      </c>
      <c r="X14" s="3">
        <f>IF(X13="","",IF(Seating!$D$19&gt;=(X13+1),(X13+1),""))</f>
        <v>1305000353</v>
      </c>
      <c r="Y14" s="3">
        <f>IF(Y13="","",IF(Seating!$D$20&gt;=(Y13+1),(Y13+1),""))</f>
        <v>1305000371</v>
      </c>
      <c r="Z14" s="3">
        <f>IF(Z13="","",IF(Seating!$D$21&gt;=(Z13+1),(Z13+1),""))</f>
        <v>1305000389</v>
      </c>
      <c r="AA14" s="3" t="str">
        <f>IF(AA13="","",IF(Seating!$D$22&gt;=(AA13+1),(AA13+1),""))</f>
        <v/>
      </c>
      <c r="AB14" s="3" t="str">
        <f>IF(AB13="","",IF(Seating!$D$23&gt;=(AB13+1),(AB13+1),""))</f>
        <v/>
      </c>
      <c r="AC14" s="3" t="str">
        <f>IF(AC13="","",IF(Seating!$D$24&gt;=(AC13+1),(AC13+1),""))</f>
        <v/>
      </c>
      <c r="AD14" s="3" t="str">
        <f>IF(AD13="","",IF(Seating!$D$25&gt;=(AD13+1),(AD13+1),""))</f>
        <v/>
      </c>
      <c r="AE14" s="3" t="str">
        <f>IF(AE13="","",IF(Seating!$D$26&gt;=(AE13+1),(AE13+1),""))</f>
        <v/>
      </c>
    </row>
    <row r="15" spans="3:36" ht="18" customHeight="1" x14ac:dyDescent="0.3">
      <c r="C15" s="451">
        <f t="shared" si="1"/>
        <v>1305000204</v>
      </c>
      <c r="D15" s="52"/>
      <c r="E15" s="53"/>
      <c r="F15" s="52"/>
      <c r="G15" s="52"/>
      <c r="H15" s="52"/>
      <c r="I15" s="52"/>
      <c r="J15" s="52"/>
      <c r="K15" s="54"/>
      <c r="L15" s="297">
        <f t="shared" si="0"/>
        <v>1</v>
      </c>
      <c r="P15" s="3">
        <f>HLOOKUP(K$8,Q$11:AE15,5,FALSE)</f>
        <v>1305000204</v>
      </c>
      <c r="Q15" s="3">
        <f>IF(C14="","",IF(Seating!$D$12&gt;=(C14+1),(C14+1),""))</f>
        <v>1305000204</v>
      </c>
      <c r="R15" s="3">
        <f>IF(R14="","",IF(Seating!$D$13&gt;=(R14+1),(R14+1),""))</f>
        <v>1305000224</v>
      </c>
      <c r="S15" s="3">
        <f>IF(S14="","",IF(Seating!$D$14&gt;=(S14+1),(S14+1),""))</f>
        <v>1305000244</v>
      </c>
      <c r="T15" s="3">
        <f>IF(T14="","",IF(Seating!$D$15&gt;=(T14+1),(T14+1),""))</f>
        <v>1305000274</v>
      </c>
      <c r="U15" s="3">
        <f>IF(U14="","",IF(Seating!$D$16&gt;=(U14+1),(U14+1),""))</f>
        <v>1305000294</v>
      </c>
      <c r="V15" s="3">
        <f>IF(V14="","",IF(Seating!$D$17&gt;=(V14+1),(V14+1),""))</f>
        <v>1305000314</v>
      </c>
      <c r="W15" s="3">
        <f>IF(W14="","",IF(Seating!$D$18&gt;=(W14+1),(W14+1),""))</f>
        <v>1305000334</v>
      </c>
      <c r="X15" s="3">
        <f>IF(X14="","",IF(Seating!$D$19&gt;=(X14+1),(X14+1),""))</f>
        <v>1305000354</v>
      </c>
      <c r="Y15" s="3">
        <f>IF(Y14="","",IF(Seating!$D$20&gt;=(Y14+1),(Y14+1),""))</f>
        <v>1305000372</v>
      </c>
      <c r="Z15" s="3">
        <f>IF(Z14="","",IF(Seating!$D$21&gt;=(Z14+1),(Z14+1),""))</f>
        <v>1305000390</v>
      </c>
      <c r="AA15" s="3" t="str">
        <f>IF(AA14="","",IF(Seating!$D$22&gt;=(AA14+1),(AA14+1),""))</f>
        <v/>
      </c>
      <c r="AB15" s="3" t="str">
        <f>IF(AB14="","",IF(Seating!$D$23&gt;=(AB14+1),(AB14+1),""))</f>
        <v/>
      </c>
      <c r="AC15" s="3" t="str">
        <f>IF(AC14="","",IF(Seating!$D$24&gt;=(AC14+1),(AC14+1),""))</f>
        <v/>
      </c>
      <c r="AD15" s="3" t="str">
        <f>IF(AD14="","",IF(Seating!$D$25&gt;=(AD14+1),(AD14+1),""))</f>
        <v/>
      </c>
      <c r="AE15" s="3" t="str">
        <f>IF(AE14="","",IF(Seating!$D$26&gt;=(AE14+1),(AE14+1),""))</f>
        <v/>
      </c>
    </row>
    <row r="16" spans="3:36" ht="18" customHeight="1" x14ac:dyDescent="0.3">
      <c r="C16" s="451">
        <f t="shared" si="1"/>
        <v>1305000205</v>
      </c>
      <c r="D16" s="52"/>
      <c r="E16" s="53"/>
      <c r="F16" s="52"/>
      <c r="G16" s="52"/>
      <c r="H16" s="52"/>
      <c r="I16" s="52"/>
      <c r="J16" s="52"/>
      <c r="K16" s="54"/>
      <c r="L16" s="297">
        <f t="shared" si="0"/>
        <v>1</v>
      </c>
      <c r="P16" s="3">
        <f>HLOOKUP(K$8,Q$11:AE16,6,FALSE)</f>
        <v>1305000205</v>
      </c>
      <c r="Q16" s="3">
        <f>IF(C15="","",IF(Seating!$D$12&gt;=(C15+1),(C15+1),""))</f>
        <v>1305000205</v>
      </c>
      <c r="R16" s="3">
        <f>IF(R15="","",IF(Seating!$D$13&gt;=(R15+1),(R15+1),""))</f>
        <v>1305000225</v>
      </c>
      <c r="S16" s="3">
        <f>IF(S15="","",IF(Seating!$D$14&gt;=(S15+1),(S15+1),""))</f>
        <v>1305000245</v>
      </c>
      <c r="T16" s="3">
        <f>IF(T15="","",IF(Seating!$D$15&gt;=(T15+1),(T15+1),""))</f>
        <v>1305000275</v>
      </c>
      <c r="U16" s="3">
        <f>IF(U15="","",IF(Seating!$D$16&gt;=(U15+1),(U15+1),""))</f>
        <v>1305000295</v>
      </c>
      <c r="V16" s="3">
        <f>IF(V15="","",IF(Seating!$D$17&gt;=(V15+1),(V15+1),""))</f>
        <v>1305000315</v>
      </c>
      <c r="W16" s="3">
        <f>IF(W15="","",IF(Seating!$D$18&gt;=(W15+1),(W15+1),""))</f>
        <v>1305000335</v>
      </c>
      <c r="X16" s="3">
        <f>IF(X15="","",IF(Seating!$D$19&gt;=(X15+1),(X15+1),""))</f>
        <v>1305000355</v>
      </c>
      <c r="Y16" s="3">
        <f>IF(Y15="","",IF(Seating!$D$20&gt;=(Y15+1),(Y15+1),""))</f>
        <v>1305000373</v>
      </c>
      <c r="Z16" s="3">
        <f>IF(Z15="","",IF(Seating!$D$21&gt;=(Z15+1),(Z15+1),""))</f>
        <v>1305000391</v>
      </c>
      <c r="AA16" s="3" t="str">
        <f>IF(AA15="","",IF(Seating!$D$22&gt;=(AA15+1),(AA15+1),""))</f>
        <v/>
      </c>
      <c r="AB16" s="3" t="str">
        <f>IF(AB15="","",IF(Seating!$D$23&gt;=(AB15+1),(AB15+1),""))</f>
        <v/>
      </c>
      <c r="AC16" s="3" t="str">
        <f>IF(AC15="","",IF(Seating!$D$24&gt;=(AC15+1),(AC15+1),""))</f>
        <v/>
      </c>
      <c r="AD16" s="3" t="str">
        <f>IF(AD15="","",IF(Seating!$D$25&gt;=(AD15+1),(AD15+1),""))</f>
        <v/>
      </c>
      <c r="AE16" s="3" t="str">
        <f>IF(AE15="","",IF(Seating!$D$26&gt;=(AE15+1),(AE15+1),""))</f>
        <v/>
      </c>
    </row>
    <row r="17" spans="3:31" ht="18" customHeight="1" x14ac:dyDescent="0.3">
      <c r="C17" s="451">
        <f t="shared" si="1"/>
        <v>1305000206</v>
      </c>
      <c r="D17" s="52"/>
      <c r="E17" s="53"/>
      <c r="F17" s="52"/>
      <c r="G17" s="52"/>
      <c r="H17" s="52"/>
      <c r="I17" s="52"/>
      <c r="J17" s="52"/>
      <c r="K17" s="54"/>
      <c r="L17" s="297">
        <f t="shared" si="0"/>
        <v>1</v>
      </c>
      <c r="P17" s="3">
        <f>HLOOKUP(K$8,Q$11:AE17,7,FALSE)</f>
        <v>1305000206</v>
      </c>
      <c r="Q17" s="3">
        <f>IF(C16="","",IF(Seating!$D$12&gt;=(C16+1),(C16+1),""))</f>
        <v>1305000206</v>
      </c>
      <c r="R17" s="3">
        <f>IF(R16="","",IF(Seating!$D$13&gt;=(R16+1),(R16+1),""))</f>
        <v>1305000226</v>
      </c>
      <c r="S17" s="3">
        <f>IF(S16="","",IF(Seating!$D$14&gt;=(S16+1),(S16+1),""))</f>
        <v>1305000246</v>
      </c>
      <c r="T17" s="3">
        <f>IF(T16="","",IF(Seating!$D$15&gt;=(T16+1),(T16+1),""))</f>
        <v>1305000276</v>
      </c>
      <c r="U17" s="3">
        <f>IF(U16="","",IF(Seating!$D$16&gt;=(U16+1),(U16+1),""))</f>
        <v>1305000296</v>
      </c>
      <c r="V17" s="3">
        <f>IF(V16="","",IF(Seating!$D$17&gt;=(V16+1),(V16+1),""))</f>
        <v>1305000316</v>
      </c>
      <c r="W17" s="3">
        <f>IF(W16="","",IF(Seating!$D$18&gt;=(W16+1),(W16+1),""))</f>
        <v>1305000336</v>
      </c>
      <c r="X17" s="3">
        <f>IF(X16="","",IF(Seating!$D$19&gt;=(X16+1),(X16+1),""))</f>
        <v>1305000356</v>
      </c>
      <c r="Y17" s="3">
        <f>IF(Y16="","",IF(Seating!$D$20&gt;=(Y16+1),(Y16+1),""))</f>
        <v>1305000374</v>
      </c>
      <c r="Z17" s="3">
        <f>IF(Z16="","",IF(Seating!$D$21&gt;=(Z16+1),(Z16+1),""))</f>
        <v>1305000392</v>
      </c>
      <c r="AA17" s="3" t="str">
        <f>IF(AA16="","",IF(Seating!$D$22&gt;=(AA16+1),(AA16+1),""))</f>
        <v/>
      </c>
      <c r="AB17" s="3" t="str">
        <f>IF(AB16="","",IF(Seating!$D$23&gt;=(AB16+1),(AB16+1),""))</f>
        <v/>
      </c>
      <c r="AC17" s="3" t="str">
        <f>IF(AC16="","",IF(Seating!$D$24&gt;=(AC16+1),(AC16+1),""))</f>
        <v/>
      </c>
      <c r="AD17" s="3" t="str">
        <f>IF(AD16="","",IF(Seating!$D$25&gt;=(AD16+1),(AD16+1),""))</f>
        <v/>
      </c>
      <c r="AE17" s="3" t="str">
        <f>IF(AE16="","",IF(Seating!$D$26&gt;=(AE16+1),(AE16+1),""))</f>
        <v/>
      </c>
    </row>
    <row r="18" spans="3:31" ht="18" customHeight="1" x14ac:dyDescent="0.3">
      <c r="C18" s="451">
        <f t="shared" si="1"/>
        <v>1305000207</v>
      </c>
      <c r="D18" s="52"/>
      <c r="E18" s="53"/>
      <c r="F18" s="52"/>
      <c r="G18" s="52"/>
      <c r="H18" s="52"/>
      <c r="I18" s="52"/>
      <c r="J18" s="52"/>
      <c r="K18" s="54"/>
      <c r="L18" s="297">
        <f t="shared" si="0"/>
        <v>1</v>
      </c>
      <c r="O18" s="24"/>
      <c r="P18" s="3">
        <f>HLOOKUP(K$8,Q$11:AE18,8,FALSE)</f>
        <v>1305000207</v>
      </c>
      <c r="Q18" s="3">
        <f>IF(C17="","",IF(Seating!$D$12&gt;=(C17+1),(C17+1),""))</f>
        <v>1305000207</v>
      </c>
      <c r="R18" s="3">
        <f>IF(R17="","",IF(Seating!$D$13&gt;=(R17+1),(R17+1),""))</f>
        <v>1305000227</v>
      </c>
      <c r="S18" s="3">
        <f>IF(S17="","",IF(Seating!$D$14&gt;=(S17+1),(S17+1),""))</f>
        <v>1305000247</v>
      </c>
      <c r="T18" s="3">
        <f>IF(T17="","",IF(Seating!$D$15&gt;=(T17+1),(T17+1),""))</f>
        <v>1305000277</v>
      </c>
      <c r="U18" s="3">
        <f>IF(U17="","",IF(Seating!$D$16&gt;=(U17+1),(U17+1),""))</f>
        <v>1305000297</v>
      </c>
      <c r="V18" s="3">
        <f>IF(V17="","",IF(Seating!$D$17&gt;=(V17+1),(V17+1),""))</f>
        <v>1305000317</v>
      </c>
      <c r="W18" s="3">
        <f>IF(W17="","",IF(Seating!$D$18&gt;=(W17+1),(W17+1),""))</f>
        <v>1305000337</v>
      </c>
      <c r="X18" s="3">
        <f>IF(X17="","",IF(Seating!$D$19&gt;=(X17+1),(X17+1),""))</f>
        <v>1305000357</v>
      </c>
      <c r="Y18" s="3">
        <f>IF(Y17="","",IF(Seating!$D$20&gt;=(Y17+1),(Y17+1),""))</f>
        <v>1305000375</v>
      </c>
      <c r="Z18" s="3">
        <f>IF(Z17="","",IF(Seating!$D$21&gt;=(Z17+1),(Z17+1),""))</f>
        <v>1305000393</v>
      </c>
      <c r="AA18" s="3" t="str">
        <f>IF(AA17="","",IF(Seating!$D$22&gt;=(AA17+1),(AA17+1),""))</f>
        <v/>
      </c>
      <c r="AB18" s="3" t="str">
        <f>IF(AB17="","",IF(Seating!$D$23&gt;=(AB17+1),(AB17+1),""))</f>
        <v/>
      </c>
      <c r="AC18" s="3" t="str">
        <f>IF(AC17="","",IF(Seating!$D$24&gt;=(AC17+1),(AC17+1),""))</f>
        <v/>
      </c>
      <c r="AD18" s="3" t="str">
        <f>IF(AD17="","",IF(Seating!$D$25&gt;=(AD17+1),(AD17+1),""))</f>
        <v/>
      </c>
      <c r="AE18" s="3" t="str">
        <f>IF(AE17="","",IF(Seating!$D$26&gt;=(AE17+1),(AE17+1),""))</f>
        <v/>
      </c>
    </row>
    <row r="19" spans="3:31" ht="18" customHeight="1" x14ac:dyDescent="0.3">
      <c r="C19" s="451">
        <f t="shared" si="1"/>
        <v>1305000208</v>
      </c>
      <c r="D19" s="52"/>
      <c r="E19" s="53"/>
      <c r="F19" s="52"/>
      <c r="G19" s="52"/>
      <c r="H19" s="52"/>
      <c r="I19" s="52"/>
      <c r="J19" s="52"/>
      <c r="K19" s="54"/>
      <c r="L19" s="297">
        <f t="shared" si="0"/>
        <v>1</v>
      </c>
      <c r="O19" s="24"/>
      <c r="P19" s="3">
        <f>HLOOKUP(K$8,Q$11:AE19,9,FALSE)</f>
        <v>1305000208</v>
      </c>
      <c r="Q19" s="3">
        <f>IF(C18="","",IF(Seating!$D$12&gt;=(C18+1),(C18+1),""))</f>
        <v>1305000208</v>
      </c>
      <c r="R19" s="3">
        <f>IF(R18="","",IF(Seating!$D$13&gt;=(R18+1),(R18+1),""))</f>
        <v>1305000228</v>
      </c>
      <c r="S19" s="3">
        <f>IF(S18="","",IF(Seating!$D$14&gt;=(S18+1),(S18+1),""))</f>
        <v>1305000248</v>
      </c>
      <c r="T19" s="3">
        <f>IF(T18="","",IF(Seating!$D$15&gt;=(T18+1),(T18+1),""))</f>
        <v>1305000278</v>
      </c>
      <c r="U19" s="3">
        <f>IF(U18="","",IF(Seating!$D$16&gt;=(U18+1),(U18+1),""))</f>
        <v>1305000298</v>
      </c>
      <c r="V19" s="3">
        <f>IF(V18="","",IF(Seating!$D$17&gt;=(V18+1),(V18+1),""))</f>
        <v>1305000318</v>
      </c>
      <c r="W19" s="3">
        <f>IF(W18="","",IF(Seating!$D$18&gt;=(W18+1),(W18+1),""))</f>
        <v>1305000338</v>
      </c>
      <c r="X19" s="3">
        <f>IF(X18="","",IF(Seating!$D$19&gt;=(X18+1),(X18+1),""))</f>
        <v>1305000358</v>
      </c>
      <c r="Y19" s="3">
        <f>IF(Y18="","",IF(Seating!$D$20&gt;=(Y18+1),(Y18+1),""))</f>
        <v>1305000376</v>
      </c>
      <c r="Z19" s="3">
        <f>IF(Z18="","",IF(Seating!$D$21&gt;=(Z18+1),(Z18+1),""))</f>
        <v>1305000394</v>
      </c>
      <c r="AA19" s="3" t="str">
        <f>IF(AA18="","",IF(Seating!$D$22&gt;=(AA18+1),(AA18+1),""))</f>
        <v/>
      </c>
      <c r="AB19" s="3" t="str">
        <f>IF(AB18="","",IF(Seating!$D$23&gt;=(AB18+1),(AB18+1),""))</f>
        <v/>
      </c>
      <c r="AC19" s="3" t="str">
        <f>IF(AC18="","",IF(Seating!$D$24&gt;=(AC18+1),(AC18+1),""))</f>
        <v/>
      </c>
      <c r="AD19" s="3" t="str">
        <f>IF(AD18="","",IF(Seating!$D$25&gt;=(AD18+1),(AD18+1),""))</f>
        <v/>
      </c>
      <c r="AE19" s="3" t="str">
        <f>IF(AE18="","",IF(Seating!$D$26&gt;=(AE18+1),(AE18+1),""))</f>
        <v/>
      </c>
    </row>
    <row r="20" spans="3:31" ht="18" customHeight="1" x14ac:dyDescent="0.3">
      <c r="C20" s="451">
        <f t="shared" si="1"/>
        <v>1305000209</v>
      </c>
      <c r="D20" s="52"/>
      <c r="E20" s="53"/>
      <c r="F20" s="52"/>
      <c r="G20" s="52"/>
      <c r="H20" s="52"/>
      <c r="I20" s="52"/>
      <c r="J20" s="52"/>
      <c r="K20" s="54"/>
      <c r="L20" s="297">
        <f t="shared" si="0"/>
        <v>1</v>
      </c>
      <c r="O20" s="24"/>
      <c r="P20" s="3">
        <f>HLOOKUP(K$8,Q$11:AE20,10,FALSE)</f>
        <v>1305000209</v>
      </c>
      <c r="Q20" s="3">
        <f>IF(C19="","",IF(Seating!$D$12&gt;=(C19+1),(C19+1),""))</f>
        <v>1305000209</v>
      </c>
      <c r="R20" s="3">
        <f>IF(R19="","",IF(Seating!$D$13&gt;=(R19+1),(R19+1),""))</f>
        <v>1305000229</v>
      </c>
      <c r="S20" s="3">
        <f>IF(S19="","",IF(Seating!$D$14&gt;=(S19+1),(S19+1),""))</f>
        <v>1305000249</v>
      </c>
      <c r="T20" s="3">
        <f>IF(T19="","",IF(Seating!$D$15&gt;=(T19+1),(T19+1),""))</f>
        <v>1305000279</v>
      </c>
      <c r="U20" s="3">
        <f>IF(U19="","",IF(Seating!$D$16&gt;=(U19+1),(U19+1),""))</f>
        <v>1305000299</v>
      </c>
      <c r="V20" s="3">
        <f>IF(V19="","",IF(Seating!$D$17&gt;=(V19+1),(V19+1),""))</f>
        <v>1305000319</v>
      </c>
      <c r="W20" s="3">
        <f>IF(W19="","",IF(Seating!$D$18&gt;=(W19+1),(W19+1),""))</f>
        <v>1305000339</v>
      </c>
      <c r="X20" s="3">
        <f>IF(X19="","",IF(Seating!$D$19&gt;=(X19+1),(X19+1),""))</f>
        <v>1305000359</v>
      </c>
      <c r="Y20" s="3">
        <f>IF(Y19="","",IF(Seating!$D$20&gt;=(Y19+1),(Y19+1),""))</f>
        <v>1305000377</v>
      </c>
      <c r="Z20" s="3">
        <f>IF(Z19="","",IF(Seating!$D$21&gt;=(Z19+1),(Z19+1),""))</f>
        <v>1305000395</v>
      </c>
      <c r="AA20" s="3" t="str">
        <f>IF(AA19="","",IF(Seating!$D$22&gt;=(AA19+1),(AA19+1),""))</f>
        <v/>
      </c>
      <c r="AB20" s="3" t="str">
        <f>IF(AB19="","",IF(Seating!$D$23&gt;=(AB19+1),(AB19+1),""))</f>
        <v/>
      </c>
      <c r="AC20" s="3" t="str">
        <f>IF(AC19="","",IF(Seating!$D$24&gt;=(AC19+1),(AC19+1),""))</f>
        <v/>
      </c>
      <c r="AD20" s="3" t="str">
        <f>IF(AD19="","",IF(Seating!$D$25&gt;=(AD19+1),(AD19+1),""))</f>
        <v/>
      </c>
      <c r="AE20" s="3" t="str">
        <f>IF(AE19="","",IF(Seating!$D$26&gt;=(AE19+1),(AE19+1),""))</f>
        <v/>
      </c>
    </row>
    <row r="21" spans="3:31" ht="18" customHeight="1" x14ac:dyDescent="0.3">
      <c r="C21" s="451">
        <f t="shared" si="1"/>
        <v>1305000210</v>
      </c>
      <c r="D21" s="52"/>
      <c r="E21" s="53"/>
      <c r="F21" s="52"/>
      <c r="G21" s="52"/>
      <c r="H21" s="52"/>
      <c r="I21" s="52"/>
      <c r="J21" s="52"/>
      <c r="K21" s="54"/>
      <c r="L21" s="297">
        <f t="shared" si="0"/>
        <v>1</v>
      </c>
      <c r="O21" s="24"/>
      <c r="P21" s="3">
        <f>HLOOKUP(K$8,Q$11:AE21,11,FALSE)</f>
        <v>1305000210</v>
      </c>
      <c r="Q21" s="3">
        <f>IF(C20="","",IF(Seating!$D$12&gt;=(C20+1),(C20+1),""))</f>
        <v>1305000210</v>
      </c>
      <c r="R21" s="3">
        <f>IF(R20="","",IF(Seating!$D$13&gt;=(R20+1),(R20+1),""))</f>
        <v>1305000230</v>
      </c>
      <c r="S21" s="3">
        <f>IF(S20="","",IF(Seating!$D$14&gt;=(S20+1),(S20+1),""))</f>
        <v>1305000250</v>
      </c>
      <c r="T21" s="3">
        <f>IF(T20="","",IF(Seating!$D$15&gt;=(T20+1),(T20+1),""))</f>
        <v>1305000280</v>
      </c>
      <c r="U21" s="3">
        <f>IF(U20="","",IF(Seating!$D$16&gt;=(U20+1),(U20+1),""))</f>
        <v>1305000300</v>
      </c>
      <c r="V21" s="3">
        <f>IF(V20="","",IF(Seating!$D$17&gt;=(V20+1),(V20+1),""))</f>
        <v>1305000320</v>
      </c>
      <c r="W21" s="3">
        <f>IF(W20="","",IF(Seating!$D$18&gt;=(W20+1),(W20+1),""))</f>
        <v>1305000340</v>
      </c>
      <c r="X21" s="3">
        <f>IF(X20="","",IF(Seating!$D$19&gt;=(X20+1),(X20+1),""))</f>
        <v>1305000360</v>
      </c>
      <c r="Y21" s="3">
        <f>IF(Y20="","",IF(Seating!$D$20&gt;=(Y20+1),(Y20+1),""))</f>
        <v>1305000378</v>
      </c>
      <c r="Z21" s="3">
        <f>IF(Z20="","",IF(Seating!$D$21&gt;=(Z20+1),(Z20+1),""))</f>
        <v>1305000396</v>
      </c>
      <c r="AA21" s="3" t="str">
        <f>IF(AA20="","",IF(Seating!$D$22&gt;=(AA20+1),(AA20+1),""))</f>
        <v/>
      </c>
      <c r="AB21" s="3" t="str">
        <f>IF(AB20="","",IF(Seating!$D$23&gt;=(AB20+1),(AB20+1),""))</f>
        <v/>
      </c>
      <c r="AC21" s="3" t="str">
        <f>IF(AC20="","",IF(Seating!$D$24&gt;=(AC20+1),(AC20+1),""))</f>
        <v/>
      </c>
      <c r="AD21" s="3" t="str">
        <f>IF(AD20="","",IF(Seating!$D$25&gt;=(AD20+1),(AD20+1),""))</f>
        <v/>
      </c>
      <c r="AE21" s="3" t="str">
        <f>IF(AE20="","",IF(Seating!$D$26&gt;=(AE20+1),(AE20+1),""))</f>
        <v/>
      </c>
    </row>
    <row r="22" spans="3:31" ht="18" customHeight="1" x14ac:dyDescent="0.3">
      <c r="C22" s="451">
        <f t="shared" si="1"/>
        <v>1305000211</v>
      </c>
      <c r="D22" s="52"/>
      <c r="E22" s="52"/>
      <c r="F22" s="52"/>
      <c r="G22" s="52"/>
      <c r="H22" s="52"/>
      <c r="I22" s="52"/>
      <c r="J22" s="52"/>
      <c r="K22" s="54"/>
      <c r="L22" s="297">
        <f t="shared" si="0"/>
        <v>1</v>
      </c>
      <c r="P22" s="3">
        <f>HLOOKUP(K$8,Q$11:AE22,12,FALSE)</f>
        <v>1305000211</v>
      </c>
      <c r="Q22" s="3">
        <f>IF(C21="","",IF(Seating!$D$12&gt;=(C21+1),(C21+1),""))</f>
        <v>1305000211</v>
      </c>
      <c r="R22" s="3">
        <f>IF(R21="","",IF(Seating!$D$13&gt;=(R21+1),(R21+1),""))</f>
        <v>1305000231</v>
      </c>
      <c r="S22" s="3">
        <f>IF(S21="","",IF(Seating!$D$14&gt;=(S21+1),(S21+1),""))</f>
        <v>1305000251</v>
      </c>
      <c r="T22" s="3">
        <f>IF(T21="","",IF(Seating!$D$15&gt;=(T21+1),(T21+1),""))</f>
        <v>1305000281</v>
      </c>
      <c r="U22" s="3">
        <f>IF(U21="","",IF(Seating!$D$16&gt;=(U21+1),(U21+1),""))</f>
        <v>1305000301</v>
      </c>
      <c r="V22" s="3">
        <f>IF(V21="","",IF(Seating!$D$17&gt;=(V21+1),(V21+1),""))</f>
        <v>1305000321</v>
      </c>
      <c r="W22" s="3">
        <f>IF(W21="","",IF(Seating!$D$18&gt;=(W21+1),(W21+1),""))</f>
        <v>1305000341</v>
      </c>
      <c r="X22" s="3">
        <f>IF(X21="","",IF(Seating!$D$19&gt;=(X21+1),(X21+1),""))</f>
        <v>1305000361</v>
      </c>
      <c r="Y22" s="3">
        <f>IF(Y21="","",IF(Seating!$D$20&gt;=(Y21+1),(Y21+1),""))</f>
        <v>1305000379</v>
      </c>
      <c r="Z22" s="3">
        <f>IF(Z21="","",IF(Seating!$D$21&gt;=(Z21+1),(Z21+1),""))</f>
        <v>1305000397</v>
      </c>
      <c r="AA22" s="3" t="str">
        <f>IF(AA21="","",IF(Seating!$D$22&gt;=(AA21+1),(AA21+1),""))</f>
        <v/>
      </c>
      <c r="AB22" s="3" t="str">
        <f>IF(AB21="","",IF(Seating!$D$23&gt;=(AB21+1),(AB21+1),""))</f>
        <v/>
      </c>
      <c r="AC22" s="3" t="str">
        <f>IF(AC21="","",IF(Seating!$D$24&gt;=(AC21+1),(AC21+1),""))</f>
        <v/>
      </c>
      <c r="AD22" s="3" t="str">
        <f>IF(AD21="","",IF(Seating!$D$25&gt;=(AD21+1),(AD21+1),""))</f>
        <v/>
      </c>
      <c r="AE22" s="3" t="str">
        <f>IF(AE21="","",IF(Seating!$D$26&gt;=(AE21+1),(AE21+1),""))</f>
        <v/>
      </c>
    </row>
    <row r="23" spans="3:31" ht="18" customHeight="1" x14ac:dyDescent="0.3">
      <c r="C23" s="451">
        <f t="shared" si="1"/>
        <v>1305000212</v>
      </c>
      <c r="D23" s="52"/>
      <c r="E23" s="52"/>
      <c r="F23" s="52"/>
      <c r="G23" s="52"/>
      <c r="H23" s="52"/>
      <c r="I23" s="52"/>
      <c r="J23" s="52"/>
      <c r="K23" s="54"/>
      <c r="L23" s="297">
        <f t="shared" si="0"/>
        <v>1</v>
      </c>
      <c r="P23" s="3">
        <f>HLOOKUP(K$8,Q$11:AE23,13,FALSE)</f>
        <v>1305000212</v>
      </c>
      <c r="Q23" s="3">
        <f>IF(C22="","",IF(Seating!$D$12&gt;=(C22+1),(C22+1),""))</f>
        <v>1305000212</v>
      </c>
      <c r="R23" s="3">
        <f>IF(R22="","",IF(Seating!$D$13&gt;=(R22+1),(R22+1),""))</f>
        <v>1305000232</v>
      </c>
      <c r="S23" s="3">
        <f>IF(S22="","",IF(Seating!$D$14&gt;=(S22+1),(S22+1),""))</f>
        <v>1305000252</v>
      </c>
      <c r="T23" s="3">
        <f>IF(T22="","",IF(Seating!$D$15&gt;=(T22+1),(T22+1),""))</f>
        <v>1305000282</v>
      </c>
      <c r="U23" s="3">
        <f>IF(U22="","",IF(Seating!$D$16&gt;=(U22+1),(U22+1),""))</f>
        <v>1305000302</v>
      </c>
      <c r="V23" s="3">
        <f>IF(V22="","",IF(Seating!$D$17&gt;=(V22+1),(V22+1),""))</f>
        <v>1305000322</v>
      </c>
      <c r="W23" s="3">
        <f>IF(W22="","",IF(Seating!$D$18&gt;=(W22+1),(W22+1),""))</f>
        <v>1305000342</v>
      </c>
      <c r="X23" s="3">
        <f>IF(X22="","",IF(Seating!$D$19&gt;=(X22+1),(X22+1),""))</f>
        <v>1305000362</v>
      </c>
      <c r="Y23" s="3">
        <f>IF(Y22="","",IF(Seating!$D$20&gt;=(Y22+1),(Y22+1),""))</f>
        <v>1305000380</v>
      </c>
      <c r="Z23" s="3">
        <f>IF(Z22="","",IF(Seating!$D$21&gt;=(Z22+1),(Z22+1),""))</f>
        <v>1305000398</v>
      </c>
      <c r="AA23" s="3" t="str">
        <f>IF(AA22="","",IF(Seating!$D$22&gt;=(AA22+1),(AA22+1),""))</f>
        <v/>
      </c>
      <c r="AB23" s="3" t="str">
        <f>IF(AB22="","",IF(Seating!$D$23&gt;=(AB22+1),(AB22+1),""))</f>
        <v/>
      </c>
      <c r="AC23" s="3" t="str">
        <f>IF(AC22="","",IF(Seating!$D$24&gt;=(AC22+1),(AC22+1),""))</f>
        <v/>
      </c>
      <c r="AD23" s="3" t="str">
        <f>IF(AD22="","",IF(Seating!$D$25&gt;=(AD22+1),(AD22+1),""))</f>
        <v/>
      </c>
      <c r="AE23" s="3" t="str">
        <f>IF(AE22="","",IF(Seating!$D$26&gt;=(AE22+1),(AE22+1),""))</f>
        <v/>
      </c>
    </row>
    <row r="24" spans="3:31" ht="18" customHeight="1" x14ac:dyDescent="0.3">
      <c r="C24" s="451">
        <f t="shared" si="1"/>
        <v>1305000213</v>
      </c>
      <c r="D24" s="52"/>
      <c r="E24" s="52"/>
      <c r="F24" s="52"/>
      <c r="G24" s="52"/>
      <c r="H24" s="52"/>
      <c r="I24" s="52"/>
      <c r="J24" s="52"/>
      <c r="K24" s="54"/>
      <c r="L24" s="297">
        <f t="shared" si="0"/>
        <v>1</v>
      </c>
      <c r="P24" s="3">
        <f>HLOOKUP(K$8,Q$11:AE24,14,FALSE)</f>
        <v>1305000213</v>
      </c>
      <c r="Q24" s="3">
        <f>IF(C23="","",IF(Seating!$D$12&gt;=(C23+1),(C23+1),""))</f>
        <v>1305000213</v>
      </c>
      <c r="R24" s="3">
        <f>IF(R23="","",IF(Seating!$D$13&gt;=(R23+1),(R23+1),""))</f>
        <v>1305000233</v>
      </c>
      <c r="S24" s="3">
        <f>IF(S23="","",IF(Seating!$D$14&gt;=(S23+1),(S23+1),""))</f>
        <v>1305000253</v>
      </c>
      <c r="T24" s="3">
        <f>IF(T23="","",IF(Seating!$D$15&gt;=(T23+1),(T23+1),""))</f>
        <v>1305000283</v>
      </c>
      <c r="U24" s="3">
        <f>IF(U23="","",IF(Seating!$D$16&gt;=(U23+1),(U23+1),""))</f>
        <v>1305000303</v>
      </c>
      <c r="V24" s="3">
        <f>IF(V23="","",IF(Seating!$D$17&gt;=(V23+1),(V23+1),""))</f>
        <v>1305000323</v>
      </c>
      <c r="W24" s="3">
        <f>IF(W23="","",IF(Seating!$D$18&gt;=(W23+1),(W23+1),""))</f>
        <v>1305000343</v>
      </c>
      <c r="X24" s="3">
        <f>IF(X23="","",IF(Seating!$D$19&gt;=(X23+1),(X23+1),""))</f>
        <v>1305000363</v>
      </c>
      <c r="Y24" s="3">
        <f>IF(Y23="","",IF(Seating!$D$20&gt;=(Y23+1),(Y23+1),""))</f>
        <v>1305000381</v>
      </c>
      <c r="Z24" s="3">
        <f>IF(Z23="","",IF(Seating!$D$21&gt;=(Z23+1),(Z23+1),""))</f>
        <v>1305000399</v>
      </c>
      <c r="AA24" s="3" t="str">
        <f>IF(AA23="","",IF(Seating!$D$22&gt;=(AA23+1),(AA23+1),""))</f>
        <v/>
      </c>
      <c r="AB24" s="3" t="str">
        <f>IF(AB23="","",IF(Seating!$D$23&gt;=(AB23+1),(AB23+1),""))</f>
        <v/>
      </c>
      <c r="AC24" s="3" t="str">
        <f>IF(AC23="","",IF(Seating!$D$24&gt;=(AC23+1),(AC23+1),""))</f>
        <v/>
      </c>
      <c r="AD24" s="3" t="str">
        <f>IF(AD23="","",IF(Seating!$D$25&gt;=(AD23+1),(AD23+1),""))</f>
        <v/>
      </c>
      <c r="AE24" s="3" t="str">
        <f>IF(AE23="","",IF(Seating!$D$26&gt;=(AE23+1),(AE23+1),""))</f>
        <v/>
      </c>
    </row>
    <row r="25" spans="3:31" ht="18" customHeight="1" x14ac:dyDescent="0.3">
      <c r="C25" s="451">
        <f t="shared" si="1"/>
        <v>1305000214</v>
      </c>
      <c r="D25" s="52"/>
      <c r="E25" s="52"/>
      <c r="F25" s="52"/>
      <c r="G25" s="52"/>
      <c r="H25" s="52"/>
      <c r="I25" s="52"/>
      <c r="J25" s="52"/>
      <c r="K25" s="54"/>
      <c r="L25" s="297">
        <f t="shared" si="0"/>
        <v>1</v>
      </c>
      <c r="P25" s="3">
        <f>HLOOKUP(K$8,Q$11:AE25,15,FALSE)</f>
        <v>1305000214</v>
      </c>
      <c r="Q25" s="3">
        <f>IF(C24="","",IF(Seating!$D$12&gt;=(C24+1),(C24+1),""))</f>
        <v>1305000214</v>
      </c>
      <c r="R25" s="3">
        <f>IF(R24="","",IF(Seating!$D$13&gt;=(R24+1),(R24+1),""))</f>
        <v>1305000234</v>
      </c>
      <c r="S25" s="3">
        <f>IF(S24="","",IF(Seating!$D$14&gt;=(S24+1),(S24+1),""))</f>
        <v>1305000254</v>
      </c>
      <c r="T25" s="3">
        <f>IF(T24="","",IF(Seating!$D$15&gt;=(T24+1),(T24+1),""))</f>
        <v>1305000284</v>
      </c>
      <c r="U25" s="3">
        <f>IF(U24="","",IF(Seating!$D$16&gt;=(U24+1),(U24+1),""))</f>
        <v>1305000304</v>
      </c>
      <c r="V25" s="3">
        <f>IF(V24="","",IF(Seating!$D$17&gt;=(V24+1),(V24+1),""))</f>
        <v>1305000324</v>
      </c>
      <c r="W25" s="3">
        <f>IF(W24="","",IF(Seating!$D$18&gt;=(W24+1),(W24+1),""))</f>
        <v>1305000344</v>
      </c>
      <c r="X25" s="3">
        <f>IF(X24="","",IF(Seating!$D$19&gt;=(X24+1),(X24+1),""))</f>
        <v>1305000364</v>
      </c>
      <c r="Y25" s="3">
        <f>IF(Y24="","",IF(Seating!$D$20&gt;=(Y24+1),(Y24+1),""))</f>
        <v>1305000382</v>
      </c>
      <c r="Z25" s="3">
        <f>IF(Z24="","",IF(Seating!$D$21&gt;=(Z24+1),(Z24+1),""))</f>
        <v>1305000400</v>
      </c>
      <c r="AA25" s="3" t="str">
        <f>IF(AA24="","",IF(Seating!$D$22&gt;=(AA24+1),(AA24+1),""))</f>
        <v/>
      </c>
      <c r="AB25" s="3" t="str">
        <f>IF(AB24="","",IF(Seating!$D$23&gt;=(AB24+1),(AB24+1),""))</f>
        <v/>
      </c>
      <c r="AC25" s="3" t="str">
        <f>IF(AC24="","",IF(Seating!$D$24&gt;=(AC24+1),(AC24+1),""))</f>
        <v/>
      </c>
      <c r="AD25" s="3" t="str">
        <f>IF(AD24="","",IF(Seating!$D$25&gt;=(AD24+1),(AD24+1),""))</f>
        <v/>
      </c>
      <c r="AE25" s="3" t="str">
        <f>IF(AE24="","",IF(Seating!$D$26&gt;=(AE24+1),(AE24+1),""))</f>
        <v/>
      </c>
    </row>
    <row r="26" spans="3:31" ht="18" customHeight="1" x14ac:dyDescent="0.3">
      <c r="C26" s="451">
        <f t="shared" si="1"/>
        <v>1305000215</v>
      </c>
      <c r="D26" s="52"/>
      <c r="E26" s="52"/>
      <c r="F26" s="52"/>
      <c r="G26" s="52"/>
      <c r="H26" s="52"/>
      <c r="I26" s="52"/>
      <c r="J26" s="52"/>
      <c r="K26" s="54"/>
      <c r="L26" s="297">
        <f t="shared" si="0"/>
        <v>1</v>
      </c>
      <c r="P26" s="3">
        <f>HLOOKUP(K$8,Q$11:AE26,16,FALSE)</f>
        <v>1305000215</v>
      </c>
      <c r="Q26" s="3">
        <f>IF(C25="","",IF(Seating!$D$12&gt;=(C25+1),(C25+1),""))</f>
        <v>1305000215</v>
      </c>
      <c r="R26" s="3">
        <f>IF(R25="","",IF(Seating!$D$13&gt;=(R25+1),(R25+1),""))</f>
        <v>1305000235</v>
      </c>
      <c r="S26" s="3">
        <f>IF(S25="","",IF(Seating!$D$14&gt;=(S25+1),(S25+1),""))</f>
        <v>1305000255</v>
      </c>
      <c r="T26" s="3">
        <f>IF(T25="","",IF(Seating!$D$15&gt;=(T25+1),(T25+1),""))</f>
        <v>1305000285</v>
      </c>
      <c r="U26" s="3">
        <f>IF(U25="","",IF(Seating!$D$16&gt;=(U25+1),(U25+1),""))</f>
        <v>1305000305</v>
      </c>
      <c r="V26" s="3">
        <f>IF(V25="","",IF(Seating!$D$17&gt;=(V25+1),(V25+1),""))</f>
        <v>1305000325</v>
      </c>
      <c r="W26" s="3">
        <f>IF(W25="","",IF(Seating!$D$18&gt;=(W25+1),(W25+1),""))</f>
        <v>1305000345</v>
      </c>
      <c r="X26" s="3">
        <f>IF(X25="","",IF(Seating!$D$19&gt;=(X25+1),(X25+1),""))</f>
        <v>1305000365</v>
      </c>
      <c r="Y26" s="3">
        <f>IF(Y25="","",IF(Seating!$D$20&gt;=(Y25+1),(Y25+1),""))</f>
        <v>1305000383</v>
      </c>
      <c r="Z26" s="3">
        <f>IF(Z25="","",IF(Seating!$D$21&gt;=(Z25+1),(Z25+1),""))</f>
        <v>1305000401</v>
      </c>
      <c r="AA26" s="3" t="str">
        <f>IF(AA25="","",IF(Seating!$D$22&gt;=(AA25+1),(AA25+1),""))</f>
        <v/>
      </c>
      <c r="AB26" s="3" t="str">
        <f>IF(AB25="","",IF(Seating!$D$23&gt;=(AB25+1),(AB25+1),""))</f>
        <v/>
      </c>
      <c r="AC26" s="3" t="str">
        <f>IF(AC25="","",IF(Seating!$D$24&gt;=(AC25+1),(AC25+1),""))</f>
        <v/>
      </c>
      <c r="AD26" s="3" t="str">
        <f>IF(AD25="","",IF(Seating!$D$25&gt;=(AD25+1),(AD25+1),""))</f>
        <v/>
      </c>
      <c r="AE26" s="3" t="str">
        <f>IF(AE25="","",IF(Seating!$D$26&gt;=(AE25+1),(AE25+1),""))</f>
        <v/>
      </c>
    </row>
    <row r="27" spans="3:31" ht="18" customHeight="1" x14ac:dyDescent="0.3">
      <c r="C27" s="451">
        <f t="shared" si="1"/>
        <v>1305000216</v>
      </c>
      <c r="D27" s="52"/>
      <c r="E27" s="52"/>
      <c r="F27" s="52"/>
      <c r="G27" s="52"/>
      <c r="H27" s="52"/>
      <c r="I27" s="52"/>
      <c r="J27" s="52"/>
      <c r="K27" s="54"/>
      <c r="L27" s="297">
        <f t="shared" si="0"/>
        <v>1</v>
      </c>
      <c r="P27" s="3">
        <f>HLOOKUP(K$8,Q$11:AE27,17,FALSE)</f>
        <v>1305000216</v>
      </c>
      <c r="Q27" s="3">
        <f>IF(C26="","",IF(Seating!$D$12&gt;=(C26+1),(C26+1),""))</f>
        <v>1305000216</v>
      </c>
      <c r="R27" s="3">
        <f>IF(R26="","",IF(Seating!$D$13&gt;=(R26+1),(R26+1),""))</f>
        <v>1305000236</v>
      </c>
      <c r="S27" s="3">
        <f>IF(S26="","",IF(Seating!$D$14&gt;=(S26+1),(S26+1),""))</f>
        <v>1305000256</v>
      </c>
      <c r="T27" s="3">
        <f>IF(T26="","",IF(Seating!$D$15&gt;=(T26+1),(T26+1),""))</f>
        <v>1305000286</v>
      </c>
      <c r="U27" s="3">
        <f>IF(U26="","",IF(Seating!$D$16&gt;=(U26+1),(U26+1),""))</f>
        <v>1305000306</v>
      </c>
      <c r="V27" s="3">
        <f>IF(V26="","",IF(Seating!$D$17&gt;=(V26+1),(V26+1),""))</f>
        <v>1305000326</v>
      </c>
      <c r="W27" s="3">
        <f>IF(W26="","",IF(Seating!$D$18&gt;=(W26+1),(W26+1),""))</f>
        <v>1305000346</v>
      </c>
      <c r="X27" s="3">
        <f>IF(X26="","",IF(Seating!$D$19&gt;=(X26+1),(X26+1),""))</f>
        <v>1305000366</v>
      </c>
      <c r="Y27" s="3">
        <f>IF(Y26="","",IF(Seating!$D$20&gt;=(Y26+1),(Y26+1),""))</f>
        <v>1305000384</v>
      </c>
      <c r="Z27" s="3">
        <f>IF(Z26="","",IF(Seating!$D$21&gt;=(Z26+1),(Z26+1),""))</f>
        <v>1305000402</v>
      </c>
      <c r="AA27" s="3" t="str">
        <f>IF(AA26="","",IF(Seating!$D$22&gt;=(AA26+1),(AA26+1),""))</f>
        <v/>
      </c>
      <c r="AB27" s="3" t="str">
        <f>IF(AB26="","",IF(Seating!$D$23&gt;=(AB26+1),(AB26+1),""))</f>
        <v/>
      </c>
      <c r="AC27" s="3" t="str">
        <f>IF(AC26="","",IF(Seating!$D$24&gt;=(AC26+1),(AC26+1),""))</f>
        <v/>
      </c>
      <c r="AD27" s="3" t="str">
        <f>IF(AD26="","",IF(Seating!$D$25&gt;=(AD26+1),(AD26+1),""))</f>
        <v/>
      </c>
      <c r="AE27" s="3" t="str">
        <f>IF(AE26="","",IF(Seating!$D$26&gt;=(AE26+1),(AE26+1),""))</f>
        <v/>
      </c>
    </row>
    <row r="28" spans="3:31" ht="18" customHeight="1" x14ac:dyDescent="0.3">
      <c r="C28" s="451">
        <f t="shared" si="1"/>
        <v>1305000217</v>
      </c>
      <c r="D28" s="52"/>
      <c r="E28" s="52"/>
      <c r="F28" s="52"/>
      <c r="G28" s="52"/>
      <c r="H28" s="52"/>
      <c r="I28" s="52"/>
      <c r="J28" s="52"/>
      <c r="K28" s="54"/>
      <c r="L28" s="297">
        <f t="shared" si="0"/>
        <v>1</v>
      </c>
      <c r="P28" s="3">
        <f>HLOOKUP(K$8,Q$11:AE28,18,FALSE)</f>
        <v>1305000217</v>
      </c>
      <c r="Q28" s="3">
        <f>IF(C27="","",IF(Seating!$D$12&gt;=(C27+1),(C27+1),""))</f>
        <v>1305000217</v>
      </c>
      <c r="R28" s="3">
        <f>IF(R27="","",IF(Seating!$D$13&gt;=(R27+1),(R27+1),""))</f>
        <v>1305000237</v>
      </c>
      <c r="S28" s="3">
        <f>IF(S27="","",IF(Seating!$D$14&gt;=(S27+1),(S27+1),""))</f>
        <v>1305000257</v>
      </c>
      <c r="T28" s="3">
        <f>IF(T27="","",IF(Seating!$D$15&gt;=(T27+1),(T27+1),""))</f>
        <v>1305000287</v>
      </c>
      <c r="U28" s="3">
        <f>IF(U27="","",IF(Seating!$D$16&gt;=(U27+1),(U27+1),""))</f>
        <v>1305000307</v>
      </c>
      <c r="V28" s="3">
        <f>IF(V27="","",IF(Seating!$D$17&gt;=(V27+1),(V27+1),""))</f>
        <v>1305000327</v>
      </c>
      <c r="W28" s="3">
        <f>IF(W27="","",IF(Seating!$D$18&gt;=(W27+1),(W27+1),""))</f>
        <v>1305000347</v>
      </c>
      <c r="X28" s="3">
        <f>IF(X27="","",IF(Seating!$D$19&gt;=(X27+1),(X27+1),""))</f>
        <v>1305000367</v>
      </c>
      <c r="Y28" s="3">
        <f>IF(Y27="","",IF(Seating!$D$20&gt;=(Y27+1),(Y27+1),""))</f>
        <v>1305000385</v>
      </c>
      <c r="Z28" s="3">
        <f>IF(Z27="","",IF(Seating!$D$21&gt;=(Z27+1),(Z27+1),""))</f>
        <v>1305000403</v>
      </c>
      <c r="AA28" s="3" t="str">
        <f>IF(AA27="","",IF(Seating!$D$22&gt;=(AA27+1),(AA27+1),""))</f>
        <v/>
      </c>
      <c r="AB28" s="3" t="str">
        <f>IF(AB27="","",IF(Seating!$D$23&gt;=(AB27+1),(AB27+1),""))</f>
        <v/>
      </c>
      <c r="AC28" s="3" t="str">
        <f>IF(AC27="","",IF(Seating!$D$24&gt;=(AC27+1),(AC27+1),""))</f>
        <v/>
      </c>
      <c r="AD28" s="3" t="str">
        <f>IF(AD27="","",IF(Seating!$D$25&gt;=(AD27+1),(AD27+1),""))</f>
        <v/>
      </c>
      <c r="AE28" s="3" t="str">
        <f>IF(AE27="","",IF(Seating!$D$26&gt;=(AE27+1),(AE27+1),""))</f>
        <v/>
      </c>
    </row>
    <row r="29" spans="3:31" ht="18" customHeight="1" x14ac:dyDescent="0.3">
      <c r="C29" s="451">
        <f t="shared" si="1"/>
        <v>1305000218</v>
      </c>
      <c r="D29" s="52"/>
      <c r="E29" s="52"/>
      <c r="F29" s="52"/>
      <c r="G29" s="52"/>
      <c r="H29" s="52"/>
      <c r="I29" s="52"/>
      <c r="J29" s="52"/>
      <c r="K29" s="54"/>
      <c r="L29" s="297">
        <f t="shared" si="0"/>
        <v>1</v>
      </c>
      <c r="P29" s="3">
        <f>HLOOKUP(K$8,Q$11:AE29,19,FALSE)</f>
        <v>1305000218</v>
      </c>
      <c r="Q29" s="3">
        <f>IF(C28="","",IF(Seating!$D$12&gt;=(C28+1),(C28+1),""))</f>
        <v>1305000218</v>
      </c>
      <c r="R29" s="3">
        <f>IF(R28="","",IF(Seating!$D$13&gt;=(R28+1),(R28+1),""))</f>
        <v>1305000238</v>
      </c>
      <c r="S29" s="3">
        <f>IF(S28="","",IF(Seating!$D$14&gt;=(S28+1),(S28+1),""))</f>
        <v>1305000258</v>
      </c>
      <c r="T29" s="3">
        <f>IF(T28="","",IF(Seating!$D$15&gt;=(T28+1),(T28+1),""))</f>
        <v>1305000288</v>
      </c>
      <c r="U29" s="3">
        <f>IF(U28="","",IF(Seating!$D$16&gt;=(U28+1),(U28+1),""))</f>
        <v>1305000308</v>
      </c>
      <c r="V29" s="3">
        <f>IF(V28="","",IF(Seating!$D$17&gt;=(V28+1),(V28+1),""))</f>
        <v>1305000328</v>
      </c>
      <c r="W29" s="3">
        <f>IF(W28="","",IF(Seating!$D$18&gt;=(W28+1),(W28+1),""))</f>
        <v>1305000348</v>
      </c>
      <c r="X29" s="3">
        <f>IF(X28="","",IF(Seating!$D$19&gt;=(X28+1),(X28+1),""))</f>
        <v>1305000368</v>
      </c>
      <c r="Y29" s="3">
        <f>IF(Y28="","",IF(Seating!$D$20&gt;=(Y28+1),(Y28+1),""))</f>
        <v>1305000386</v>
      </c>
      <c r="Z29" s="3">
        <f>IF(Z28="","",IF(Seating!$D$21&gt;=(Z28+1),(Z28+1),""))</f>
        <v>1305000404</v>
      </c>
      <c r="AA29" s="3" t="str">
        <f>IF(AA28="","",IF(Seating!$D$22&gt;=(AA28+1),(AA28+1),""))</f>
        <v/>
      </c>
      <c r="AB29" s="3" t="str">
        <f>IF(AB28="","",IF(Seating!$D$23&gt;=(AB28+1),(AB28+1),""))</f>
        <v/>
      </c>
      <c r="AC29" s="3" t="str">
        <f>IF(AC28="","",IF(Seating!$D$24&gt;=(AC28+1),(AC28+1),""))</f>
        <v/>
      </c>
      <c r="AD29" s="3" t="str">
        <f>IF(AD28="","",IF(Seating!$D$25&gt;=(AD28+1),(AD28+1),""))</f>
        <v/>
      </c>
      <c r="AE29" s="3" t="str">
        <f>IF(AE28="","",IF(Seating!$D$26&gt;=(AE28+1),(AE28+1),""))</f>
        <v/>
      </c>
    </row>
    <row r="30" spans="3:31" ht="18" customHeight="1" x14ac:dyDescent="0.3">
      <c r="C30" s="451">
        <f t="shared" si="1"/>
        <v>1305000219</v>
      </c>
      <c r="D30" s="52"/>
      <c r="E30" s="52"/>
      <c r="F30" s="52"/>
      <c r="G30" s="52"/>
      <c r="H30" s="52"/>
      <c r="I30" s="52"/>
      <c r="J30" s="52"/>
      <c r="K30" s="54"/>
      <c r="L30" s="297">
        <f t="shared" si="0"/>
        <v>1</v>
      </c>
      <c r="P30" s="3">
        <f>HLOOKUP(K$8,Q$11:AE30,20,FALSE)</f>
        <v>1305000219</v>
      </c>
      <c r="Q30" s="3">
        <f>IF(C29="","",IF(Seating!$D$12&gt;=(C29+1),(C29+1),""))</f>
        <v>1305000219</v>
      </c>
      <c r="R30" s="3">
        <f>IF(R29="","",IF(Seating!$D$13&gt;=(R29+1),(R29+1),""))</f>
        <v>1305000239</v>
      </c>
      <c r="S30" s="3">
        <f>IF(S29="","",IF(Seating!$D$14&gt;=(S29+1),(S29+1),""))</f>
        <v>1305000259</v>
      </c>
      <c r="T30" s="3">
        <f>IF(T29="","",IF(Seating!$D$15&gt;=(T29+1),(T29+1),""))</f>
        <v>1305000289</v>
      </c>
      <c r="U30" s="3">
        <f>IF(U29="","",IF(Seating!$D$16&gt;=(U29+1),(U29+1),""))</f>
        <v>1305000309</v>
      </c>
      <c r="V30" s="3">
        <f>IF(V29="","",IF(Seating!$D$17&gt;=(V29+1),(V29+1),""))</f>
        <v>1305000329</v>
      </c>
      <c r="W30" s="3">
        <f>IF(W29="","",IF(Seating!$D$18&gt;=(W29+1),(W29+1),""))</f>
        <v>1305000349</v>
      </c>
      <c r="X30" s="3" t="str">
        <f>IF(X29="","",IF(Seating!$D$19&gt;=(X29+1),(X29+1),""))</f>
        <v/>
      </c>
      <c r="Y30" s="3" t="str">
        <f>IF(Y29="","",IF(Seating!$D$20&gt;=(Y29+1),(Y29+1),""))</f>
        <v/>
      </c>
      <c r="Z30" s="3">
        <f>IF(Z29="","",IF(Seating!$D$21&gt;=(Z29+1),(Z29+1),""))</f>
        <v>1305000405</v>
      </c>
      <c r="AA30" s="3" t="str">
        <f>IF(AA29="","",IF(Seating!$D$22&gt;=(AA29+1),(AA29+1),""))</f>
        <v/>
      </c>
      <c r="AB30" s="3" t="str">
        <f>IF(AB29="","",IF(Seating!$D$23&gt;=(AB29+1),(AB29+1),""))</f>
        <v/>
      </c>
      <c r="AC30" s="3" t="str">
        <f>IF(AC29="","",IF(Seating!$D$24&gt;=(AC29+1),(AC29+1),""))</f>
        <v/>
      </c>
      <c r="AD30" s="3" t="str">
        <f>IF(AD29="","",IF(Seating!$D$25&gt;=(AD29+1),(AD29+1),""))</f>
        <v/>
      </c>
      <c r="AE30" s="3" t="str">
        <f>IF(AE29="","",IF(Seating!$D$26&gt;=(AE29+1),(AE29+1),""))</f>
        <v/>
      </c>
    </row>
    <row r="31" spans="3:31" ht="18" customHeight="1" x14ac:dyDescent="0.3">
      <c r="C31" s="451">
        <f t="shared" si="1"/>
        <v>1305000220</v>
      </c>
      <c r="D31" s="52"/>
      <c r="E31" s="52"/>
      <c r="F31" s="52"/>
      <c r="G31" s="52"/>
      <c r="H31" s="52"/>
      <c r="I31" s="52"/>
      <c r="J31" s="52"/>
      <c r="K31" s="54"/>
      <c r="L31" s="297">
        <f t="shared" si="0"/>
        <v>1</v>
      </c>
      <c r="P31" s="3">
        <f>HLOOKUP(K$8,Q$11:AE31,21,FALSE)</f>
        <v>1305000220</v>
      </c>
      <c r="Q31" s="3">
        <f>IF(C30="","",IF(Seating!$D$12&gt;=(C30+1),(C30+1),""))</f>
        <v>1305000220</v>
      </c>
      <c r="R31" s="3">
        <f>IF(R30="","",IF(Seating!$D$13&gt;=(R30+1),(R30+1),""))</f>
        <v>1305000240</v>
      </c>
      <c r="S31" s="3">
        <f>IF(S30="","",IF(Seating!$D$14&gt;=(S30+1),(S30+1),""))</f>
        <v>1305000260</v>
      </c>
      <c r="T31" s="3">
        <f>IF(T30="","",IF(Seating!$D$15&gt;=(T30+1),(T30+1),""))</f>
        <v>1305000290</v>
      </c>
      <c r="U31" s="3">
        <f>IF(U30="","",IF(Seating!$D$16&gt;=(U30+1),(U30+1),""))</f>
        <v>1305000310</v>
      </c>
      <c r="V31" s="3">
        <f>IF(V30="","",IF(Seating!$D$17&gt;=(V30+1),(V30+1),""))</f>
        <v>1305000330</v>
      </c>
      <c r="W31" s="3">
        <f>IF(W30="","",IF(Seating!$D$18&gt;=(W30+1),(W30+1),""))</f>
        <v>1305000350</v>
      </c>
      <c r="X31" s="3" t="str">
        <f>IF(X30="","",IF(Seating!$D$19&gt;=(X30+1),(X30+1),""))</f>
        <v/>
      </c>
      <c r="Y31" s="3" t="str">
        <f>IF(Y30="","",IF(Seating!$D$20&gt;=(Y30+1),(Y30+1),""))</f>
        <v/>
      </c>
      <c r="Z31" s="3">
        <f>IF(Z30="","",IF(Seating!$D$21&gt;=(Z30+1),(Z30+1),""))</f>
        <v>1305000406</v>
      </c>
      <c r="AA31" s="3" t="str">
        <f>IF(AA30="","",IF(Seating!$D$22&gt;=(AA30+1),(AA30+1),""))</f>
        <v/>
      </c>
      <c r="AB31" s="3" t="str">
        <f>IF(AB30="","",IF(Seating!$D$23&gt;=(AB30+1),(AB30+1),""))</f>
        <v/>
      </c>
      <c r="AC31" s="3" t="str">
        <f>IF(AC30="","",IF(Seating!$D$24&gt;=(AC30+1),(AC30+1),""))</f>
        <v/>
      </c>
      <c r="AD31" s="3" t="str">
        <f>IF(AD30="","",IF(Seating!$D$25&gt;=(AD30+1),(AD30+1),""))</f>
        <v/>
      </c>
      <c r="AE31" s="3" t="str">
        <f>IF(AE30="","",IF(Seating!$D$26&gt;=(AE30+1),(AE30+1),""))</f>
        <v/>
      </c>
    </row>
    <row r="32" spans="3:31" ht="18" customHeight="1" x14ac:dyDescent="0.3">
      <c r="C32" s="451" t="str">
        <f t="shared" si="1"/>
        <v/>
      </c>
      <c r="D32" s="52"/>
      <c r="E32" s="52"/>
      <c r="F32" s="52"/>
      <c r="G32" s="52"/>
      <c r="H32" s="52"/>
      <c r="I32" s="52"/>
      <c r="J32" s="52"/>
      <c r="K32" s="54"/>
      <c r="L32" s="297">
        <f t="shared" si="0"/>
        <v>0</v>
      </c>
      <c r="P32" s="3" t="str">
        <f>HLOOKUP(K$8,Q$11:AE32,22,FALSE)</f>
        <v/>
      </c>
      <c r="Q32" s="3" t="str">
        <f>IF(C31="","",IF(Seating!$D$12&gt;=(C31+1),(C31+1),""))</f>
        <v/>
      </c>
      <c r="R32" s="3" t="str">
        <f>IF(R31="","",IF(Seating!$D$13&gt;=(R31+1),(R31+1),""))</f>
        <v/>
      </c>
      <c r="S32" s="3">
        <f>IF(S31="","",IF(Seating!$D$14&gt;=(S31+1),(S31+1),""))</f>
        <v>1305000261</v>
      </c>
      <c r="T32" s="3" t="str">
        <f>IF(T31="","",IF(Seating!$D$15&gt;=(T31+1),(T31+1),""))</f>
        <v/>
      </c>
      <c r="U32" s="3" t="str">
        <f>IF(U31="","",IF(Seating!$D$16&gt;=(U31+1),(U31+1),""))</f>
        <v/>
      </c>
      <c r="V32" s="3" t="str">
        <f>IF(V31="","",IF(Seating!$D$17&gt;=(V31+1),(V31+1),""))</f>
        <v/>
      </c>
      <c r="W32" s="3" t="str">
        <f>IF(W31="","",IF(Seating!$D$18&gt;=(W31+1),(W31+1),""))</f>
        <v/>
      </c>
      <c r="X32" s="3" t="str">
        <f>IF(X31="","",IF(Seating!$D$19&gt;=(X31+1),(X31+1),""))</f>
        <v/>
      </c>
      <c r="Y32" s="3" t="str">
        <f>IF(Y31="","",IF(Seating!$D$20&gt;=(Y31+1),(Y31+1),""))</f>
        <v/>
      </c>
      <c r="Z32" s="3" t="str">
        <f>IF(Z31="","",IF(Seating!$D$21&gt;=(Z31+1),(Z31+1),""))</f>
        <v/>
      </c>
      <c r="AA32" s="3" t="str">
        <f>IF(AA31="","",IF(Seating!$D$22&gt;=(AA31+1),(AA31+1),""))</f>
        <v/>
      </c>
      <c r="AB32" s="3" t="str">
        <f>IF(AB31="","",IF(Seating!$D$23&gt;=(AB31+1),(AB31+1),""))</f>
        <v/>
      </c>
      <c r="AC32" s="3" t="str">
        <f>IF(AC31="","",IF(Seating!$D$24&gt;=(AC31+1),(AC31+1),""))</f>
        <v/>
      </c>
      <c r="AD32" s="3" t="str">
        <f>IF(AD31="","",IF(Seating!$D$25&gt;=(AD31+1),(AD31+1),""))</f>
        <v/>
      </c>
      <c r="AE32" s="3" t="str">
        <f>IF(AE31="","",IF(Seating!$D$26&gt;=(AE31+1),(AE31+1),""))</f>
        <v/>
      </c>
    </row>
    <row r="33" spans="3:31" ht="18" customHeight="1" x14ac:dyDescent="0.3">
      <c r="C33" s="451" t="str">
        <f t="shared" si="1"/>
        <v/>
      </c>
      <c r="D33" s="52"/>
      <c r="E33" s="52"/>
      <c r="F33" s="52"/>
      <c r="G33" s="52"/>
      <c r="H33" s="52"/>
      <c r="I33" s="52"/>
      <c r="J33" s="52"/>
      <c r="K33" s="54"/>
      <c r="L33" s="297">
        <f t="shared" si="0"/>
        <v>0</v>
      </c>
      <c r="P33" s="3" t="str">
        <f>HLOOKUP(K$8,Q$11:AE33,23,FALSE)</f>
        <v/>
      </c>
      <c r="Q33" s="3" t="str">
        <f>IF(C32="","",IF(Seating!$D$12&gt;=(C32+1),(C32+1),""))</f>
        <v/>
      </c>
      <c r="R33" s="3" t="str">
        <f>IF(R32="","",IF(Seating!$D$13&gt;=(R32+1),(R32+1),""))</f>
        <v/>
      </c>
      <c r="S33" s="3">
        <f>IF(S32="","",IF(Seating!$D$14&gt;=(S32+1),(S32+1),""))</f>
        <v>1305000262</v>
      </c>
      <c r="T33" s="3" t="str">
        <f>IF(T32="","",IF(Seating!$D$15&gt;=(T32+1),(T32+1),""))</f>
        <v/>
      </c>
      <c r="U33" s="3" t="str">
        <f>IF(U32="","",IF(Seating!$D$16&gt;=(U32+1),(U32+1),""))</f>
        <v/>
      </c>
      <c r="V33" s="3" t="str">
        <f>IF(V32="","",IF(Seating!$D$17&gt;=(V32+1),(V32+1),""))</f>
        <v/>
      </c>
      <c r="W33" s="3" t="str">
        <f>IF(W32="","",IF(Seating!$D$18&gt;=(W32+1),(W32+1),""))</f>
        <v/>
      </c>
      <c r="X33" s="3" t="str">
        <f>IF(X32="","",IF(Seating!$D$19&gt;=(X32+1),(X32+1),""))</f>
        <v/>
      </c>
      <c r="Y33" s="3" t="str">
        <f>IF(Y32="","",IF(Seating!$D$20&gt;=(Y32+1),(Y32+1),""))</f>
        <v/>
      </c>
      <c r="Z33" s="3" t="str">
        <f>IF(Z32="","",IF(Seating!$D$21&gt;=(Z32+1),(Z32+1),""))</f>
        <v/>
      </c>
      <c r="AA33" s="3" t="str">
        <f>IF(AA32="","",IF(Seating!$D$22&gt;=(AA32+1),(AA32+1),""))</f>
        <v/>
      </c>
      <c r="AB33" s="3" t="str">
        <f>IF(AB32="","",IF(Seating!$D$23&gt;=(AB32+1),(AB32+1),""))</f>
        <v/>
      </c>
      <c r="AC33" s="3" t="str">
        <f>IF(AC32="","",IF(Seating!$D$24&gt;=(AC32+1),(AC32+1),""))</f>
        <v/>
      </c>
      <c r="AD33" s="3" t="str">
        <f>IF(AD32="","",IF(Seating!$D$25&gt;=(AD32+1),(AD32+1),""))</f>
        <v/>
      </c>
      <c r="AE33" s="3" t="str">
        <f>IF(AE32="","",IF(Seating!$D$26&gt;=(AE32+1),(AE32+1),""))</f>
        <v/>
      </c>
    </row>
    <row r="34" spans="3:31" ht="18" customHeight="1" x14ac:dyDescent="0.3">
      <c r="C34" s="451" t="str">
        <f t="shared" si="1"/>
        <v/>
      </c>
      <c r="D34" s="52"/>
      <c r="E34" s="52"/>
      <c r="F34" s="52"/>
      <c r="G34" s="52"/>
      <c r="H34" s="52"/>
      <c r="I34" s="52"/>
      <c r="J34" s="52"/>
      <c r="K34" s="54"/>
      <c r="L34" s="297">
        <f t="shared" si="0"/>
        <v>0</v>
      </c>
      <c r="P34" s="3" t="str">
        <f>HLOOKUP(K$8,Q$11:AE34,24,FALSE)</f>
        <v/>
      </c>
      <c r="Q34" s="3" t="str">
        <f>IF(C33="","",IF(Seating!$D$12&gt;=(C33+1),(C33+1),""))</f>
        <v/>
      </c>
      <c r="R34" s="3" t="str">
        <f>IF(R33="","",IF(Seating!$D$13&gt;=(R33+1),(R33+1),""))</f>
        <v/>
      </c>
      <c r="S34" s="3">
        <f>IF(S33="","",IF(Seating!$D$14&gt;=(S33+1),(S33+1),""))</f>
        <v>1305000263</v>
      </c>
      <c r="T34" s="3" t="str">
        <f>IF(T33="","",IF(Seating!$D$15&gt;=(T33+1),(T33+1),""))</f>
        <v/>
      </c>
      <c r="U34" s="3" t="str">
        <f>IF(U33="","",IF(Seating!$D$16&gt;=(U33+1),(U33+1),""))</f>
        <v/>
      </c>
      <c r="V34" s="3" t="str">
        <f>IF(V33="","",IF(Seating!$D$17&gt;=(V33+1),(V33+1),""))</f>
        <v/>
      </c>
      <c r="W34" s="3" t="str">
        <f>IF(W33="","",IF(Seating!$D$18&gt;=(W33+1),(W33+1),""))</f>
        <v/>
      </c>
      <c r="X34" s="3" t="str">
        <f>IF(X33="","",IF(Seating!$D$19&gt;=(X33+1),(X33+1),""))</f>
        <v/>
      </c>
      <c r="Y34" s="3" t="str">
        <f>IF(Y33="","",IF(Seating!$D$20&gt;=(Y33+1),(Y33+1),""))</f>
        <v/>
      </c>
      <c r="Z34" s="3" t="str">
        <f>IF(Z33="","",IF(Seating!$D$21&gt;=(Z33+1),(Z33+1),""))</f>
        <v/>
      </c>
      <c r="AA34" s="3" t="str">
        <f>IF(AA33="","",IF(Seating!$D$22&gt;=(AA33+1),(AA33+1),""))</f>
        <v/>
      </c>
      <c r="AB34" s="3" t="str">
        <f>IF(AB33="","",IF(Seating!$D$23&gt;=(AB33+1),(AB33+1),""))</f>
        <v/>
      </c>
      <c r="AC34" s="3" t="str">
        <f>IF(AC33="","",IF(Seating!$D$24&gt;=(AC33+1),(AC33+1),""))</f>
        <v/>
      </c>
      <c r="AD34" s="3" t="str">
        <f>IF(AD33="","",IF(Seating!$D$25&gt;=(AD33+1),(AD33+1),""))</f>
        <v/>
      </c>
      <c r="AE34" s="3" t="str">
        <f>IF(AE33="","",IF(Seating!$D$26&gt;=(AE33+1),(AE33+1),""))</f>
        <v/>
      </c>
    </row>
    <row r="35" spans="3:31" ht="18" customHeight="1" x14ac:dyDescent="0.3">
      <c r="C35" s="451" t="str">
        <f t="shared" si="1"/>
        <v/>
      </c>
      <c r="D35" s="52"/>
      <c r="E35" s="52"/>
      <c r="F35" s="52"/>
      <c r="G35" s="52"/>
      <c r="H35" s="52"/>
      <c r="I35" s="52"/>
      <c r="J35" s="52"/>
      <c r="K35" s="54"/>
      <c r="L35" s="297">
        <f t="shared" si="0"/>
        <v>0</v>
      </c>
      <c r="P35" s="3" t="str">
        <f>HLOOKUP(K$8,Q$11:AE35,25,FALSE)</f>
        <v/>
      </c>
      <c r="Q35" s="3" t="str">
        <f>IF(C34="","",IF(Seating!$D$12&gt;=(C34+1),(C34+1),""))</f>
        <v/>
      </c>
      <c r="R35" s="3" t="str">
        <f>IF(R34="","",IF(Seating!$D$13&gt;=(R34+1),(R34+1),""))</f>
        <v/>
      </c>
      <c r="S35" s="3">
        <f>IF(S34="","",IF(Seating!$D$14&gt;=(S34+1),(S34+1),""))</f>
        <v>1305000264</v>
      </c>
      <c r="T35" s="3" t="str">
        <f>IF(T34="","",IF(Seating!$D$15&gt;=(T34+1),(T34+1),""))</f>
        <v/>
      </c>
      <c r="U35" s="3" t="str">
        <f>IF(U34="","",IF(Seating!$D$16&gt;=(U34+1),(U34+1),""))</f>
        <v/>
      </c>
      <c r="V35" s="3" t="str">
        <f>IF(V34="","",IF(Seating!$D$17&gt;=(V34+1),(V34+1),""))</f>
        <v/>
      </c>
      <c r="W35" s="3" t="str">
        <f>IF(W34="","",IF(Seating!$D$18&gt;=(W34+1),(W34+1),""))</f>
        <v/>
      </c>
      <c r="X35" s="3" t="str">
        <f>IF(X34="","",IF(Seating!$D$19&gt;=(X34+1),(X34+1),""))</f>
        <v/>
      </c>
      <c r="Y35" s="3" t="str">
        <f>IF(Y34="","",IF(Seating!$D$20&gt;=(Y34+1),(Y34+1),""))</f>
        <v/>
      </c>
      <c r="Z35" s="3" t="str">
        <f>IF(Z34="","",IF(Seating!$D$21&gt;=(Z34+1),(Z34+1),""))</f>
        <v/>
      </c>
      <c r="AA35" s="3" t="str">
        <f>IF(AA34="","",IF(Seating!$D$22&gt;=(AA34+1),(AA34+1),""))</f>
        <v/>
      </c>
      <c r="AB35" s="3" t="str">
        <f>IF(AB34="","",IF(Seating!$D$23&gt;=(AB34+1),(AB34+1),""))</f>
        <v/>
      </c>
      <c r="AC35" s="3" t="str">
        <f>IF(AC34="","",IF(Seating!$D$24&gt;=(AC34+1),(AC34+1),""))</f>
        <v/>
      </c>
      <c r="AD35" s="3" t="str">
        <f>IF(AD34="","",IF(Seating!$D$25&gt;=(AD34+1),(AD34+1),""))</f>
        <v/>
      </c>
      <c r="AE35" s="3" t="str">
        <f>IF(AE34="","",IF(Seating!$D$26&gt;=(AE34+1),(AE34+1),""))</f>
        <v/>
      </c>
    </row>
    <row r="36" spans="3:31" ht="18" customHeight="1" x14ac:dyDescent="0.3">
      <c r="C36" s="451" t="str">
        <f t="shared" si="1"/>
        <v/>
      </c>
      <c r="D36" s="52"/>
      <c r="E36" s="52"/>
      <c r="F36" s="52"/>
      <c r="G36" s="52"/>
      <c r="H36" s="52"/>
      <c r="I36" s="52"/>
      <c r="J36" s="52"/>
      <c r="K36" s="54"/>
      <c r="L36" s="297">
        <f t="shared" si="0"/>
        <v>0</v>
      </c>
      <c r="P36" s="3" t="str">
        <f>HLOOKUP(K$8,Q$11:AE36,26,FALSE)</f>
        <v/>
      </c>
      <c r="Q36" s="3" t="str">
        <f>IF(C35="","",IF(Seating!$D$12&gt;=(C35+1),(C35+1),""))</f>
        <v/>
      </c>
      <c r="R36" s="3" t="str">
        <f>IF(R35="","",IF(Seating!$D$13&gt;=(R35+1),(R35+1),""))</f>
        <v/>
      </c>
      <c r="S36" s="3">
        <f>IF(S35="","",IF(Seating!$D$14&gt;=(S35+1),(S35+1),""))</f>
        <v>1305000265</v>
      </c>
      <c r="T36" s="3" t="str">
        <f>IF(T35="","",IF(Seating!$D$15&gt;=(T35+1),(T35+1),""))</f>
        <v/>
      </c>
      <c r="U36" s="3" t="str">
        <f>IF(U35="","",IF(Seating!$D$16&gt;=(U35+1),(U35+1),""))</f>
        <v/>
      </c>
      <c r="V36" s="3" t="str">
        <f>IF(V35="","",IF(Seating!$D$17&gt;=(V35+1),(V35+1),""))</f>
        <v/>
      </c>
      <c r="W36" s="3" t="str">
        <f>IF(W35="","",IF(Seating!$D$18&gt;=(W35+1),(W35+1),""))</f>
        <v/>
      </c>
      <c r="X36" s="3" t="str">
        <f>IF(X35="","",IF(Seating!$D$19&gt;=(X35+1),(X35+1),""))</f>
        <v/>
      </c>
      <c r="Y36" s="3" t="str">
        <f>IF(Y35="","",IF(Seating!$D$20&gt;=(Y35+1),(Y35+1),""))</f>
        <v/>
      </c>
      <c r="Z36" s="3" t="str">
        <f>IF(Z35="","",IF(Seating!$D$21&gt;=(Z35+1),(Z35+1),""))</f>
        <v/>
      </c>
      <c r="AA36" s="3" t="str">
        <f>IF(AA35="","",IF(Seating!$D$22&gt;=(AA35+1),(AA35+1),""))</f>
        <v/>
      </c>
      <c r="AB36" s="3" t="str">
        <f>IF(AB35="","",IF(Seating!$D$23&gt;=(AB35+1),(AB35+1),""))</f>
        <v/>
      </c>
      <c r="AC36" s="3" t="str">
        <f>IF(AC35="","",IF(Seating!$D$24&gt;=(AC35+1),(AC35+1),""))</f>
        <v/>
      </c>
      <c r="AD36" s="3" t="str">
        <f>IF(AD35="","",IF(Seating!$D$25&gt;=(AD35+1),(AD35+1),""))</f>
        <v/>
      </c>
      <c r="AE36" s="3" t="str">
        <f>IF(AE35="","",IF(Seating!$D$26&gt;=(AE35+1),(AE35+1),""))</f>
        <v/>
      </c>
    </row>
    <row r="37" spans="3:31" ht="18" customHeight="1" x14ac:dyDescent="0.3">
      <c r="C37" s="451" t="str">
        <f t="shared" si="1"/>
        <v/>
      </c>
      <c r="D37" s="52"/>
      <c r="E37" s="52"/>
      <c r="F37" s="52"/>
      <c r="G37" s="52"/>
      <c r="H37" s="52"/>
      <c r="I37" s="52"/>
      <c r="J37" s="52"/>
      <c r="K37" s="54"/>
      <c r="L37" s="297">
        <f t="shared" si="0"/>
        <v>0</v>
      </c>
      <c r="P37" s="3" t="str">
        <f>HLOOKUP(K$8,Q$11:AE37,27,FALSE)</f>
        <v/>
      </c>
      <c r="Q37" s="3" t="str">
        <f>IF(C36="","",IF(Seating!$D$12&gt;=(C36+1),(C36+1),""))</f>
        <v/>
      </c>
      <c r="R37" s="3" t="str">
        <f>IF(R36="","",IF(Seating!$D$13&gt;=(R36+1),(R36+1),""))</f>
        <v/>
      </c>
      <c r="S37" s="3">
        <f>IF(S36="","",IF(Seating!$D$14&gt;=(S36+1),(S36+1),""))</f>
        <v>1305000266</v>
      </c>
      <c r="T37" s="3" t="str">
        <f>IF(T36="","",IF(Seating!$D$15&gt;=(T36+1),(T36+1),""))</f>
        <v/>
      </c>
      <c r="U37" s="3" t="str">
        <f>IF(U36="","",IF(Seating!$D$16&gt;=(U36+1),(U36+1),""))</f>
        <v/>
      </c>
      <c r="V37" s="3" t="str">
        <f>IF(V36="","",IF(Seating!$D$17&gt;=(V36+1),(V36+1),""))</f>
        <v/>
      </c>
      <c r="W37" s="3" t="str">
        <f>IF(W36="","",IF(Seating!$D$18&gt;=(W36+1),(W36+1),""))</f>
        <v/>
      </c>
      <c r="X37" s="3" t="str">
        <f>IF(X36="","",IF(Seating!$D$19&gt;=(X36+1),(X36+1),""))</f>
        <v/>
      </c>
      <c r="Y37" s="3" t="str">
        <f>IF(Y36="","",IF(Seating!$D$20&gt;=(Y36+1),(Y36+1),""))</f>
        <v/>
      </c>
      <c r="Z37" s="3" t="str">
        <f>IF(Z36="","",IF(Seating!$D$21&gt;=(Z36+1),(Z36+1),""))</f>
        <v/>
      </c>
      <c r="AA37" s="3" t="str">
        <f>IF(AA36="","",IF(Seating!$D$22&gt;=(AA36+1),(AA36+1),""))</f>
        <v/>
      </c>
      <c r="AB37" s="3" t="str">
        <f>IF(AB36="","",IF(Seating!$D$23&gt;=(AB36+1),(AB36+1),""))</f>
        <v/>
      </c>
      <c r="AC37" s="3" t="str">
        <f>IF(AC36="","",IF(Seating!$D$24&gt;=(AC36+1),(AC36+1),""))</f>
        <v/>
      </c>
      <c r="AD37" s="3" t="str">
        <f>IF(AD36="","",IF(Seating!$D$25&gt;=(AD36+1),(AD36+1),""))</f>
        <v/>
      </c>
      <c r="AE37" s="3" t="str">
        <f>IF(AE36="","",IF(Seating!$D$26&gt;=(AE36+1),(AE36+1),""))</f>
        <v/>
      </c>
    </row>
    <row r="38" spans="3:31" ht="18" customHeight="1" x14ac:dyDescent="0.3">
      <c r="C38" s="451" t="str">
        <f t="shared" si="1"/>
        <v/>
      </c>
      <c r="D38" s="52"/>
      <c r="E38" s="52"/>
      <c r="F38" s="52"/>
      <c r="G38" s="52"/>
      <c r="H38" s="52"/>
      <c r="I38" s="52"/>
      <c r="J38" s="52"/>
      <c r="K38" s="54"/>
      <c r="L38" s="297">
        <f t="shared" si="0"/>
        <v>0</v>
      </c>
      <c r="P38" s="3" t="str">
        <f>HLOOKUP(K$8,Q$11:AE38,28,FALSE)</f>
        <v/>
      </c>
      <c r="Q38" s="3" t="str">
        <f>IF(C37="","",IF(Seating!$D$12&gt;=(C37+1),(C37+1),""))</f>
        <v/>
      </c>
      <c r="R38" s="3" t="str">
        <f>IF(R37="","",IF(Seating!$D$13&gt;=(R37+1),(R37+1),""))</f>
        <v/>
      </c>
      <c r="S38" s="3">
        <f>IF(S37="","",IF(Seating!$D$14&gt;=(S37+1),(S37+1),""))</f>
        <v>1305000267</v>
      </c>
      <c r="T38" s="3" t="str">
        <f>IF(T37="","",IF(Seating!$D$15&gt;=(T37+1),(T37+1),""))</f>
        <v/>
      </c>
      <c r="U38" s="3" t="str">
        <f>IF(U37="","",IF(Seating!$D$16&gt;=(U37+1),(U37+1),""))</f>
        <v/>
      </c>
      <c r="V38" s="3" t="str">
        <f>IF(V37="","",IF(Seating!$D$17&gt;=(V37+1),(V37+1),""))</f>
        <v/>
      </c>
      <c r="W38" s="3" t="str">
        <f>IF(W37="","",IF(Seating!$D$18&gt;=(W37+1),(W37+1),""))</f>
        <v/>
      </c>
      <c r="X38" s="3" t="str">
        <f>IF(X37="","",IF(Seating!$D$19&gt;=(X37+1),(X37+1),""))</f>
        <v/>
      </c>
      <c r="Y38" s="3" t="str">
        <f>IF(Y37="","",IF(Seating!$D$20&gt;=(Y37+1),(Y37+1),""))</f>
        <v/>
      </c>
      <c r="Z38" s="3" t="str">
        <f>IF(Z37="","",IF(Seating!$D$21&gt;=(Z37+1),(Z37+1),""))</f>
        <v/>
      </c>
      <c r="AA38" s="3" t="str">
        <f>IF(AA37="","",IF(Seating!$D$22&gt;=(AA37+1),(AA37+1),""))</f>
        <v/>
      </c>
      <c r="AB38" s="3" t="str">
        <f>IF(AB37="","",IF(Seating!$D$23&gt;=(AB37+1),(AB37+1),""))</f>
        <v/>
      </c>
      <c r="AC38" s="3" t="str">
        <f>IF(AC37="","",IF(Seating!$D$24&gt;=(AC37+1),(AC37+1),""))</f>
        <v/>
      </c>
      <c r="AD38" s="3" t="str">
        <f>IF(AD37="","",IF(Seating!$D$25&gt;=(AD37+1),(AD37+1),""))</f>
        <v/>
      </c>
      <c r="AE38" s="3" t="str">
        <f>IF(AE37="","",IF(Seating!$D$26&gt;=(AE37+1),(AE37+1),""))</f>
        <v/>
      </c>
    </row>
    <row r="39" spans="3:31" ht="18" customHeight="1" x14ac:dyDescent="0.3">
      <c r="C39" s="451" t="str">
        <f t="shared" si="1"/>
        <v/>
      </c>
      <c r="D39" s="52"/>
      <c r="E39" s="52"/>
      <c r="F39" s="52"/>
      <c r="G39" s="52"/>
      <c r="H39" s="52"/>
      <c r="I39" s="52"/>
      <c r="J39" s="52"/>
      <c r="K39" s="54"/>
      <c r="L39" s="297">
        <f t="shared" si="0"/>
        <v>0</v>
      </c>
      <c r="P39" s="3" t="str">
        <f>HLOOKUP(K$8,Q$11:AE39,29,FALSE)</f>
        <v/>
      </c>
      <c r="Q39" s="3" t="str">
        <f>IF(C38="","",IF(Seating!$D$12&gt;=(C38+1),(C38+1),""))</f>
        <v/>
      </c>
      <c r="R39" s="3" t="str">
        <f>IF(R38="","",IF(Seating!$D$13&gt;=(R38+1),(R38+1),""))</f>
        <v/>
      </c>
      <c r="S39" s="3">
        <f>IF(S38="","",IF(Seating!$D$14&gt;=(S38+1),(S38+1),""))</f>
        <v>1305000268</v>
      </c>
      <c r="T39" s="3" t="str">
        <f>IF(T38="","",IF(Seating!$D$15&gt;=(T38+1),(T38+1),""))</f>
        <v/>
      </c>
      <c r="U39" s="3" t="str">
        <f>IF(U38="","",IF(Seating!$D$16&gt;=(U38+1),(U38+1),""))</f>
        <v/>
      </c>
      <c r="V39" s="3" t="str">
        <f>IF(V38="","",IF(Seating!$D$17&gt;=(V38+1),(V38+1),""))</f>
        <v/>
      </c>
      <c r="W39" s="3" t="str">
        <f>IF(W38="","",IF(Seating!$D$18&gt;=(W38+1),(W38+1),""))</f>
        <v/>
      </c>
      <c r="X39" s="3" t="str">
        <f>IF(X38="","",IF(Seating!$D$19&gt;=(X38+1),(X38+1),""))</f>
        <v/>
      </c>
      <c r="Y39" s="3" t="str">
        <f>IF(Y38="","",IF(Seating!$D$20&gt;=(Y38+1),(Y38+1),""))</f>
        <v/>
      </c>
      <c r="Z39" s="3" t="str">
        <f>IF(Z38="","",IF(Seating!$D$21&gt;=(Z38+1),(Z38+1),""))</f>
        <v/>
      </c>
      <c r="AA39" s="3" t="str">
        <f>IF(AA38="","",IF(Seating!$D$22&gt;=(AA38+1),(AA38+1),""))</f>
        <v/>
      </c>
      <c r="AB39" s="3" t="str">
        <f>IF(AB38="","",IF(Seating!$D$23&gt;=(AB38+1),(AB38+1),""))</f>
        <v/>
      </c>
      <c r="AC39" s="3" t="str">
        <f>IF(AC38="","",IF(Seating!$D$24&gt;=(AC38+1),(AC38+1),""))</f>
        <v/>
      </c>
      <c r="AD39" s="3" t="str">
        <f>IF(AD38="","",IF(Seating!$D$25&gt;=(AD38+1),(AD38+1),""))</f>
        <v/>
      </c>
      <c r="AE39" s="3" t="str">
        <f>IF(AE38="","",IF(Seating!$D$26&gt;=(AE38+1),(AE38+1),""))</f>
        <v/>
      </c>
    </row>
    <row r="40" spans="3:31" ht="18" customHeight="1" thickBot="1" x14ac:dyDescent="0.35">
      <c r="C40" s="51"/>
      <c r="D40" s="56"/>
      <c r="E40" s="56"/>
      <c r="F40" s="56"/>
      <c r="G40" s="56"/>
      <c r="H40" s="56"/>
      <c r="I40" s="56"/>
      <c r="J40" s="56"/>
      <c r="K40" s="56"/>
    </row>
    <row r="41" spans="3:31" ht="18" customHeight="1" x14ac:dyDescent="0.3">
      <c r="C41" s="1139" t="s">
        <v>82</v>
      </c>
      <c r="D41" s="1140"/>
      <c r="E41" s="1140"/>
      <c r="F41" s="1140"/>
      <c r="G41" s="1140" t="s">
        <v>83</v>
      </c>
      <c r="H41" s="1140"/>
      <c r="I41" s="1140" t="s">
        <v>84</v>
      </c>
      <c r="J41" s="1140"/>
      <c r="K41" s="57" t="s">
        <v>85</v>
      </c>
    </row>
    <row r="42" spans="3:31" ht="18" customHeight="1" x14ac:dyDescent="0.3">
      <c r="C42" s="1141" t="s">
        <v>86</v>
      </c>
      <c r="D42" s="1142"/>
      <c r="E42" s="1142"/>
      <c r="F42" s="1142"/>
      <c r="G42" s="1142"/>
      <c r="H42" s="1142"/>
      <c r="I42" s="1142"/>
      <c r="J42" s="1142"/>
      <c r="K42" s="54"/>
    </row>
    <row r="43" spans="3:31" ht="18" customHeight="1" thickBot="1" x14ac:dyDescent="0.35">
      <c r="C43" s="1137" t="s">
        <v>87</v>
      </c>
      <c r="D43" s="1138"/>
      <c r="E43" s="1138"/>
      <c r="F43" s="1138"/>
      <c r="G43" s="1138"/>
      <c r="H43" s="1138"/>
      <c r="I43" s="1138"/>
      <c r="J43" s="1138"/>
      <c r="K43" s="55"/>
    </row>
    <row r="44" spans="3:31" ht="15" x14ac:dyDescent="0.3">
      <c r="C44" s="51"/>
      <c r="D44" s="56"/>
      <c r="E44" s="56"/>
      <c r="F44" s="56"/>
      <c r="G44" s="56"/>
      <c r="H44" s="56"/>
      <c r="I44" s="56"/>
      <c r="J44" s="56"/>
      <c r="K44" s="56"/>
    </row>
    <row r="45" spans="3:31" ht="15" x14ac:dyDescent="0.3">
      <c r="C45" s="51"/>
      <c r="D45" s="56"/>
      <c r="E45" s="56"/>
      <c r="F45" s="56"/>
      <c r="G45" s="56"/>
      <c r="H45" s="56"/>
      <c r="I45" s="56"/>
      <c r="J45" s="56"/>
      <c r="K45" s="56"/>
    </row>
    <row r="46" spans="3:31" ht="15" x14ac:dyDescent="0.3">
      <c r="C46" s="51"/>
      <c r="D46" s="56"/>
      <c r="E46" s="56"/>
      <c r="F46" s="56"/>
      <c r="G46" s="56"/>
      <c r="H46" s="56"/>
      <c r="I46" s="56"/>
      <c r="J46" s="56"/>
      <c r="K46" s="56"/>
    </row>
    <row r="47" spans="3:31" x14ac:dyDescent="0.3">
      <c r="C47" s="51"/>
      <c r="D47" s="56"/>
      <c r="E47" s="56"/>
      <c r="F47" s="56"/>
      <c r="G47" s="56"/>
      <c r="H47" s="56"/>
      <c r="I47" s="102" t="s">
        <v>69</v>
      </c>
      <c r="J47" s="56"/>
      <c r="K47" s="56"/>
    </row>
    <row r="48" spans="3:31" x14ac:dyDescent="0.3">
      <c r="C48" s="283"/>
      <c r="D48" s="28"/>
      <c r="E48" s="28"/>
      <c r="F48" s="28"/>
      <c r="G48" s="28"/>
      <c r="H48" s="28"/>
      <c r="I48" s="28"/>
      <c r="J48" s="28"/>
      <c r="K48" s="28"/>
    </row>
    <row r="49" spans="2:11" x14ac:dyDescent="0.3">
      <c r="C49" s="283"/>
      <c r="D49" s="28"/>
      <c r="E49" s="28"/>
      <c r="F49" s="28"/>
      <c r="G49" s="28"/>
      <c r="H49" s="28"/>
      <c r="I49" s="28"/>
      <c r="J49" s="28"/>
      <c r="K49" s="28"/>
    </row>
    <row r="50" spans="2:11" ht="15" x14ac:dyDescent="0.3">
      <c r="B50" s="135"/>
      <c r="C50" s="324" t="s">
        <v>356</v>
      </c>
      <c r="D50" s="398"/>
      <c r="E50" s="398"/>
      <c r="F50" s="398"/>
      <c r="G50" s="398"/>
      <c r="H50" s="398"/>
      <c r="I50" s="398"/>
      <c r="J50" s="398"/>
      <c r="K50" s="398"/>
    </row>
    <row r="51" spans="2:11" x14ac:dyDescent="0.3">
      <c r="C51" s="283"/>
      <c r="D51" s="28"/>
      <c r="E51" s="28"/>
      <c r="F51" s="28"/>
      <c r="G51" s="28"/>
      <c r="H51" s="28"/>
      <c r="I51" s="28"/>
      <c r="J51" s="28"/>
      <c r="K51" s="28"/>
    </row>
  </sheetData>
  <sheetProtection algorithmName="SHA-512" hashValue="zhexNDVsKoXjKmzlm8JjXsaqc+lAyMiZf7IdHFL/UYSv4HXlHxPae1wpHsZCOP9tUKe3CZieRWfHdHolnRQqhg==" saltValue="Y7di9BhrhMT50YQUdrQ0Gg==" spinCount="100000" sheet="1" sort="0" autoFilter="0"/>
  <autoFilter ref="L11:L39" xr:uid="{00000000-0009-0000-0000-000011000000}"/>
  <customSheetViews>
    <customSheetView guid="{C68C7D00-2884-4B0B-841E-6AB961699C1E}" showGridLines="0" showRowCol="0">
      <selection activeCell="K12" sqref="K12"/>
      <pageMargins left="0.2" right="0.3" top="0.4" bottom="0.5" header="0.3" footer="0.3"/>
      <printOptions horizontalCentered="1" verticalCentered="1"/>
      <pageSetup paperSize="9" orientation="portrait" horizontalDpi="300" verticalDpi="300" r:id="rId1"/>
    </customSheetView>
    <customSheetView guid="{91B66CC3-8FCC-42E0-960E-ACA6844C784B}" showGridLines="0" showRowCol="0">
      <selection activeCell="K12" sqref="K12"/>
      <pageMargins left="0.28000000000000003" right="0.25" top="0.52" bottom="0.53" header="0.3" footer="0.3"/>
      <pageSetup paperSize="9" orientation="portrait" horizontalDpi="300" verticalDpi="300" r:id="rId2"/>
    </customSheetView>
    <customSheetView guid="{7619AA85-228C-4630-A71B-2CC5AF56A092}" showPageBreaks="1" showGridLines="0" showRowCol="0" topLeftCell="A7">
      <selection activeCell="P14" sqref="P14"/>
      <pageMargins left="0.19" right="0.25" top="0.52" bottom="0.53" header="0.3" footer="0.3"/>
      <pageSetup paperSize="9" orientation="portrait" horizontalDpi="300" verticalDpi="300" r:id="rId3"/>
    </customSheetView>
    <customSheetView guid="{7EB9028C-C1C3-4BCC-8803-2457D6816300}" showGridLines="0" showRowCol="0">
      <selection activeCell="P2" sqref="P2"/>
      <pageMargins left="0.28000000000000003" right="0.25" top="0.52" bottom="0.53" header="0.3" footer="0.3"/>
      <pageSetup paperSize="9" orientation="portrait" horizontalDpi="300" verticalDpi="300" r:id="rId4"/>
    </customSheetView>
    <customSheetView guid="{E29035F5-F69F-4E6C-B271-4FA14E090C51}" showGridLines="0" showRowCol="0" topLeftCell="A10">
      <selection activeCell="K12" sqref="K12"/>
      <pageMargins left="0.28000000000000003" right="0.25" top="0.52" bottom="0.53" header="0.3" footer="0.3"/>
      <pageSetup paperSize="9" orientation="portrait" horizontalDpi="300" verticalDpi="300" r:id="rId5"/>
    </customSheetView>
    <customSheetView guid="{F97A65F8-EBCA-4E66-ADD8-B9510728BB77}" showGridLines="0" showRowCol="0">
      <selection activeCell="K12" sqref="K12"/>
      <pageMargins left="0.28000000000000003" right="0.25" top="0.52" bottom="0.53" header="0.3" footer="0.3"/>
      <pageSetup paperSize="9" orientation="portrait" horizontalDpi="300" verticalDpi="300" r:id="rId6"/>
    </customSheetView>
  </customSheetViews>
  <mergeCells count="19">
    <mergeCell ref="L7:N7"/>
    <mergeCell ref="C43:F43"/>
    <mergeCell ref="G43:H43"/>
    <mergeCell ref="I43:J43"/>
    <mergeCell ref="C41:F41"/>
    <mergeCell ref="G41:H41"/>
    <mergeCell ref="I41:J41"/>
    <mergeCell ref="C42:F42"/>
    <mergeCell ref="G42:H42"/>
    <mergeCell ref="I42:J42"/>
    <mergeCell ref="C10:C11"/>
    <mergeCell ref="D10:D11"/>
    <mergeCell ref="E10:J10"/>
    <mergeCell ref="K10:K11"/>
    <mergeCell ref="C3:K3"/>
    <mergeCell ref="C4:K4"/>
    <mergeCell ref="C5:K5"/>
    <mergeCell ref="C6:K6"/>
    <mergeCell ref="C7:I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3" orientation="portrait" horizontalDpi="300" verticalDpi="300" r:id="rId7"/>
  <ignoredErrors>
    <ignoredError sqref="C4:K6 C8:G8 J7 I8:J8 C12:C39 C7" unlockedFormula="1"/>
  </ignoredErrors>
  <drawing r:id="rId8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pageSetUpPr fitToPage="1"/>
  </sheetPr>
  <dimension ref="B2:W31"/>
  <sheetViews>
    <sheetView showGridLines="0" showRowColHeaders="0" workbookViewId="0">
      <selection activeCell="P9" sqref="P9"/>
    </sheetView>
  </sheetViews>
  <sheetFormatPr defaultRowHeight="14.4" x14ac:dyDescent="0.3"/>
  <cols>
    <col min="1" max="1" width="4" customWidth="1"/>
    <col min="2" max="2" width="4.77734375" customWidth="1"/>
    <col min="3" max="4" width="10.77734375" customWidth="1"/>
    <col min="5" max="5" width="21.88671875" customWidth="1"/>
    <col min="6" max="14" width="7.77734375" customWidth="1"/>
    <col min="15" max="15" width="12.77734375" customWidth="1"/>
    <col min="16" max="16" width="6.21875" style="297" customWidth="1"/>
    <col min="19" max="23" width="0" hidden="1" customWidth="1"/>
  </cols>
  <sheetData>
    <row r="2" spans="2:23" ht="21" x14ac:dyDescent="0.3">
      <c r="B2" s="1134" t="s">
        <v>88</v>
      </c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</row>
    <row r="3" spans="2:23" ht="19.8" x14ac:dyDescent="0.3">
      <c r="B3" s="939" t="str">
        <f>DATA!F9</f>
        <v>SSC Public Exams March 2024</v>
      </c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</row>
    <row r="4" spans="2:23" ht="18.600000000000001" x14ac:dyDescent="0.3">
      <c r="B4" s="940" t="s">
        <v>89</v>
      </c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</row>
    <row r="5" spans="2:23" ht="16.2" x14ac:dyDescent="0.3">
      <c r="B5" s="1135" t="s">
        <v>90</v>
      </c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</row>
    <row r="6" spans="2:23" s="2" customFormat="1" ht="19.8" x14ac:dyDescent="0.3">
      <c r="B6" s="102"/>
      <c r="C6" s="130" t="s">
        <v>58</v>
      </c>
      <c r="D6" s="131">
        <f>DATA!F11</f>
        <v>2365</v>
      </c>
      <c r="E6" s="102"/>
      <c r="F6" s="102"/>
      <c r="G6" s="102"/>
      <c r="H6" s="102"/>
      <c r="I6" s="102"/>
      <c r="J6" s="102"/>
      <c r="K6" s="102"/>
      <c r="L6" s="130" t="s">
        <v>91</v>
      </c>
      <c r="M6" s="131">
        <f>DATA!F19</f>
        <v>13</v>
      </c>
      <c r="N6" s="102"/>
      <c r="O6" s="130"/>
      <c r="P6" s="567"/>
    </row>
    <row r="7" spans="2:23" s="2" customFormat="1" ht="19.8" x14ac:dyDescent="0.3">
      <c r="B7" s="102"/>
      <c r="C7" s="130" t="s">
        <v>60</v>
      </c>
      <c r="D7" s="1153" t="str">
        <f>DATA!F10</f>
        <v>ZPH School,  xxxx</v>
      </c>
      <c r="E7" s="1153"/>
      <c r="F7" s="1153"/>
      <c r="G7" s="1153"/>
      <c r="H7" s="1153"/>
      <c r="I7" s="102"/>
      <c r="J7" s="102"/>
      <c r="K7" s="131"/>
      <c r="L7" s="130" t="s">
        <v>92</v>
      </c>
      <c r="M7" s="1154" t="str">
        <f>DATA!F18</f>
        <v>Kurnool</v>
      </c>
      <c r="N7" s="1154"/>
      <c r="O7" s="1154"/>
      <c r="P7" s="567"/>
    </row>
    <row r="8" spans="2:23" ht="15" thickBot="1" x14ac:dyDescent="0.3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</row>
    <row r="9" spans="2:23" ht="20.25" customHeight="1" thickTop="1" x14ac:dyDescent="0.3">
      <c r="B9" s="1149" t="s">
        <v>93</v>
      </c>
      <c r="C9" s="1155" t="s">
        <v>2</v>
      </c>
      <c r="D9" s="1155" t="s">
        <v>94</v>
      </c>
      <c r="E9" s="1155" t="s">
        <v>32</v>
      </c>
      <c r="F9" s="1155" t="s">
        <v>95</v>
      </c>
      <c r="G9" s="1155"/>
      <c r="H9" s="1155"/>
      <c r="I9" s="1155" t="s">
        <v>96</v>
      </c>
      <c r="J9" s="1155"/>
      <c r="K9" s="1155"/>
      <c r="L9" s="1155" t="s">
        <v>97</v>
      </c>
      <c r="M9" s="1155"/>
      <c r="N9" s="1155"/>
      <c r="O9" s="1151" t="s">
        <v>98</v>
      </c>
    </row>
    <row r="10" spans="2:23" ht="33.6" customHeight="1" x14ac:dyDescent="0.3">
      <c r="B10" s="1150"/>
      <c r="C10" s="1146"/>
      <c r="D10" s="1146"/>
      <c r="E10" s="1146"/>
      <c r="F10" s="396" t="s">
        <v>99</v>
      </c>
      <c r="G10" s="396" t="s">
        <v>84</v>
      </c>
      <c r="H10" s="396" t="s">
        <v>100</v>
      </c>
      <c r="I10" s="396" t="s">
        <v>99</v>
      </c>
      <c r="J10" s="396" t="s">
        <v>84</v>
      </c>
      <c r="K10" s="396" t="s">
        <v>100</v>
      </c>
      <c r="L10" s="396" t="s">
        <v>99</v>
      </c>
      <c r="M10" s="396" t="s">
        <v>84</v>
      </c>
      <c r="N10" s="396" t="s">
        <v>100</v>
      </c>
      <c r="O10" s="1152"/>
      <c r="P10" s="563"/>
      <c r="Q10" s="28"/>
    </row>
    <row r="11" spans="2:23" ht="18" customHeight="1" x14ac:dyDescent="0.3">
      <c r="B11" s="243">
        <v>1</v>
      </c>
      <c r="C11" s="59" t="str">
        <f>DATA!J9</f>
        <v>18.03.24</v>
      </c>
      <c r="D11" s="60">
        <f>DATA!H$22</f>
        <v>206</v>
      </c>
      <c r="E11" s="675" t="str">
        <f>CONCATENATE(S11," /",T11," /",U11," /",V11," /",W11)</f>
        <v>01T /01U /01H /01K /03T</v>
      </c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297">
        <f>IF(C11="",0,1)</f>
        <v>1</v>
      </c>
      <c r="Q11" s="28"/>
      <c r="S11" t="str">
        <f>IF(DATA!M9="","",DATA!M9)</f>
        <v>01T</v>
      </c>
      <c r="T11" t="str">
        <f>IF(DATA!N9="","",DATA!N9)</f>
        <v>01U</v>
      </c>
      <c r="U11" t="str">
        <f>IF(DATA!O9="","",DATA!O9)</f>
        <v>01H</v>
      </c>
      <c r="V11" t="str">
        <f>IF(DATA!P9="","",DATA!P9)</f>
        <v>01K</v>
      </c>
      <c r="W11" t="str">
        <f>IF(DATA!Q9="","",DATA!Q9)</f>
        <v>03T</v>
      </c>
    </row>
    <row r="12" spans="2:23" ht="18" customHeight="1" x14ac:dyDescent="0.3">
      <c r="B12" s="244">
        <v>2</v>
      </c>
      <c r="C12" s="62" t="str">
        <f>DATA!J10</f>
        <v>19.03.24</v>
      </c>
      <c r="D12" s="60">
        <f>DATA!H$22</f>
        <v>206</v>
      </c>
      <c r="E12" s="675" t="str">
        <f t="shared" ref="E12:E19" si="0">CONCATENATE(S12," /",T12," /",U12," /",V12," /",W12)</f>
        <v>09H /09T / / /</v>
      </c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297">
        <f t="shared" ref="P12:P21" si="1">IF(C12="",0,1)</f>
        <v>1</v>
      </c>
      <c r="Q12" s="28"/>
      <c r="S12" t="str">
        <f>IF(DATA!M10="","",DATA!M10)</f>
        <v>09H</v>
      </c>
      <c r="T12" t="str">
        <f>IF(DATA!N10="","",DATA!N10)</f>
        <v>09T</v>
      </c>
      <c r="U12" t="str">
        <f>IF(DATA!O10="","",DATA!O10)</f>
        <v/>
      </c>
      <c r="V12" t="str">
        <f>IF(DATA!P10="","",DATA!P10)</f>
        <v/>
      </c>
      <c r="W12" t="str">
        <f>IF(DATA!Q10="","",DATA!Q10)</f>
        <v/>
      </c>
    </row>
    <row r="13" spans="2:23" ht="18" customHeight="1" x14ac:dyDescent="0.3">
      <c r="B13" s="244">
        <v>3</v>
      </c>
      <c r="C13" s="62" t="str">
        <f>DATA!J11</f>
        <v>20.03.24</v>
      </c>
      <c r="D13" s="60">
        <f>DATA!H$22</f>
        <v>206</v>
      </c>
      <c r="E13" s="675" t="str">
        <f t="shared" si="0"/>
        <v>13E / / / /</v>
      </c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297">
        <f t="shared" si="1"/>
        <v>1</v>
      </c>
      <c r="Q13" s="28"/>
      <c r="S13" t="str">
        <f>IF(DATA!M11="","",DATA!M11)</f>
        <v>13E</v>
      </c>
      <c r="T13" t="str">
        <f>IF(DATA!N11="","",DATA!N11)</f>
        <v/>
      </c>
      <c r="U13" t="str">
        <f>IF(DATA!O11="","",DATA!O11)</f>
        <v/>
      </c>
      <c r="V13" t="str">
        <f>IF(DATA!P11="","",DATA!P11)</f>
        <v/>
      </c>
      <c r="W13" t="str">
        <f>IF(DATA!Q11="","",DATA!Q11)</f>
        <v/>
      </c>
    </row>
    <row r="14" spans="2:23" ht="18" customHeight="1" x14ac:dyDescent="0.3">
      <c r="B14" s="244">
        <v>4</v>
      </c>
      <c r="C14" s="62" t="str">
        <f>DATA!J12</f>
        <v>22.03.24</v>
      </c>
      <c r="D14" s="60">
        <f>DATA!H$22</f>
        <v>206</v>
      </c>
      <c r="E14" s="675" t="str">
        <f t="shared" si="0"/>
        <v>15T /15E /15U /15K /</v>
      </c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297">
        <f t="shared" si="1"/>
        <v>1</v>
      </c>
      <c r="Q14" s="28"/>
      <c r="S14" t="str">
        <f>IF(DATA!M12="","",DATA!M12)</f>
        <v>15T</v>
      </c>
      <c r="T14" t="str">
        <f>IF(DATA!N12="","",DATA!N12)</f>
        <v>15E</v>
      </c>
      <c r="U14" t="str">
        <f>IF(DATA!O12="","",DATA!O12)</f>
        <v>15U</v>
      </c>
      <c r="V14" t="str">
        <f>IF(DATA!P12="","",DATA!P12)</f>
        <v>15K</v>
      </c>
      <c r="W14" t="str">
        <f>IF(DATA!Q12="","",DATA!Q12)</f>
        <v/>
      </c>
    </row>
    <row r="15" spans="2:23" ht="18" customHeight="1" x14ac:dyDescent="0.3">
      <c r="B15" s="244">
        <v>5</v>
      </c>
      <c r="C15" s="62" t="str">
        <f>DATA!J13</f>
        <v>23.03.24</v>
      </c>
      <c r="D15" s="60">
        <f>DATA!H$22</f>
        <v>206</v>
      </c>
      <c r="E15" s="675" t="str">
        <f t="shared" si="0"/>
        <v>19T /19E /19U /19K /</v>
      </c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297">
        <f t="shared" si="1"/>
        <v>1</v>
      </c>
      <c r="S15" t="str">
        <f>IF(DATA!M13="","",DATA!M13)</f>
        <v>19T</v>
      </c>
      <c r="T15" t="str">
        <f>IF(DATA!N13="","",DATA!N13)</f>
        <v>19E</v>
      </c>
      <c r="U15" t="str">
        <f>IF(DATA!O13="","",DATA!O13)</f>
        <v>19U</v>
      </c>
      <c r="V15" t="str">
        <f>IF(DATA!P13="","",DATA!P13)</f>
        <v>19K</v>
      </c>
      <c r="W15" t="str">
        <f>IF(DATA!Q13="","",DATA!Q13)</f>
        <v/>
      </c>
    </row>
    <row r="16" spans="2:23" ht="18" customHeight="1" x14ac:dyDescent="0.3">
      <c r="B16" s="244">
        <v>6</v>
      </c>
      <c r="C16" s="62" t="str">
        <f>DATA!J14</f>
        <v>26.03.24</v>
      </c>
      <c r="D16" s="60">
        <f>DATA!H$22</f>
        <v>206</v>
      </c>
      <c r="E16" s="675" t="str">
        <f t="shared" si="0"/>
        <v>20T /20E /20U /20K /</v>
      </c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297">
        <f t="shared" si="1"/>
        <v>1</v>
      </c>
      <c r="S16" t="str">
        <f>IF(DATA!M14="","",DATA!M14)</f>
        <v>20T</v>
      </c>
      <c r="T16" t="str">
        <f>IF(DATA!N14="","",DATA!N14)</f>
        <v>20E</v>
      </c>
      <c r="U16" t="str">
        <f>IF(DATA!O14="","",DATA!O14)</f>
        <v>20U</v>
      </c>
      <c r="V16" t="str">
        <f>IF(DATA!P14="","",DATA!P14)</f>
        <v>20K</v>
      </c>
      <c r="W16" t="str">
        <f>IF(DATA!Q14="","",DATA!Q14)</f>
        <v/>
      </c>
    </row>
    <row r="17" spans="2:23" ht="18" customHeight="1" x14ac:dyDescent="0.3">
      <c r="B17" s="244">
        <v>7</v>
      </c>
      <c r="C17" s="62" t="str">
        <f>DATA!J15</f>
        <v>27.03.24</v>
      </c>
      <c r="D17" s="60">
        <f>DATA!H$22</f>
        <v>206</v>
      </c>
      <c r="E17" s="675" t="str">
        <f t="shared" si="0"/>
        <v>21T /21E /21U /21K /</v>
      </c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297">
        <f t="shared" si="1"/>
        <v>1</v>
      </c>
      <c r="S17" t="str">
        <f>IF(DATA!M15="","",DATA!M15)</f>
        <v>21T</v>
      </c>
      <c r="T17" t="str">
        <f>IF(DATA!N15="","",DATA!N15)</f>
        <v>21E</v>
      </c>
      <c r="U17" t="str">
        <f>IF(DATA!O15="","",DATA!O15)</f>
        <v>21U</v>
      </c>
      <c r="V17" t="str">
        <f>IF(DATA!P15="","",DATA!P15)</f>
        <v>21K</v>
      </c>
      <c r="W17" t="str">
        <f>IF(DATA!Q15="","",DATA!Q15)</f>
        <v/>
      </c>
    </row>
    <row r="18" spans="2:23" ht="18" customHeight="1" x14ac:dyDescent="0.3">
      <c r="B18" s="244">
        <v>8</v>
      </c>
      <c r="C18" s="62" t="str">
        <f>DATA!J16</f>
        <v>28.03.24</v>
      </c>
      <c r="D18" s="60">
        <f>DATA!H$22</f>
        <v>206</v>
      </c>
      <c r="E18" s="675" t="str">
        <f t="shared" si="0"/>
        <v xml:space="preserve"> / / / /</v>
      </c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297">
        <f t="shared" si="1"/>
        <v>1</v>
      </c>
      <c r="S18" t="str">
        <f>IF(DATA!M16="","",DATA!M16)</f>
        <v/>
      </c>
      <c r="T18" t="str">
        <f>IF(DATA!N16="","",DATA!N16)</f>
        <v/>
      </c>
      <c r="U18" t="str">
        <f>IF(DATA!O16="","",DATA!O16)</f>
        <v/>
      </c>
      <c r="V18" t="str">
        <f>IF(DATA!P16="","",DATA!P16)</f>
        <v/>
      </c>
      <c r="W18" t="str">
        <f>IF(DATA!Q16="","",DATA!Q16)</f>
        <v/>
      </c>
    </row>
    <row r="19" spans="2:23" ht="18" customHeight="1" x14ac:dyDescent="0.3">
      <c r="B19" s="244">
        <v>9</v>
      </c>
      <c r="C19" s="62" t="str">
        <f>DATA!J17</f>
        <v>30.03.24</v>
      </c>
      <c r="D19" s="60">
        <f>DATA!H$22</f>
        <v>206</v>
      </c>
      <c r="E19" s="675" t="str">
        <f t="shared" si="0"/>
        <v xml:space="preserve"> / / / /</v>
      </c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297">
        <f t="shared" si="1"/>
        <v>1</v>
      </c>
      <c r="S19" t="str">
        <f>IF(DATA!M17="","",DATA!M17)</f>
        <v/>
      </c>
      <c r="T19" t="str">
        <f>IF(DATA!N17="","",DATA!N17)</f>
        <v/>
      </c>
      <c r="U19" t="str">
        <f>IF(DATA!O17="","",DATA!O17)</f>
        <v/>
      </c>
      <c r="V19" t="str">
        <f>IF(DATA!P17="","",DATA!P17)</f>
        <v/>
      </c>
      <c r="W19" t="str">
        <f>IF(DATA!Q17="","",DATA!Q17)</f>
        <v/>
      </c>
    </row>
    <row r="20" spans="2:23" ht="18" customHeight="1" x14ac:dyDescent="0.3">
      <c r="B20" s="244"/>
      <c r="C20" s="62"/>
      <c r="D20" s="60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297">
        <f t="shared" si="1"/>
        <v>0</v>
      </c>
    </row>
    <row r="21" spans="2:23" ht="18" customHeight="1" x14ac:dyDescent="0.3">
      <c r="B21" s="244"/>
      <c r="C21" s="62"/>
      <c r="D21" s="60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297">
        <f t="shared" si="1"/>
        <v>0</v>
      </c>
    </row>
    <row r="22" spans="2:23" ht="18" customHeight="1" x14ac:dyDescent="0.3">
      <c r="B22" s="247" t="str">
        <f>IF(C22="","",12)</f>
        <v/>
      </c>
      <c r="C22" s="248"/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1"/>
      <c r="P22" s="297">
        <f>IF(B23="",0,1)</f>
        <v>1</v>
      </c>
    </row>
    <row r="23" spans="2:23" ht="18" customHeight="1" thickBot="1" x14ac:dyDescent="0.35">
      <c r="B23" s="1156" t="s">
        <v>72</v>
      </c>
      <c r="C23" s="1157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6"/>
      <c r="P23" s="297">
        <f>IF(B$23="",0,1)</f>
        <v>1</v>
      </c>
    </row>
    <row r="24" spans="2:23" ht="15" thickTop="1" x14ac:dyDescent="0.3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297">
        <f t="shared" ref="P24:P30" si="2">IF(B$23="",0,1)</f>
        <v>1</v>
      </c>
    </row>
    <row r="25" spans="2:23" x14ac:dyDescent="0.3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297">
        <f t="shared" si="2"/>
        <v>1</v>
      </c>
    </row>
    <row r="26" spans="2:23" x14ac:dyDescent="0.3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297">
        <f t="shared" si="2"/>
        <v>1</v>
      </c>
    </row>
    <row r="27" spans="2:23" x14ac:dyDescent="0.3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297">
        <f t="shared" si="2"/>
        <v>1</v>
      </c>
    </row>
    <row r="28" spans="2:23" ht="15.6" x14ac:dyDescent="0.3">
      <c r="B28" s="942" t="s">
        <v>101</v>
      </c>
      <c r="C28" s="942"/>
      <c r="D28" s="942"/>
      <c r="E28" s="942"/>
      <c r="F28" s="56"/>
      <c r="G28" s="56"/>
      <c r="H28" s="56"/>
      <c r="I28" s="56"/>
      <c r="J28" s="56"/>
      <c r="K28" s="942" t="s">
        <v>102</v>
      </c>
      <c r="L28" s="942"/>
      <c r="M28" s="942"/>
      <c r="N28" s="942"/>
      <c r="O28" s="942"/>
      <c r="P28" s="297">
        <f t="shared" si="2"/>
        <v>1</v>
      </c>
    </row>
    <row r="29" spans="2:23" x14ac:dyDescent="0.3">
      <c r="B29" s="1158"/>
      <c r="C29" s="1158"/>
      <c r="D29" s="1158"/>
      <c r="E29" s="397"/>
      <c r="F29" s="397"/>
      <c r="G29" s="397"/>
      <c r="H29" s="397"/>
      <c r="I29" s="397"/>
      <c r="J29" s="397"/>
      <c r="K29" s="397"/>
      <c r="L29" s="397"/>
      <c r="M29" s="1158"/>
      <c r="N29" s="1158"/>
      <c r="O29" s="1158"/>
      <c r="P29" s="297">
        <f t="shared" si="2"/>
        <v>1</v>
      </c>
    </row>
    <row r="30" spans="2:23" x14ac:dyDescent="0.3">
      <c r="B30" s="324" t="s">
        <v>356</v>
      </c>
      <c r="C30" s="324"/>
      <c r="D30" s="324"/>
      <c r="E30" s="324"/>
      <c r="F30" s="324"/>
      <c r="G30" s="398"/>
      <c r="H30" s="398"/>
      <c r="I30" s="398"/>
      <c r="J30" s="398"/>
      <c r="K30" s="398"/>
      <c r="L30" s="398"/>
      <c r="M30" s="398"/>
      <c r="N30" s="398"/>
      <c r="O30" s="398"/>
      <c r="P30" s="297">
        <f t="shared" si="2"/>
        <v>1</v>
      </c>
    </row>
    <row r="31" spans="2:23" x14ac:dyDescent="0.3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</sheetData>
  <sheetProtection algorithmName="SHA-512" hashValue="6mA57ZjlJ06dVqC/stf4Nbyco6eR/qobYmR2naHS1G6qHlO3RJFXjImyA9UdwZoBLhd+ojUmk6aBvzcVszvrxg==" saltValue="+ebcXD5QZWfbKHp2bztDsQ==" spinCount="100000" sheet="1" objects="1" scenarios="1" sort="0" autoFilter="0"/>
  <autoFilter ref="P10:P30" xr:uid="{00000000-0001-0000-1200-000000000000}"/>
  <customSheetViews>
    <customSheetView guid="{C68C7D00-2884-4B0B-841E-6AB961699C1E}" showGridLines="0" showRowCol="0">
      <selection activeCell="O6" sqref="O6"/>
      <pageMargins left="0.1" right="0.2" top="0.4" bottom="0.4" header="0.3" footer="0.3"/>
      <printOptions horizontalCentered="1" verticalCentered="1"/>
      <pageSetup paperSize="9" orientation="landscape" horizontalDpi="300" verticalDpi="300" r:id="rId1"/>
    </customSheetView>
    <customSheetView guid="{91B66CC3-8FCC-42E0-960E-ACA6844C784B}" showGridLines="0" showRowCol="0">
      <selection activeCell="Q10" sqref="Q10"/>
      <pageMargins left="0.25" right="0.34" top="0.47" bottom="0.39" header="0.3" footer="0.24"/>
      <pageSetup paperSize="9" orientation="landscape" horizontalDpi="300" verticalDpi="300" r:id="rId2"/>
    </customSheetView>
    <customSheetView guid="{7619AA85-228C-4630-A71B-2CC5AF56A092}" showPageBreaks="1" showGridLines="0" showRowCol="0" printArea="1">
      <selection activeCell="Q34" sqref="Q34"/>
      <pageMargins left="0.25" right="0.34" top="0.47" bottom="0.39" header="0.3" footer="0.24"/>
      <pageSetup paperSize="9" orientation="landscape" horizontalDpi="300" verticalDpi="300" r:id="rId3"/>
    </customSheetView>
    <customSheetView guid="{7EB9028C-C1C3-4BCC-8803-2457D6816300}" showGridLines="0" showRowCol="0">
      <selection activeCell="Q10" sqref="Q10"/>
      <pageMargins left="0.25" right="0.34" top="0.47" bottom="0.39" header="0.3" footer="0.24"/>
      <pageSetup paperSize="9" orientation="landscape" horizontalDpi="300" verticalDpi="300" r:id="rId4"/>
    </customSheetView>
    <customSheetView guid="{E29035F5-F69F-4E6C-B271-4FA14E090C51}" showGridLines="0" showRowCol="0">
      <selection activeCell="Q10" sqref="Q10"/>
      <pageMargins left="0.25" right="0.34" top="0.47" bottom="0.39" header="0.3" footer="0.24"/>
      <pageSetup paperSize="9" orientation="landscape" horizontalDpi="300" verticalDpi="300" r:id="rId5"/>
    </customSheetView>
    <customSheetView guid="{F97A65F8-EBCA-4E66-ADD8-B9510728BB77}" showGridLines="0" showRowCol="0">
      <selection activeCell="Q10" sqref="Q10"/>
      <pageMargins left="0.25" right="0.34" top="0.47" bottom="0.39" header="0.3" footer="0.24"/>
      <pageSetup paperSize="9" orientation="landscape" horizontalDpi="300" verticalDpi="300" r:id="rId6"/>
    </customSheetView>
  </customSheetViews>
  <mergeCells count="19">
    <mergeCell ref="B28:E28"/>
    <mergeCell ref="B23:C23"/>
    <mergeCell ref="B29:D29"/>
    <mergeCell ref="M29:O29"/>
    <mergeCell ref="K28:O28"/>
    <mergeCell ref="B2:O2"/>
    <mergeCell ref="B3:O3"/>
    <mergeCell ref="B4:O4"/>
    <mergeCell ref="B5:O5"/>
    <mergeCell ref="B9:B10"/>
    <mergeCell ref="O9:O10"/>
    <mergeCell ref="D7:H7"/>
    <mergeCell ref="M7:O7"/>
    <mergeCell ref="C9:C10"/>
    <mergeCell ref="D9:D10"/>
    <mergeCell ref="E9:E10"/>
    <mergeCell ref="F9:H9"/>
    <mergeCell ref="I9:K9"/>
    <mergeCell ref="L9:N9"/>
  </mergeCells>
  <conditionalFormatting sqref="I9:K10">
    <cfRule type="expression" dxfId="3" priority="1">
      <formula>$T$3</formula>
    </cfRule>
  </conditionalFormatting>
  <conditionalFormatting sqref="T9">
    <cfRule type="expression" priority="2">
      <formula>$T$3</formula>
    </cfRule>
    <cfRule type="expression" dxfId="2" priority="3">
      <formula>$T$3</formula>
    </cfRule>
  </conditionalFormatting>
  <printOptions horizontalCentered="1"/>
  <pageMargins left="0.23622047244094491" right="0.23622047244094491" top="0.31496062992125984" bottom="0.31496062992125984" header="0.31496062992125984" footer="0.31496062992125984"/>
  <pageSetup paperSize="9" orientation="landscape" horizontalDpi="300" verticalDpi="300" r:id="rId7"/>
  <ignoredErrors>
    <ignoredError sqref="B3:O5 C12:C13 C14 F14:O14 C15 G15:O15 C16 F16:O16 F17:O17 F18:O18 F19:O19 F20:O20 F21:O21 C11 E11:O11 F13:O13 D11:D16 B7:H7 B6:N6 J7:O7 B22 C17:C19 D17:D19 F12:O12 E12:E19" unlockedFormula="1"/>
  </ignoredErrors>
  <drawing r:id="rId8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I49"/>
  <sheetViews>
    <sheetView showGridLines="0" showRowColHeaders="0" zoomScale="115" zoomScaleNormal="115" workbookViewId="0">
      <selection activeCell="Q17" sqref="Q17"/>
    </sheetView>
  </sheetViews>
  <sheetFormatPr defaultRowHeight="14.4" x14ac:dyDescent="0.3"/>
  <cols>
    <col min="1" max="1" width="3.88671875" customWidth="1"/>
    <col min="2" max="2" width="4.88671875" customWidth="1"/>
    <col min="3" max="3" width="16.21875" customWidth="1"/>
    <col min="4" max="4" width="20.44140625" customWidth="1"/>
    <col min="5" max="5" width="14.33203125" customWidth="1"/>
    <col min="6" max="6" width="15.88671875" customWidth="1"/>
    <col min="7" max="7" width="21.77734375" customWidth="1"/>
  </cols>
  <sheetData>
    <row r="1" spans="1:9" x14ac:dyDescent="0.3">
      <c r="A1" s="3"/>
      <c r="B1" s="3"/>
      <c r="C1" s="3"/>
      <c r="D1" s="3"/>
      <c r="E1" s="3"/>
      <c r="F1" s="3"/>
      <c r="G1" s="3"/>
    </row>
    <row r="2" spans="1:9" ht="21" x14ac:dyDescent="0.5">
      <c r="A2" s="3"/>
      <c r="B2" s="1162" t="s">
        <v>103</v>
      </c>
      <c r="C2" s="1162"/>
      <c r="D2" s="1162"/>
      <c r="E2" s="1162"/>
      <c r="F2" s="1162"/>
      <c r="G2" s="1162"/>
    </row>
    <row r="3" spans="1:9" ht="19.8" x14ac:dyDescent="0.45">
      <c r="A3" s="3"/>
      <c r="B3" s="1163" t="str">
        <f>DATA!F9</f>
        <v>SSC Public Exams March 2024</v>
      </c>
      <c r="C3" s="1163"/>
      <c r="D3" s="1163"/>
      <c r="E3" s="1163"/>
      <c r="F3" s="1163"/>
      <c r="G3" s="1163"/>
      <c r="H3" s="28"/>
    </row>
    <row r="4" spans="1:9" ht="16.2" x14ac:dyDescent="0.4">
      <c r="A4" s="3"/>
      <c r="B4" s="1164" t="s">
        <v>104</v>
      </c>
      <c r="C4" s="1164"/>
      <c r="D4" s="1164"/>
      <c r="E4" s="1164"/>
      <c r="F4" s="1164"/>
      <c r="G4" s="1164"/>
      <c r="H4" s="28"/>
    </row>
    <row r="5" spans="1:9" x14ac:dyDescent="0.3">
      <c r="A5" s="3"/>
      <c r="B5" s="1165" t="s">
        <v>105</v>
      </c>
      <c r="C5" s="1165"/>
      <c r="D5" s="1165"/>
      <c r="E5" s="1165"/>
      <c r="F5" s="1165"/>
      <c r="G5" s="1165"/>
      <c r="H5" s="28"/>
    </row>
    <row r="6" spans="1:9" s="4" customFormat="1" ht="23.25" customHeight="1" x14ac:dyDescent="0.3">
      <c r="B6" s="942" t="s">
        <v>76</v>
      </c>
      <c r="C6" s="942"/>
      <c r="D6" s="131" t="str">
        <f>'DO Dairy'!E7</f>
        <v>2365 - ZPH School,  xxxx</v>
      </c>
      <c r="E6" s="102"/>
      <c r="F6" s="102"/>
      <c r="G6" s="102"/>
      <c r="H6" s="58"/>
    </row>
    <row r="7" spans="1:9" s="4" customFormat="1" ht="23.25" customHeight="1" x14ac:dyDescent="0.3">
      <c r="B7" s="942" t="s">
        <v>106</v>
      </c>
      <c r="C7" s="942"/>
      <c r="D7" s="131" t="str">
        <f>'DO Dairy'!E5</f>
        <v>13 - Kurnool</v>
      </c>
      <c r="E7" s="130"/>
      <c r="F7" s="130"/>
      <c r="G7" s="102"/>
      <c r="H7" s="58"/>
    </row>
    <row r="8" spans="1:9" x14ac:dyDescent="0.3">
      <c r="A8" s="3"/>
      <c r="B8" s="399"/>
      <c r="C8" s="30"/>
      <c r="D8" s="30"/>
      <c r="E8" s="30"/>
      <c r="F8" s="30"/>
      <c r="G8" s="30"/>
    </row>
    <row r="9" spans="1:9" ht="37.5" customHeight="1" x14ac:dyDescent="0.3">
      <c r="A9" s="3"/>
      <c r="B9" s="400" t="s">
        <v>107</v>
      </c>
      <c r="C9" s="401" t="s">
        <v>108</v>
      </c>
      <c r="D9" s="401" t="s">
        <v>78</v>
      </c>
      <c r="E9" s="1166" t="s">
        <v>109</v>
      </c>
      <c r="F9" s="1166"/>
      <c r="G9" s="402" t="s">
        <v>110</v>
      </c>
      <c r="I9" s="28"/>
    </row>
    <row r="10" spans="1:9" ht="18" customHeight="1" x14ac:dyDescent="0.3">
      <c r="A10" s="3"/>
      <c r="B10" s="263">
        <v>1</v>
      </c>
      <c r="C10" s="67"/>
      <c r="D10" s="67"/>
      <c r="E10" s="1161"/>
      <c r="F10" s="1161"/>
      <c r="G10" s="68"/>
      <c r="I10" s="28"/>
    </row>
    <row r="11" spans="1:9" ht="18" customHeight="1" x14ac:dyDescent="0.3">
      <c r="A11" s="3"/>
      <c r="B11" s="263">
        <v>2</v>
      </c>
      <c r="C11" s="67"/>
      <c r="D11" s="67"/>
      <c r="E11" s="1161"/>
      <c r="F11" s="1161"/>
      <c r="G11" s="68"/>
      <c r="I11" s="28"/>
    </row>
    <row r="12" spans="1:9" ht="18" customHeight="1" x14ac:dyDescent="0.3">
      <c r="A12" s="3"/>
      <c r="B12" s="263">
        <v>3</v>
      </c>
      <c r="C12" s="67"/>
      <c r="D12" s="67"/>
      <c r="E12" s="1161"/>
      <c r="F12" s="1161"/>
      <c r="G12" s="68"/>
      <c r="I12" s="28"/>
    </row>
    <row r="13" spans="1:9" ht="18" customHeight="1" x14ac:dyDescent="0.3">
      <c r="A13" s="3"/>
      <c r="B13" s="263">
        <v>4</v>
      </c>
      <c r="C13" s="67"/>
      <c r="D13" s="67"/>
      <c r="E13" s="1161"/>
      <c r="F13" s="1161"/>
      <c r="G13" s="68"/>
      <c r="I13" s="28"/>
    </row>
    <row r="14" spans="1:9" ht="18" customHeight="1" x14ac:dyDescent="0.3">
      <c r="A14" s="3"/>
      <c r="B14" s="263">
        <v>5</v>
      </c>
      <c r="C14" s="67"/>
      <c r="D14" s="67"/>
      <c r="E14" s="1161"/>
      <c r="F14" s="1161"/>
      <c r="G14" s="68"/>
    </row>
    <row r="15" spans="1:9" ht="18" customHeight="1" x14ac:dyDescent="0.3">
      <c r="A15" s="3"/>
      <c r="B15" s="263">
        <v>6</v>
      </c>
      <c r="C15" s="67"/>
      <c r="D15" s="67"/>
      <c r="E15" s="1161"/>
      <c r="F15" s="1161"/>
      <c r="G15" s="68"/>
    </row>
    <row r="16" spans="1:9" ht="18" customHeight="1" x14ac:dyDescent="0.3">
      <c r="A16" s="3"/>
      <c r="B16" s="263">
        <v>7</v>
      </c>
      <c r="C16" s="67"/>
      <c r="D16" s="67"/>
      <c r="E16" s="1161"/>
      <c r="F16" s="1161"/>
      <c r="G16" s="68"/>
    </row>
    <row r="17" spans="1:7" ht="18" customHeight="1" x14ac:dyDescent="0.3">
      <c r="A17" s="3"/>
      <c r="B17" s="263">
        <v>8</v>
      </c>
      <c r="C17" s="67"/>
      <c r="D17" s="67"/>
      <c r="E17" s="1161"/>
      <c r="F17" s="1161"/>
      <c r="G17" s="68"/>
    </row>
    <row r="18" spans="1:7" ht="18" customHeight="1" x14ac:dyDescent="0.3">
      <c r="A18" s="3"/>
      <c r="B18" s="263">
        <v>9</v>
      </c>
      <c r="C18" s="67"/>
      <c r="D18" s="67"/>
      <c r="E18" s="1161"/>
      <c r="F18" s="1161"/>
      <c r="G18" s="68"/>
    </row>
    <row r="19" spans="1:7" ht="18" customHeight="1" x14ac:dyDescent="0.3">
      <c r="A19" s="3"/>
      <c r="B19" s="263">
        <v>10</v>
      </c>
      <c r="C19" s="67"/>
      <c r="D19" s="67"/>
      <c r="E19" s="1161"/>
      <c r="F19" s="1161"/>
      <c r="G19" s="68"/>
    </row>
    <row r="20" spans="1:7" ht="18" customHeight="1" x14ac:dyDescent="0.3">
      <c r="A20" s="3"/>
      <c r="B20" s="263">
        <v>11</v>
      </c>
      <c r="C20" s="67"/>
      <c r="D20" s="67"/>
      <c r="E20" s="1161"/>
      <c r="F20" s="1161"/>
      <c r="G20" s="68"/>
    </row>
    <row r="21" spans="1:7" ht="18" customHeight="1" x14ac:dyDescent="0.3">
      <c r="A21" s="3"/>
      <c r="B21" s="263">
        <v>12</v>
      </c>
      <c r="C21" s="67"/>
      <c r="D21" s="67"/>
      <c r="E21" s="1161"/>
      <c r="F21" s="1161"/>
      <c r="G21" s="68"/>
    </row>
    <row r="22" spans="1:7" ht="18" customHeight="1" x14ac:dyDescent="0.3">
      <c r="A22" s="3"/>
      <c r="B22" s="263">
        <v>13</v>
      </c>
      <c r="C22" s="67"/>
      <c r="D22" s="67"/>
      <c r="E22" s="1161"/>
      <c r="F22" s="1161"/>
      <c r="G22" s="68"/>
    </row>
    <row r="23" spans="1:7" ht="18" customHeight="1" x14ac:dyDescent="0.3">
      <c r="A23" s="3"/>
      <c r="B23" s="263">
        <v>14</v>
      </c>
      <c r="C23" s="67"/>
      <c r="D23" s="67"/>
      <c r="E23" s="1161"/>
      <c r="F23" s="1161"/>
      <c r="G23" s="68"/>
    </row>
    <row r="24" spans="1:7" ht="18" customHeight="1" x14ac:dyDescent="0.3">
      <c r="A24" s="3"/>
      <c r="B24" s="263">
        <v>15</v>
      </c>
      <c r="C24" s="67"/>
      <c r="D24" s="67"/>
      <c r="E24" s="1161"/>
      <c r="F24" s="1161"/>
      <c r="G24" s="68"/>
    </row>
    <row r="25" spans="1:7" ht="18" customHeight="1" x14ac:dyDescent="0.3">
      <c r="A25" s="3"/>
      <c r="B25" s="263">
        <v>16</v>
      </c>
      <c r="C25" s="67"/>
      <c r="D25" s="67"/>
      <c r="E25" s="1161"/>
      <c r="F25" s="1161"/>
      <c r="G25" s="68"/>
    </row>
    <row r="26" spans="1:7" ht="18" customHeight="1" x14ac:dyDescent="0.3">
      <c r="A26" s="3"/>
      <c r="B26" s="263">
        <v>17</v>
      </c>
      <c r="C26" s="67"/>
      <c r="D26" s="67"/>
      <c r="E26" s="1161"/>
      <c r="F26" s="1161"/>
      <c r="G26" s="68"/>
    </row>
    <row r="27" spans="1:7" ht="18" customHeight="1" x14ac:dyDescent="0.3">
      <c r="A27" s="3"/>
      <c r="B27" s="263">
        <v>18</v>
      </c>
      <c r="C27" s="67"/>
      <c r="D27" s="67"/>
      <c r="E27" s="1161"/>
      <c r="F27" s="1161"/>
      <c r="G27" s="68"/>
    </row>
    <row r="28" spans="1:7" ht="18" customHeight="1" x14ac:dyDescent="0.3">
      <c r="A28" s="3"/>
      <c r="B28" s="263">
        <v>19</v>
      </c>
      <c r="C28" s="67"/>
      <c r="D28" s="67"/>
      <c r="E28" s="1161"/>
      <c r="F28" s="1161"/>
      <c r="G28" s="68"/>
    </row>
    <row r="29" spans="1:7" ht="18" customHeight="1" x14ac:dyDescent="0.3">
      <c r="A29" s="3"/>
      <c r="B29" s="263">
        <v>20</v>
      </c>
      <c r="C29" s="67"/>
      <c r="D29" s="67"/>
      <c r="E29" s="1161"/>
      <c r="F29" s="1161"/>
      <c r="G29" s="68"/>
    </row>
    <row r="30" spans="1:7" ht="18" customHeight="1" x14ac:dyDescent="0.3">
      <c r="A30" s="3"/>
      <c r="B30" s="263">
        <v>21</v>
      </c>
      <c r="C30" s="67"/>
      <c r="D30" s="67"/>
      <c r="E30" s="1161"/>
      <c r="F30" s="1161"/>
      <c r="G30" s="68"/>
    </row>
    <row r="31" spans="1:7" ht="18" customHeight="1" x14ac:dyDescent="0.3">
      <c r="A31" s="3"/>
      <c r="B31" s="263">
        <v>22</v>
      </c>
      <c r="C31" s="67"/>
      <c r="D31" s="67"/>
      <c r="E31" s="1161"/>
      <c r="F31" s="1161"/>
      <c r="G31" s="68"/>
    </row>
    <row r="32" spans="1:7" ht="18" customHeight="1" x14ac:dyDescent="0.3">
      <c r="A32" s="3"/>
      <c r="B32" s="263">
        <v>23</v>
      </c>
      <c r="C32" s="67"/>
      <c r="D32" s="67"/>
      <c r="E32" s="1161"/>
      <c r="F32" s="1161"/>
      <c r="G32" s="68"/>
    </row>
    <row r="33" spans="1:7" ht="18" customHeight="1" x14ac:dyDescent="0.3">
      <c r="A33" s="3"/>
      <c r="B33" s="263">
        <v>24</v>
      </c>
      <c r="C33" s="67"/>
      <c r="D33" s="67"/>
      <c r="E33" s="1159"/>
      <c r="F33" s="1160"/>
      <c r="G33" s="68"/>
    </row>
    <row r="34" spans="1:7" ht="18" customHeight="1" x14ac:dyDescent="0.3">
      <c r="A34" s="3"/>
      <c r="B34" s="263">
        <v>25</v>
      </c>
      <c r="C34" s="67"/>
      <c r="D34" s="67"/>
      <c r="E34" s="1159"/>
      <c r="F34" s="1160"/>
      <c r="G34" s="68"/>
    </row>
    <row r="35" spans="1:7" ht="18" customHeight="1" x14ac:dyDescent="0.3">
      <c r="A35" s="3"/>
      <c r="B35" s="263">
        <v>26</v>
      </c>
      <c r="C35" s="67"/>
      <c r="D35" s="67"/>
      <c r="E35" s="1159"/>
      <c r="F35" s="1160"/>
      <c r="G35" s="68"/>
    </row>
    <row r="36" spans="1:7" ht="18" customHeight="1" x14ac:dyDescent="0.3">
      <c r="A36" s="3"/>
      <c r="B36" s="263">
        <v>27</v>
      </c>
      <c r="C36" s="67"/>
      <c r="D36" s="67"/>
      <c r="E36" s="1159"/>
      <c r="F36" s="1160"/>
      <c r="G36" s="68"/>
    </row>
    <row r="37" spans="1:7" ht="18" customHeight="1" x14ac:dyDescent="0.3">
      <c r="A37" s="3"/>
      <c r="B37" s="263">
        <v>28</v>
      </c>
      <c r="C37" s="67"/>
      <c r="D37" s="67"/>
      <c r="E37" s="1159"/>
      <c r="F37" s="1160"/>
      <c r="G37" s="68"/>
    </row>
    <row r="38" spans="1:7" ht="18" customHeight="1" x14ac:dyDescent="0.3">
      <c r="A38" s="3"/>
      <c r="B38" s="263">
        <v>29</v>
      </c>
      <c r="C38" s="67"/>
      <c r="D38" s="67"/>
      <c r="E38" s="1161"/>
      <c r="F38" s="1161"/>
      <c r="G38" s="68"/>
    </row>
    <row r="39" spans="1:7" ht="18" customHeight="1" x14ac:dyDescent="0.3">
      <c r="A39" s="3"/>
      <c r="B39" s="264">
        <v>30</v>
      </c>
      <c r="C39" s="69"/>
      <c r="D39" s="69"/>
      <c r="E39" s="1168"/>
      <c r="F39" s="1168"/>
      <c r="G39" s="70"/>
    </row>
    <row r="40" spans="1:7" x14ac:dyDescent="0.3">
      <c r="A40" s="3"/>
      <c r="B40" s="399"/>
      <c r="C40" s="30"/>
      <c r="D40" s="30"/>
      <c r="E40" s="30"/>
      <c r="F40" s="30"/>
      <c r="G40" s="30"/>
    </row>
    <row r="41" spans="1:7" x14ac:dyDescent="0.3">
      <c r="A41" s="3"/>
      <c r="B41" s="399"/>
      <c r="C41" s="30"/>
      <c r="D41" s="30"/>
      <c r="E41" s="30"/>
      <c r="F41" s="30"/>
      <c r="G41" s="30"/>
    </row>
    <row r="42" spans="1:7" x14ac:dyDescent="0.3">
      <c r="A42" s="3"/>
      <c r="B42" s="399"/>
      <c r="C42" s="30"/>
      <c r="D42" s="30"/>
      <c r="E42" s="30"/>
      <c r="F42" s="30"/>
      <c r="G42" s="30"/>
    </row>
    <row r="43" spans="1:7" x14ac:dyDescent="0.3">
      <c r="A43" s="3"/>
      <c r="B43" s="1169" t="s">
        <v>101</v>
      </c>
      <c r="C43" s="1169"/>
      <c r="D43" s="1169"/>
      <c r="E43" s="30"/>
      <c r="F43" s="1169" t="s">
        <v>102</v>
      </c>
      <c r="G43" s="1169"/>
    </row>
    <row r="44" spans="1:7" x14ac:dyDescent="0.3">
      <c r="A44" s="3"/>
      <c r="B44" s="403"/>
      <c r="C44" s="30"/>
      <c r="D44" s="30"/>
      <c r="E44" s="30"/>
      <c r="F44" s="30"/>
      <c r="G44" s="75"/>
    </row>
    <row r="45" spans="1:7" x14ac:dyDescent="0.3">
      <c r="A45" s="3"/>
      <c r="B45" s="887"/>
      <c r="C45" s="887"/>
      <c r="D45" s="404"/>
      <c r="E45" s="404"/>
      <c r="F45" s="887"/>
      <c r="G45" s="887"/>
    </row>
    <row r="46" spans="1:7" ht="31.5" customHeight="1" x14ac:dyDescent="0.3">
      <c r="A46" s="3"/>
      <c r="B46" s="405" t="s">
        <v>111</v>
      </c>
      <c r="C46" s="1167" t="s">
        <v>112</v>
      </c>
      <c r="D46" s="1167"/>
      <c r="E46" s="1167"/>
      <c r="F46" s="1167"/>
      <c r="G46" s="1167"/>
    </row>
    <row r="47" spans="1:7" ht="30" customHeight="1" x14ac:dyDescent="0.3">
      <c r="A47" s="3"/>
      <c r="B47" s="405" t="s">
        <v>111</v>
      </c>
      <c r="C47" s="1167" t="s">
        <v>113</v>
      </c>
      <c r="D47" s="1167"/>
      <c r="E47" s="1167"/>
      <c r="F47" s="1167"/>
      <c r="G47" s="1167"/>
    </row>
    <row r="48" spans="1:7" ht="15.6" x14ac:dyDescent="0.3">
      <c r="A48" s="3"/>
      <c r="B48" s="406" t="s">
        <v>292</v>
      </c>
      <c r="C48" s="407"/>
      <c r="D48" s="407"/>
      <c r="E48" s="407"/>
      <c r="F48" s="407"/>
      <c r="G48" s="407"/>
    </row>
    <row r="49" spans="2:7" x14ac:dyDescent="0.3">
      <c r="B49" s="28"/>
      <c r="C49" s="28"/>
      <c r="D49" s="28"/>
      <c r="E49" s="28"/>
      <c r="F49" s="28"/>
      <c r="G49" s="28"/>
    </row>
  </sheetData>
  <sheetProtection password="BE99" sheet="1" objects="1" scenarios="1"/>
  <customSheetViews>
    <customSheetView guid="{C68C7D00-2884-4B0B-841E-6AB961699C1E}" showGridLines="0" showRowCol="0">
      <selection activeCell="G6" sqref="G6"/>
      <pageMargins left="0.2" right="0.4" top="0.4" bottom="0.4" header="0.3" footer="0.3"/>
      <printOptions horizontalCentered="1" verticalCentered="1"/>
      <pageSetup paperSize="9" orientation="portrait" horizontalDpi="300" verticalDpi="300" r:id="rId1"/>
    </customSheetView>
    <customSheetView guid="{91B66CC3-8FCC-42E0-960E-ACA6844C784B}" showGridLines="0" showRowCol="0">
      <selection activeCell="I9" sqref="I9"/>
      <pageMargins left="0.38" right="0.43" top="0.48" bottom="0.46" header="0.3" footer="0.3"/>
      <pageSetup paperSize="9" orientation="portrait" horizontalDpi="300" verticalDpi="300" r:id="rId2"/>
    </customSheetView>
    <customSheetView guid="{7619AA85-228C-4630-A71B-2CC5AF56A092}" showPageBreaks="1" showGridLines="0" showRowCol="0" printArea="1">
      <selection activeCell="L11" sqref="L11"/>
      <pageMargins left="0.38" right="0.43" top="0.48" bottom="0.46" header="0.3" footer="0.3"/>
      <pageSetup paperSize="9" orientation="portrait" horizontalDpi="300" verticalDpi="300" r:id="rId3"/>
    </customSheetView>
    <customSheetView guid="{7EB9028C-C1C3-4BCC-8803-2457D6816300}" showGridLines="0" showRowCol="0">
      <selection sqref="A1:G43"/>
      <pageMargins left="0.38" right="0.43" top="0.48" bottom="0.46" header="0.3" footer="0.3"/>
      <pageSetup paperSize="9" orientation="portrait" horizontalDpi="300" verticalDpi="300" r:id="rId4"/>
    </customSheetView>
    <customSheetView guid="{E29035F5-F69F-4E6C-B271-4FA14E090C51}" showGridLines="0" showRowCol="0">
      <selection activeCell="I9" sqref="I9"/>
      <pageMargins left="0.38" right="0.43" top="0.48" bottom="0.46" header="0.3" footer="0.3"/>
      <pageSetup paperSize="9" orientation="portrait" horizontalDpi="300" verticalDpi="300" r:id="rId5"/>
    </customSheetView>
    <customSheetView guid="{F97A65F8-EBCA-4E66-ADD8-B9510728BB77}" showGridLines="0" showRowCol="0">
      <selection activeCell="G6" sqref="G6"/>
      <pageMargins left="0.38" right="0.43" top="0.48" bottom="0.46" header="0.3" footer="0.3"/>
      <pageSetup paperSize="9" orientation="portrait" horizontalDpi="300" verticalDpi="300" r:id="rId6"/>
    </customSheetView>
  </customSheetViews>
  <mergeCells count="43">
    <mergeCell ref="E38:F38"/>
    <mergeCell ref="E24:F24"/>
    <mergeCell ref="E25:F25"/>
    <mergeCell ref="E13:F13"/>
    <mergeCell ref="E14:F14"/>
    <mergeCell ref="E15:F15"/>
    <mergeCell ref="E27:F27"/>
    <mergeCell ref="E19:F19"/>
    <mergeCell ref="E21:F21"/>
    <mergeCell ref="E26:F26"/>
    <mergeCell ref="E17:F17"/>
    <mergeCell ref="E34:F34"/>
    <mergeCell ref="E22:F22"/>
    <mergeCell ref="E23:F23"/>
    <mergeCell ref="E20:F20"/>
    <mergeCell ref="E32:F32"/>
    <mergeCell ref="C47:G47"/>
    <mergeCell ref="F45:G45"/>
    <mergeCell ref="C46:G46"/>
    <mergeCell ref="E39:F39"/>
    <mergeCell ref="F43:G43"/>
    <mergeCell ref="B45:C45"/>
    <mergeCell ref="B43:D43"/>
    <mergeCell ref="E10:F10"/>
    <mergeCell ref="B7:C7"/>
    <mergeCell ref="E11:F11"/>
    <mergeCell ref="E29:F29"/>
    <mergeCell ref="E30:F30"/>
    <mergeCell ref="E18:F18"/>
    <mergeCell ref="E12:F12"/>
    <mergeCell ref="E16:F16"/>
    <mergeCell ref="B2:G2"/>
    <mergeCell ref="B3:G3"/>
    <mergeCell ref="B4:G4"/>
    <mergeCell ref="B5:G5"/>
    <mergeCell ref="E9:F9"/>
    <mergeCell ref="B6:C6"/>
    <mergeCell ref="E35:F35"/>
    <mergeCell ref="E36:F36"/>
    <mergeCell ref="E37:F37"/>
    <mergeCell ref="E28:F28"/>
    <mergeCell ref="E31:F31"/>
    <mergeCell ref="E33:F3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horizontalDpi="300" verticalDpi="300" r:id="rId7"/>
  <ignoredErrors>
    <ignoredError sqref="B3:G5 B7:F7 B6:F6" unlockedFormula="1"/>
  </ignoredErrors>
  <drawing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pageSetUpPr fitToPage="1"/>
  </sheetPr>
  <dimension ref="B1:H49"/>
  <sheetViews>
    <sheetView showGridLines="0" showRowColHeaders="0" workbookViewId="0">
      <selection activeCell="P14" sqref="P14"/>
    </sheetView>
  </sheetViews>
  <sheetFormatPr defaultRowHeight="14.4" x14ac:dyDescent="0.3"/>
  <cols>
    <col min="1" max="1" width="4.77734375" customWidth="1"/>
    <col min="2" max="2" width="5.88671875" style="109" customWidth="1"/>
    <col min="3" max="3" width="18.6640625" customWidth="1"/>
    <col min="4" max="4" width="26.6640625" customWidth="1"/>
    <col min="5" max="5" width="23.77734375" customWidth="1"/>
    <col min="6" max="6" width="25" customWidth="1"/>
  </cols>
  <sheetData>
    <row r="1" spans="2:8" ht="9" customHeight="1" x14ac:dyDescent="0.3"/>
    <row r="2" spans="2:8" ht="17.399999999999999" x14ac:dyDescent="0.3">
      <c r="B2" s="1170" t="s">
        <v>114</v>
      </c>
      <c r="C2" s="1170"/>
      <c r="D2" s="1170"/>
      <c r="E2" s="1170"/>
      <c r="F2" s="1170"/>
    </row>
    <row r="3" spans="2:8" ht="17.399999999999999" x14ac:dyDescent="0.3">
      <c r="B3" s="1171" t="str">
        <f>DATA!F9</f>
        <v>SSC Public Exams March 2024</v>
      </c>
      <c r="C3" s="1171"/>
      <c r="D3" s="1171"/>
      <c r="E3" s="1171"/>
      <c r="F3" s="1171"/>
      <c r="G3" s="28"/>
    </row>
    <row r="4" spans="2:8" ht="15.6" x14ac:dyDescent="0.3">
      <c r="B4" s="1172" t="s">
        <v>104</v>
      </c>
      <c r="C4" s="1172"/>
      <c r="D4" s="1172"/>
      <c r="E4" s="1172"/>
      <c r="F4" s="1172"/>
      <c r="G4" s="28"/>
    </row>
    <row r="5" spans="2:8" x14ac:dyDescent="0.3">
      <c r="B5" s="1165" t="s">
        <v>90</v>
      </c>
      <c r="C5" s="1165"/>
      <c r="D5" s="1165"/>
      <c r="E5" s="1165"/>
      <c r="F5" s="1165"/>
      <c r="G5" s="28"/>
    </row>
    <row r="6" spans="2:8" ht="8.25" customHeight="1" x14ac:dyDescent="0.3">
      <c r="B6" s="259"/>
      <c r="C6" s="314"/>
      <c r="D6" s="314"/>
      <c r="E6" s="314"/>
      <c r="F6" s="314"/>
      <c r="G6" s="28"/>
    </row>
    <row r="7" spans="2:8" ht="17.399999999999999" x14ac:dyDescent="0.3">
      <c r="B7" s="1174" t="s">
        <v>76</v>
      </c>
      <c r="C7" s="1174"/>
      <c r="D7" s="1097" t="str">
        <f>'DO Dairy'!E7</f>
        <v>2365 - ZPH School,  xxxx</v>
      </c>
      <c r="E7" s="1097"/>
      <c r="F7" s="1097"/>
      <c r="G7" s="28"/>
    </row>
    <row r="8" spans="2:8" ht="19.5" customHeight="1" x14ac:dyDescent="0.3">
      <c r="B8" s="1173" t="s">
        <v>115</v>
      </c>
      <c r="C8" s="1173"/>
      <c r="D8" s="58"/>
      <c r="E8" s="315" t="s">
        <v>59</v>
      </c>
      <c r="F8" s="58"/>
    </row>
    <row r="9" spans="2:8" ht="15" thickBot="1" x14ac:dyDescent="0.35">
      <c r="B9" s="273"/>
      <c r="C9" s="30"/>
      <c r="D9" s="30"/>
      <c r="E9" s="30"/>
      <c r="F9" s="30"/>
    </row>
    <row r="10" spans="2:8" ht="36" customHeight="1" thickTop="1" x14ac:dyDescent="0.3">
      <c r="B10" s="408" t="s">
        <v>107</v>
      </c>
      <c r="C10" s="409" t="s">
        <v>78</v>
      </c>
      <c r="D10" s="409" t="s">
        <v>109</v>
      </c>
      <c r="E10" s="409" t="s">
        <v>116</v>
      </c>
      <c r="F10" s="410" t="s">
        <v>81</v>
      </c>
      <c r="H10" s="28"/>
    </row>
    <row r="11" spans="2:8" ht="18" customHeight="1" x14ac:dyDescent="0.3">
      <c r="B11" s="260">
        <v>1</v>
      </c>
      <c r="C11" s="252"/>
      <c r="D11" s="252"/>
      <c r="E11" s="252"/>
      <c r="F11" s="253"/>
      <c r="H11" s="28"/>
    </row>
    <row r="12" spans="2:8" ht="18" customHeight="1" x14ac:dyDescent="0.3">
      <c r="B12" s="261">
        <v>2</v>
      </c>
      <c r="C12" s="67"/>
      <c r="D12" s="67"/>
      <c r="E12" s="67"/>
      <c r="F12" s="254"/>
      <c r="H12" s="28"/>
    </row>
    <row r="13" spans="2:8" ht="18" customHeight="1" x14ac:dyDescent="0.3">
      <c r="B13" s="261">
        <v>3</v>
      </c>
      <c r="C13" s="67"/>
      <c r="D13" s="67"/>
      <c r="E13" s="67"/>
      <c r="F13" s="254"/>
      <c r="H13" s="28"/>
    </row>
    <row r="14" spans="2:8" ht="18" customHeight="1" x14ac:dyDescent="0.3">
      <c r="B14" s="261">
        <v>4</v>
      </c>
      <c r="C14" s="67"/>
      <c r="D14" s="67"/>
      <c r="E14" s="67"/>
      <c r="F14" s="254"/>
      <c r="H14" s="28"/>
    </row>
    <row r="15" spans="2:8" ht="18" customHeight="1" x14ac:dyDescent="0.3">
      <c r="B15" s="261">
        <v>5</v>
      </c>
      <c r="C15" s="67"/>
      <c r="D15" s="67"/>
      <c r="E15" s="67"/>
      <c r="F15" s="254"/>
    </row>
    <row r="16" spans="2:8" ht="18" customHeight="1" x14ac:dyDescent="0.3">
      <c r="B16" s="261">
        <v>6</v>
      </c>
      <c r="C16" s="67"/>
      <c r="D16" s="67"/>
      <c r="E16" s="67"/>
      <c r="F16" s="254"/>
    </row>
    <row r="17" spans="2:6" ht="18" customHeight="1" x14ac:dyDescent="0.3">
      <c r="B17" s="261">
        <v>7</v>
      </c>
      <c r="C17" s="67"/>
      <c r="D17" s="67"/>
      <c r="E17" s="67"/>
      <c r="F17" s="254"/>
    </row>
    <row r="18" spans="2:6" ht="18" customHeight="1" x14ac:dyDescent="0.3">
      <c r="B18" s="261">
        <v>8</v>
      </c>
      <c r="C18" s="67"/>
      <c r="D18" s="67"/>
      <c r="E18" s="67"/>
      <c r="F18" s="254"/>
    </row>
    <row r="19" spans="2:6" ht="18" customHeight="1" x14ac:dyDescent="0.3">
      <c r="B19" s="261">
        <v>9</v>
      </c>
      <c r="C19" s="67"/>
      <c r="D19" s="67"/>
      <c r="E19" s="67"/>
      <c r="F19" s="254"/>
    </row>
    <row r="20" spans="2:6" ht="18" customHeight="1" x14ac:dyDescent="0.3">
      <c r="B20" s="261">
        <v>10</v>
      </c>
      <c r="C20" s="67"/>
      <c r="D20" s="67"/>
      <c r="E20" s="67"/>
      <c r="F20" s="254"/>
    </row>
    <row r="21" spans="2:6" ht="18" customHeight="1" x14ac:dyDescent="0.3">
      <c r="B21" s="261">
        <v>11</v>
      </c>
      <c r="C21" s="67"/>
      <c r="D21" s="67"/>
      <c r="E21" s="67"/>
      <c r="F21" s="254"/>
    </row>
    <row r="22" spans="2:6" ht="18" customHeight="1" x14ac:dyDescent="0.3">
      <c r="B22" s="261">
        <v>12</v>
      </c>
      <c r="C22" s="67"/>
      <c r="D22" s="67"/>
      <c r="E22" s="67"/>
      <c r="F22" s="254"/>
    </row>
    <row r="23" spans="2:6" ht="18" customHeight="1" x14ac:dyDescent="0.3">
      <c r="B23" s="261">
        <v>13</v>
      </c>
      <c r="C23" s="67"/>
      <c r="D23" s="67"/>
      <c r="E23" s="67"/>
      <c r="F23" s="254"/>
    </row>
    <row r="24" spans="2:6" ht="18" customHeight="1" x14ac:dyDescent="0.3">
      <c r="B24" s="261">
        <v>14</v>
      </c>
      <c r="C24" s="67"/>
      <c r="D24" s="67"/>
      <c r="E24" s="67"/>
      <c r="F24" s="254"/>
    </row>
    <row r="25" spans="2:6" ht="18" customHeight="1" x14ac:dyDescent="0.3">
      <c r="B25" s="261">
        <v>15</v>
      </c>
      <c r="C25" s="67"/>
      <c r="D25" s="67"/>
      <c r="E25" s="67"/>
      <c r="F25" s="254"/>
    </row>
    <row r="26" spans="2:6" ht="18" customHeight="1" x14ac:dyDescent="0.3">
      <c r="B26" s="261">
        <v>16</v>
      </c>
      <c r="C26" s="67"/>
      <c r="D26" s="67"/>
      <c r="E26" s="67"/>
      <c r="F26" s="254"/>
    </row>
    <row r="27" spans="2:6" ht="18" customHeight="1" x14ac:dyDescent="0.3">
      <c r="B27" s="261">
        <v>17</v>
      </c>
      <c r="C27" s="67"/>
      <c r="D27" s="67"/>
      <c r="E27" s="67"/>
      <c r="F27" s="254"/>
    </row>
    <row r="28" spans="2:6" ht="18" customHeight="1" x14ac:dyDescent="0.3">
      <c r="B28" s="261">
        <v>18</v>
      </c>
      <c r="C28" s="67"/>
      <c r="D28" s="67"/>
      <c r="E28" s="67"/>
      <c r="F28" s="254"/>
    </row>
    <row r="29" spans="2:6" ht="18" customHeight="1" x14ac:dyDescent="0.3">
      <c r="B29" s="261">
        <v>19</v>
      </c>
      <c r="C29" s="67"/>
      <c r="D29" s="67"/>
      <c r="E29" s="67"/>
      <c r="F29" s="254"/>
    </row>
    <row r="30" spans="2:6" ht="18" customHeight="1" x14ac:dyDescent="0.3">
      <c r="B30" s="261">
        <v>20</v>
      </c>
      <c r="C30" s="67"/>
      <c r="D30" s="67"/>
      <c r="E30" s="67"/>
      <c r="F30" s="254"/>
    </row>
    <row r="31" spans="2:6" ht="18" customHeight="1" x14ac:dyDescent="0.3">
      <c r="B31" s="261">
        <v>21</v>
      </c>
      <c r="C31" s="67"/>
      <c r="D31" s="67"/>
      <c r="E31" s="67"/>
      <c r="F31" s="254"/>
    </row>
    <row r="32" spans="2:6" ht="18" customHeight="1" x14ac:dyDescent="0.3">
      <c r="B32" s="261">
        <v>22</v>
      </c>
      <c r="C32" s="67"/>
      <c r="D32" s="67"/>
      <c r="E32" s="67"/>
      <c r="F32" s="254"/>
    </row>
    <row r="33" spans="2:6" ht="18" customHeight="1" x14ac:dyDescent="0.3">
      <c r="B33" s="261">
        <v>23</v>
      </c>
      <c r="C33" s="67"/>
      <c r="D33" s="67"/>
      <c r="E33" s="67"/>
      <c r="F33" s="254"/>
    </row>
    <row r="34" spans="2:6" ht="18" customHeight="1" x14ac:dyDescent="0.3">
      <c r="B34" s="261">
        <v>24</v>
      </c>
      <c r="C34" s="67"/>
      <c r="D34" s="67"/>
      <c r="E34" s="67"/>
      <c r="F34" s="254"/>
    </row>
    <row r="35" spans="2:6" ht="18" customHeight="1" x14ac:dyDescent="0.3">
      <c r="B35" s="261">
        <v>25</v>
      </c>
      <c r="C35" s="255"/>
      <c r="D35" s="255"/>
      <c r="E35" s="255"/>
      <c r="F35" s="256"/>
    </row>
    <row r="36" spans="2:6" ht="18" customHeight="1" x14ac:dyDescent="0.3">
      <c r="B36" s="261">
        <v>26</v>
      </c>
      <c r="C36" s="255"/>
      <c r="D36" s="255"/>
      <c r="E36" s="255"/>
      <c r="F36" s="256"/>
    </row>
    <row r="37" spans="2:6" ht="18" customHeight="1" x14ac:dyDescent="0.3">
      <c r="B37" s="261">
        <v>27</v>
      </c>
      <c r="C37" s="255"/>
      <c r="D37" s="255"/>
      <c r="E37" s="255"/>
      <c r="F37" s="256"/>
    </row>
    <row r="38" spans="2:6" ht="18" customHeight="1" x14ac:dyDescent="0.3">
      <c r="B38" s="261">
        <v>28</v>
      </c>
      <c r="C38" s="255"/>
      <c r="D38" s="255"/>
      <c r="E38" s="255"/>
      <c r="F38" s="256"/>
    </row>
    <row r="39" spans="2:6" ht="18" customHeight="1" x14ac:dyDescent="0.3">
      <c r="B39" s="261">
        <v>29</v>
      </c>
      <c r="C39" s="255"/>
      <c r="D39" s="255"/>
      <c r="E39" s="255"/>
      <c r="F39" s="256"/>
    </row>
    <row r="40" spans="2:6" ht="18" customHeight="1" thickBot="1" x14ac:dyDescent="0.35">
      <c r="B40" s="262">
        <v>30</v>
      </c>
      <c r="C40" s="257"/>
      <c r="D40" s="257"/>
      <c r="E40" s="257"/>
      <c r="F40" s="258"/>
    </row>
    <row r="41" spans="2:6" ht="15" thickTop="1" x14ac:dyDescent="0.3">
      <c r="B41" s="273"/>
      <c r="C41" s="30"/>
      <c r="D41" s="30"/>
      <c r="E41" s="30"/>
      <c r="F41" s="30"/>
    </row>
    <row r="42" spans="2:6" x14ac:dyDescent="0.3">
      <c r="B42" s="273"/>
      <c r="C42" s="30"/>
      <c r="D42" s="30"/>
      <c r="E42" s="30"/>
      <c r="F42" s="30"/>
    </row>
    <row r="43" spans="2:6" x14ac:dyDescent="0.3">
      <c r="B43" s="273"/>
      <c r="C43" s="30"/>
      <c r="D43" s="30"/>
      <c r="E43" s="30"/>
      <c r="F43" s="30"/>
    </row>
    <row r="44" spans="2:6" ht="15" customHeight="1" x14ac:dyDescent="0.3">
      <c r="B44" s="273"/>
      <c r="C44" s="30"/>
      <c r="D44" s="30"/>
      <c r="E44" s="1175" t="s">
        <v>69</v>
      </c>
      <c r="F44" s="1175"/>
    </row>
    <row r="45" spans="2:6" x14ac:dyDescent="0.3">
      <c r="B45" s="273"/>
      <c r="C45" s="30"/>
      <c r="D45" s="30"/>
      <c r="E45" s="30"/>
      <c r="F45" s="30"/>
    </row>
    <row r="46" spans="2:6" ht="33" customHeight="1" x14ac:dyDescent="0.3">
      <c r="B46" s="412" t="s">
        <v>111</v>
      </c>
      <c r="C46" s="1167" t="s">
        <v>117</v>
      </c>
      <c r="D46" s="1167"/>
      <c r="E46" s="1167"/>
      <c r="F46" s="1167"/>
    </row>
    <row r="47" spans="2:6" ht="35.25" customHeight="1" x14ac:dyDescent="0.3">
      <c r="B47" s="412" t="s">
        <v>111</v>
      </c>
      <c r="C47" s="1167" t="s">
        <v>118</v>
      </c>
      <c r="D47" s="1167"/>
      <c r="E47" s="1167"/>
      <c r="F47" s="1167"/>
    </row>
    <row r="48" spans="2:6" x14ac:dyDescent="0.3">
      <c r="B48" s="273"/>
      <c r="C48" s="413"/>
      <c r="D48" s="413"/>
      <c r="E48" s="413"/>
      <c r="F48" s="413"/>
    </row>
    <row r="49" spans="2:6" x14ac:dyDescent="0.3">
      <c r="B49" s="414" t="s">
        <v>291</v>
      </c>
      <c r="C49" s="28"/>
      <c r="D49" s="28"/>
      <c r="E49" s="28"/>
      <c r="F49" s="28"/>
    </row>
  </sheetData>
  <sheetProtection password="BE99" sheet="1" objects="1" scenarios="1"/>
  <customSheetViews>
    <customSheetView guid="{C68C7D00-2884-4B0B-841E-6AB961699C1E}" showGridLines="0" showRowCol="0">
      <selection activeCell="H10" sqref="H10"/>
      <pageMargins left="0.2" right="0.4" top="0.4" bottom="0.3" header="0.3" footer="0.3"/>
      <printOptions horizontalCentered="1" verticalCentered="1"/>
      <pageSetup paperSize="9" orientation="portrait" horizontalDpi="300" verticalDpi="300" r:id="rId1"/>
    </customSheetView>
    <customSheetView guid="{91B66CC3-8FCC-42E0-960E-ACA6844C784B}" showGridLines="0" showRowCol="0">
      <selection activeCell="H10" sqref="H10"/>
      <pageMargins left="0.35" right="0.45" top="0.48" bottom="0.55000000000000004" header="0.3" footer="0.3"/>
      <pageSetup paperSize="9" orientation="portrait" horizontalDpi="300" verticalDpi="300" r:id="rId2"/>
    </customSheetView>
    <customSheetView guid="{7619AA85-228C-4630-A71B-2CC5AF56A092}" showPageBreaks="1" showGridLines="0" showRowCol="0" printArea="1">
      <selection activeCell="K9" sqref="K9"/>
      <pageMargins left="0.35" right="0.45" top="0.48" bottom="0.55000000000000004" header="0.3" footer="0.3"/>
      <pageSetup paperSize="9" orientation="portrait" horizontalDpi="300" verticalDpi="300" r:id="rId3"/>
    </customSheetView>
    <customSheetView guid="{7EB9028C-C1C3-4BCC-8803-2457D6816300}" showGridLines="0" showRowCol="0">
      <selection activeCell="J7" sqref="J7"/>
      <pageMargins left="0.35" right="0.45" top="0.48" bottom="0.55000000000000004" header="0.3" footer="0.3"/>
      <pageSetup paperSize="9" orientation="portrait" horizontalDpi="300" verticalDpi="300" r:id="rId4"/>
    </customSheetView>
    <customSheetView guid="{E29035F5-F69F-4E6C-B271-4FA14E090C51}" showGridLines="0" showRowCol="0">
      <selection activeCell="H10" sqref="H10"/>
      <pageMargins left="0.35" right="0.45" top="0.48" bottom="0.55000000000000004" header="0.3" footer="0.3"/>
      <pageSetup paperSize="9" orientation="portrait" horizontalDpi="300" verticalDpi="300" r:id="rId5"/>
    </customSheetView>
    <customSheetView guid="{F97A65F8-EBCA-4E66-ADD8-B9510728BB77}" showGridLines="0" showRowCol="0">
      <selection activeCell="H10" sqref="H10"/>
      <pageMargins left="0.35" right="0.45" top="0.48" bottom="0.55000000000000004" header="0.3" footer="0.3"/>
      <pageSetup paperSize="9" orientation="portrait" horizontalDpi="300" verticalDpi="300" r:id="rId6"/>
    </customSheetView>
  </customSheetViews>
  <mergeCells count="10">
    <mergeCell ref="C47:F47"/>
    <mergeCell ref="B2:F2"/>
    <mergeCell ref="B3:F3"/>
    <mergeCell ref="B4:F4"/>
    <mergeCell ref="B5:F5"/>
    <mergeCell ref="C46:F46"/>
    <mergeCell ref="D7:F7"/>
    <mergeCell ref="B8:C8"/>
    <mergeCell ref="B7:C7"/>
    <mergeCell ref="E44:F4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1" orientation="portrait" horizontalDpi="300" verticalDpi="300" r:id="rId7"/>
  <ignoredErrors>
    <ignoredError sqref="B3:F7 B8:C8 E8:F8" unlockedFormula="1"/>
  </ignoredErrors>
  <drawing r:id="rId8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pageSetUpPr fitToPage="1"/>
  </sheetPr>
  <dimension ref="B2:G23"/>
  <sheetViews>
    <sheetView showGridLines="0" showRowColHeaders="0" workbookViewId="0">
      <selection activeCell="Q17" sqref="Q17"/>
    </sheetView>
  </sheetViews>
  <sheetFormatPr defaultRowHeight="14.4" x14ac:dyDescent="0.3"/>
  <cols>
    <col min="1" max="1" width="4.88671875" customWidth="1"/>
    <col min="2" max="2" width="7.109375" style="13" customWidth="1"/>
    <col min="3" max="3" width="46.33203125" customWidth="1"/>
    <col min="4" max="4" width="14.77734375" customWidth="1"/>
    <col min="5" max="5" width="27.109375" customWidth="1"/>
    <col min="6" max="6" width="6.109375" style="297" customWidth="1"/>
  </cols>
  <sheetData>
    <row r="2" spans="2:7" ht="18" x14ac:dyDescent="0.35">
      <c r="B2" s="1176" t="str">
        <f>DATA!F9</f>
        <v>SSC Public Exams March 2024</v>
      </c>
      <c r="C2" s="1176"/>
      <c r="D2" s="1176"/>
      <c r="E2" s="1176"/>
    </row>
    <row r="3" spans="2:7" ht="18" x14ac:dyDescent="0.35">
      <c r="B3" s="1176" t="s">
        <v>182</v>
      </c>
      <c r="C3" s="1176"/>
      <c r="D3" s="1176"/>
      <c r="E3" s="1176"/>
    </row>
    <row r="4" spans="2:7" ht="18" x14ac:dyDescent="0.35">
      <c r="B4" s="1176" t="str">
        <f>CONCATENATE('DO Dairy'!C7,"-",'DO Dairy'!E7)</f>
        <v>Centre No. &amp; Name-2365 - ZPH School,  xxxx</v>
      </c>
      <c r="C4" s="1176"/>
      <c r="D4" s="1176"/>
      <c r="E4" s="1176"/>
    </row>
    <row r="5" spans="2:7" ht="18" x14ac:dyDescent="0.35">
      <c r="B5" s="71"/>
      <c r="C5" s="72" t="s">
        <v>59</v>
      </c>
      <c r="D5" s="71"/>
      <c r="E5" s="71"/>
    </row>
    <row r="6" spans="2:7" ht="16.5" customHeight="1" thickBot="1" x14ac:dyDescent="0.35">
      <c r="B6" s="74"/>
      <c r="C6" s="28"/>
      <c r="D6" s="28"/>
      <c r="E6" s="28"/>
    </row>
    <row r="7" spans="2:7" ht="36.75" customHeight="1" thickBot="1" x14ac:dyDescent="0.35">
      <c r="B7" s="578" t="s">
        <v>161</v>
      </c>
      <c r="C7" s="579" t="s">
        <v>183</v>
      </c>
      <c r="D7" s="579" t="s">
        <v>184</v>
      </c>
      <c r="E7" s="580" t="s">
        <v>69</v>
      </c>
      <c r="F7" s="563"/>
      <c r="G7" s="28"/>
    </row>
    <row r="8" spans="2:7" ht="24.9" customHeight="1" x14ac:dyDescent="0.3">
      <c r="B8" s="575">
        <f>Attendance!B12</f>
        <v>1</v>
      </c>
      <c r="C8" s="576"/>
      <c r="D8" s="576"/>
      <c r="E8" s="577"/>
      <c r="F8" s="297">
        <f>IF(B8="",0,1)</f>
        <v>1</v>
      </c>
      <c r="G8" s="28"/>
    </row>
    <row r="9" spans="2:7" ht="24.9" customHeight="1" x14ac:dyDescent="0.3">
      <c r="B9" s="570">
        <f>Attendance!B13</f>
        <v>2</v>
      </c>
      <c r="C9" s="73"/>
      <c r="D9" s="73"/>
      <c r="E9" s="571"/>
      <c r="F9" s="297">
        <f t="shared" ref="F9:F22" si="0">IF(B9="",0,1)</f>
        <v>1</v>
      </c>
      <c r="G9" s="28"/>
    </row>
    <row r="10" spans="2:7" ht="24.9" customHeight="1" x14ac:dyDescent="0.3">
      <c r="B10" s="570">
        <f>Attendance!B14</f>
        <v>3</v>
      </c>
      <c r="C10" s="73"/>
      <c r="D10" s="73"/>
      <c r="E10" s="571"/>
      <c r="F10" s="297">
        <f t="shared" si="0"/>
        <v>1</v>
      </c>
      <c r="G10" s="28"/>
    </row>
    <row r="11" spans="2:7" ht="24.9" customHeight="1" x14ac:dyDescent="0.3">
      <c r="B11" s="570">
        <f>Attendance!B15</f>
        <v>4</v>
      </c>
      <c r="C11" s="73"/>
      <c r="D11" s="73"/>
      <c r="E11" s="571"/>
      <c r="F11" s="297">
        <f t="shared" si="0"/>
        <v>1</v>
      </c>
      <c r="G11" s="28"/>
    </row>
    <row r="12" spans="2:7" ht="24.9" customHeight="1" x14ac:dyDescent="0.3">
      <c r="B12" s="570">
        <f>Attendance!B16</f>
        <v>5</v>
      </c>
      <c r="C12" s="73"/>
      <c r="D12" s="73"/>
      <c r="E12" s="571"/>
      <c r="F12" s="297">
        <f t="shared" si="0"/>
        <v>1</v>
      </c>
      <c r="G12" s="28"/>
    </row>
    <row r="13" spans="2:7" ht="24.9" customHeight="1" x14ac:dyDescent="0.3">
      <c r="B13" s="570">
        <f>Attendance!B17</f>
        <v>6</v>
      </c>
      <c r="C13" s="73"/>
      <c r="D13" s="73"/>
      <c r="E13" s="571"/>
      <c r="F13" s="297">
        <f t="shared" si="0"/>
        <v>1</v>
      </c>
      <c r="G13" s="28"/>
    </row>
    <row r="14" spans="2:7" ht="24.9" customHeight="1" x14ac:dyDescent="0.3">
      <c r="B14" s="570">
        <f>Attendance!B18</f>
        <v>7</v>
      </c>
      <c r="C14" s="73"/>
      <c r="D14" s="73"/>
      <c r="E14" s="571"/>
      <c r="F14" s="297">
        <f t="shared" si="0"/>
        <v>1</v>
      </c>
    </row>
    <row r="15" spans="2:7" ht="24.9" customHeight="1" x14ac:dyDescent="0.3">
      <c r="B15" s="570">
        <f>Attendance!B19</f>
        <v>8</v>
      </c>
      <c r="C15" s="73"/>
      <c r="D15" s="73"/>
      <c r="E15" s="571"/>
      <c r="F15" s="297">
        <f t="shared" si="0"/>
        <v>1</v>
      </c>
    </row>
    <row r="16" spans="2:7" ht="24.9" customHeight="1" x14ac:dyDescent="0.3">
      <c r="B16" s="570">
        <f>Attendance!B20</f>
        <v>9</v>
      </c>
      <c r="C16" s="73"/>
      <c r="D16" s="73"/>
      <c r="E16" s="571"/>
      <c r="F16" s="297">
        <f t="shared" si="0"/>
        <v>1</v>
      </c>
    </row>
    <row r="17" spans="2:6" ht="24.9" customHeight="1" x14ac:dyDescent="0.3">
      <c r="B17" s="570">
        <f>Attendance!B21</f>
        <v>10</v>
      </c>
      <c r="C17" s="73"/>
      <c r="D17" s="73"/>
      <c r="E17" s="571"/>
      <c r="F17" s="297">
        <f t="shared" si="0"/>
        <v>1</v>
      </c>
    </row>
    <row r="18" spans="2:6" ht="24.9" customHeight="1" x14ac:dyDescent="0.3">
      <c r="B18" s="570" t="str">
        <f>Attendance!B22</f>
        <v/>
      </c>
      <c r="C18" s="73"/>
      <c r="D18" s="73"/>
      <c r="E18" s="571"/>
      <c r="F18" s="297">
        <f t="shared" si="0"/>
        <v>0</v>
      </c>
    </row>
    <row r="19" spans="2:6" ht="24.9" customHeight="1" x14ac:dyDescent="0.3">
      <c r="B19" s="570" t="str">
        <f>Attendance!B23</f>
        <v/>
      </c>
      <c r="C19" s="73"/>
      <c r="D19" s="73"/>
      <c r="E19" s="571"/>
      <c r="F19" s="297">
        <f t="shared" si="0"/>
        <v>0</v>
      </c>
    </row>
    <row r="20" spans="2:6" ht="24.9" customHeight="1" x14ac:dyDescent="0.3">
      <c r="B20" s="570" t="str">
        <f>Attendance!B24</f>
        <v/>
      </c>
      <c r="C20" s="73"/>
      <c r="D20" s="73"/>
      <c r="E20" s="571"/>
      <c r="F20" s="297">
        <f t="shared" si="0"/>
        <v>0</v>
      </c>
    </row>
    <row r="21" spans="2:6" ht="24.9" customHeight="1" x14ac:dyDescent="0.3">
      <c r="B21" s="570" t="str">
        <f>Attendance!B25</f>
        <v/>
      </c>
      <c r="C21" s="73"/>
      <c r="D21" s="73"/>
      <c r="E21" s="571"/>
      <c r="F21" s="297">
        <f t="shared" si="0"/>
        <v>0</v>
      </c>
    </row>
    <row r="22" spans="2:6" ht="24.9" customHeight="1" thickBot="1" x14ac:dyDescent="0.35">
      <c r="B22" s="572" t="str">
        <f>Attendance!B26</f>
        <v/>
      </c>
      <c r="C22" s="573"/>
      <c r="D22" s="573"/>
      <c r="E22" s="574"/>
      <c r="F22" s="297">
        <f t="shared" si="0"/>
        <v>0</v>
      </c>
    </row>
    <row r="23" spans="2:6" x14ac:dyDescent="0.3">
      <c r="B23" s="74"/>
      <c r="C23" s="28"/>
      <c r="D23" s="28"/>
      <c r="E23" s="28"/>
    </row>
  </sheetData>
  <sheetProtection algorithmName="SHA-512" hashValue="eZYyRWpoT8LRZBJaxo6ZEvucoNYofvVGoaYoVwZz1jyDkgUCEwVL2vg/zEyXZdlCB4qQo5CT5lnWyp8P/RDYWA==" saltValue="CBhgprA4HDuhhzMQNY+Jrw==" spinCount="100000" sheet="1" sort="0" autoFilter="0"/>
  <autoFilter ref="F7:F8" xr:uid="{00000000-0001-0000-1500-000000000000}"/>
  <customSheetViews>
    <customSheetView guid="{C68C7D00-2884-4B0B-841E-6AB961699C1E}" showGridLines="0" showRowCol="0">
      <selection activeCell="G7" sqref="G7"/>
      <pageMargins left="0.3" right="0.4" top="0.6" bottom="0.4" header="0.3" footer="0.3"/>
      <printOptions horizontalCentered="1"/>
      <pageSetup paperSize="9" orientation="portrait" horizontalDpi="300" verticalDpi="300" r:id="rId1"/>
    </customSheetView>
    <customSheetView guid="{91B66CC3-8FCC-42E0-960E-ACA6844C784B}" showGridLines="0" showRowCol="0">
      <selection activeCell="G7" sqref="G7"/>
      <pageMargins left="0.7" right="0.7" top="0.75" bottom="0.75" header="0.3" footer="0.3"/>
      <pageSetup paperSize="9" orientation="portrait" horizontalDpi="300" verticalDpi="300" r:id="rId2"/>
    </customSheetView>
    <customSheetView guid="{7EB9028C-C1C3-4BCC-8803-2457D6816300}" showGridLines="0" showRowCol="0">
      <selection activeCell="K5" sqref="K5"/>
      <pageMargins left="0.7" right="0.7" top="0.75" bottom="0.75" header="0.3" footer="0.3"/>
      <pageSetup paperSize="9" orientation="portrait" horizontalDpi="300" verticalDpi="300" r:id="rId3"/>
    </customSheetView>
    <customSheetView guid="{E29035F5-F69F-4E6C-B271-4FA14E090C51}" showGridLines="0" showRowCol="0">
      <selection activeCell="G7" sqref="G7"/>
      <pageMargins left="0.7" right="0.7" top="0.75" bottom="0.75" header="0.3" footer="0.3"/>
      <pageSetup paperSize="9" orientation="portrait" horizontalDpi="300" verticalDpi="300" r:id="rId4"/>
    </customSheetView>
    <customSheetView guid="{F97A65F8-EBCA-4E66-ADD8-B9510728BB77}" showGridLines="0" showRowCol="0">
      <selection activeCell="G7" sqref="G7"/>
      <pageMargins left="0.7" right="0.7" top="0.75" bottom="0.75" header="0.3" footer="0.3"/>
      <pageSetup paperSize="9" orientation="portrait" horizontalDpi="300" verticalDpi="300" r:id="rId5"/>
    </customSheetView>
  </customSheetViews>
  <mergeCells count="3">
    <mergeCell ref="B2:E2"/>
    <mergeCell ref="B3:E3"/>
    <mergeCell ref="B4:E4"/>
  </mergeCells>
  <printOptions horizontalCentered="1"/>
  <pageMargins left="0.31496062992125984" right="0.39370078740157483" top="0.59055118110236227" bottom="0.39370078740157483" header="0.31496062992125984" footer="0.31496062992125984"/>
  <pageSetup paperSize="9" orientation="portrait" horizontalDpi="300" verticalDpi="300" r:id="rId6"/>
  <ignoredErrors>
    <ignoredError sqref="B2:E4 B8:B22" unlockedFormula="1"/>
  </ignoredErrors>
  <drawing r:id="rId7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>
    <pageSetUpPr fitToPage="1"/>
  </sheetPr>
  <dimension ref="B2:M24"/>
  <sheetViews>
    <sheetView showGridLines="0" showRowColHeaders="0" workbookViewId="0">
      <selection activeCell="M7" sqref="M7"/>
    </sheetView>
  </sheetViews>
  <sheetFormatPr defaultRowHeight="13.8" x14ac:dyDescent="0.25"/>
  <cols>
    <col min="1" max="1" width="4.88671875" style="3" customWidth="1"/>
    <col min="2" max="2" width="26.77734375" style="3" customWidth="1"/>
    <col min="3" max="5" width="10.77734375" style="3" customWidth="1"/>
    <col min="6" max="12" width="11.77734375" style="3" customWidth="1"/>
    <col min="13" max="13" width="5.6640625" style="3" customWidth="1"/>
    <col min="14" max="16384" width="8.88671875" style="3"/>
  </cols>
  <sheetData>
    <row r="2" spans="2:13" ht="20.399999999999999" x14ac:dyDescent="0.35">
      <c r="B2" s="1177" t="str">
        <f>DATA!F9</f>
        <v>SSC Public Exams March 2024</v>
      </c>
      <c r="C2" s="1177"/>
      <c r="D2" s="1177"/>
      <c r="E2" s="1177"/>
      <c r="F2" s="1177"/>
      <c r="G2" s="1177"/>
      <c r="H2" s="1177"/>
      <c r="I2" s="1177"/>
      <c r="J2" s="1177"/>
      <c r="K2" s="1177"/>
      <c r="L2" s="1177"/>
    </row>
    <row r="3" spans="2:13" ht="20.399999999999999" x14ac:dyDescent="0.35">
      <c r="B3" s="1177" t="s">
        <v>185</v>
      </c>
      <c r="C3" s="1177"/>
      <c r="D3" s="1177"/>
      <c r="E3" s="1177"/>
      <c r="F3" s="1177"/>
      <c r="G3" s="1177"/>
      <c r="H3" s="1177"/>
      <c r="I3" s="1177"/>
      <c r="J3" s="1177"/>
      <c r="K3" s="1177"/>
      <c r="L3" s="1177"/>
    </row>
    <row r="4" spans="2:13" ht="17.399999999999999" x14ac:dyDescent="0.3">
      <c r="B4" s="30"/>
      <c r="C4" s="75" t="s">
        <v>76</v>
      </c>
      <c r="D4" s="76" t="str">
        <f>'DO Dairy'!E7</f>
        <v>2365 - ZPH School,  xxxx</v>
      </c>
      <c r="E4" s="30"/>
      <c r="F4" s="30"/>
      <c r="G4" s="30"/>
      <c r="H4" s="30"/>
      <c r="I4" s="30"/>
      <c r="J4" s="30"/>
      <c r="K4" s="30"/>
      <c r="L4" s="30"/>
    </row>
    <row r="5" spans="2:13" ht="17.399999999999999" x14ac:dyDescent="0.3">
      <c r="B5" s="30"/>
      <c r="C5" s="75" t="s">
        <v>106</v>
      </c>
      <c r="D5" s="76" t="str">
        <f>'DO Dairy'!E5</f>
        <v>13 - Kurnool</v>
      </c>
      <c r="E5" s="30"/>
      <c r="F5" s="30"/>
      <c r="G5" s="30"/>
      <c r="H5" s="30"/>
      <c r="I5" s="30"/>
      <c r="J5" s="30"/>
      <c r="K5" s="30"/>
      <c r="L5" s="30"/>
    </row>
    <row r="6" spans="2:13" ht="14.4" thickBot="1" x14ac:dyDescent="0.3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3" s="16" customFormat="1" ht="27" customHeight="1" x14ac:dyDescent="0.3">
      <c r="B7" s="1178" t="s">
        <v>421</v>
      </c>
      <c r="C7" s="1181" t="s">
        <v>420</v>
      </c>
      <c r="D7" s="1184" t="s">
        <v>422</v>
      </c>
      <c r="E7" s="1184"/>
      <c r="F7" s="1184" t="s">
        <v>423</v>
      </c>
      <c r="G7" s="1181" t="s">
        <v>424</v>
      </c>
      <c r="H7" s="1181" t="s">
        <v>186</v>
      </c>
      <c r="I7" s="1181" t="s">
        <v>391</v>
      </c>
      <c r="J7" s="1181" t="s">
        <v>392</v>
      </c>
      <c r="K7" s="1181" t="s">
        <v>187</v>
      </c>
      <c r="L7" s="1187" t="s">
        <v>98</v>
      </c>
    </row>
    <row r="8" spans="2:13" s="16" customFormat="1" ht="32.4" customHeight="1" x14ac:dyDescent="0.3">
      <c r="B8" s="1179"/>
      <c r="C8" s="1182"/>
      <c r="D8" s="1190" t="s">
        <v>188</v>
      </c>
      <c r="E8" s="1190" t="s">
        <v>189</v>
      </c>
      <c r="F8" s="1185"/>
      <c r="G8" s="1182"/>
      <c r="H8" s="1182"/>
      <c r="I8" s="1182"/>
      <c r="J8" s="1182"/>
      <c r="K8" s="1182"/>
      <c r="L8" s="1188"/>
      <c r="M8" s="79"/>
    </row>
    <row r="9" spans="2:13" s="16" customFormat="1" ht="26.4" customHeight="1" thickBot="1" x14ac:dyDescent="0.35">
      <c r="B9" s="1180"/>
      <c r="C9" s="1183"/>
      <c r="D9" s="1183"/>
      <c r="E9" s="1183"/>
      <c r="F9" s="1186"/>
      <c r="G9" s="1183"/>
      <c r="H9" s="1183"/>
      <c r="I9" s="1183"/>
      <c r="J9" s="1183"/>
      <c r="K9" s="1183"/>
      <c r="L9" s="1189"/>
      <c r="M9" s="79"/>
    </row>
    <row r="10" spans="2:13" ht="28.05" customHeight="1" x14ac:dyDescent="0.25">
      <c r="B10" s="737"/>
      <c r="C10" s="738"/>
      <c r="D10" s="738"/>
      <c r="E10" s="738"/>
      <c r="F10" s="738"/>
      <c r="G10" s="739"/>
      <c r="H10" s="740"/>
      <c r="I10" s="740"/>
      <c r="J10" s="740"/>
      <c r="K10" s="740"/>
      <c r="L10" s="741"/>
      <c r="M10" s="30"/>
    </row>
    <row r="11" spans="2:13" ht="28.05" customHeight="1" x14ac:dyDescent="0.25">
      <c r="B11" s="742"/>
      <c r="C11" s="743"/>
      <c r="D11" s="743"/>
      <c r="E11" s="743"/>
      <c r="F11" s="743"/>
      <c r="G11" s="743"/>
      <c r="H11" s="67"/>
      <c r="I11" s="67"/>
      <c r="J11" s="67"/>
      <c r="K11" s="67"/>
      <c r="L11" s="744"/>
      <c r="M11" s="30"/>
    </row>
    <row r="12" spans="2:13" ht="28.05" customHeight="1" x14ac:dyDescent="0.25">
      <c r="B12" s="742"/>
      <c r="C12" s="743"/>
      <c r="D12" s="743"/>
      <c r="E12" s="743"/>
      <c r="F12" s="743"/>
      <c r="G12" s="743"/>
      <c r="H12" s="67"/>
      <c r="I12" s="67"/>
      <c r="J12" s="67"/>
      <c r="K12" s="67"/>
      <c r="L12" s="744"/>
      <c r="M12" s="30"/>
    </row>
    <row r="13" spans="2:13" ht="28.05" customHeight="1" x14ac:dyDescent="0.25">
      <c r="B13" s="742"/>
      <c r="C13" s="743"/>
      <c r="D13" s="743"/>
      <c r="E13" s="743"/>
      <c r="F13" s="743"/>
      <c r="G13" s="743"/>
      <c r="H13" s="67"/>
      <c r="I13" s="67"/>
      <c r="J13" s="67"/>
      <c r="K13" s="67"/>
      <c r="L13" s="744"/>
      <c r="M13" s="30"/>
    </row>
    <row r="14" spans="2:13" ht="28.05" customHeight="1" x14ac:dyDescent="0.25">
      <c r="B14" s="742"/>
      <c r="C14" s="743"/>
      <c r="D14" s="743"/>
      <c r="E14" s="743"/>
      <c r="F14" s="743"/>
      <c r="G14" s="743"/>
      <c r="H14" s="67"/>
      <c r="I14" s="67"/>
      <c r="J14" s="67"/>
      <c r="K14" s="67"/>
      <c r="L14" s="744"/>
      <c r="M14" s="30"/>
    </row>
    <row r="15" spans="2:13" ht="28.05" customHeight="1" x14ac:dyDescent="0.25">
      <c r="B15" s="742"/>
      <c r="C15" s="743"/>
      <c r="D15" s="743"/>
      <c r="E15" s="743"/>
      <c r="F15" s="743"/>
      <c r="G15" s="743"/>
      <c r="H15" s="67"/>
      <c r="I15" s="67"/>
      <c r="J15" s="67"/>
      <c r="K15" s="67"/>
      <c r="L15" s="744"/>
    </row>
    <row r="16" spans="2:13" ht="28.05" customHeight="1" x14ac:dyDescent="0.25">
      <c r="B16" s="742"/>
      <c r="C16" s="743"/>
      <c r="D16" s="743"/>
      <c r="E16" s="743"/>
      <c r="F16" s="743"/>
      <c r="G16" s="743"/>
      <c r="H16" s="67"/>
      <c r="I16" s="67"/>
      <c r="J16" s="67"/>
      <c r="K16" s="67"/>
      <c r="L16" s="744"/>
    </row>
    <row r="17" spans="2:12" ht="28.05" customHeight="1" x14ac:dyDescent="0.25">
      <c r="B17" s="742"/>
      <c r="C17" s="743"/>
      <c r="D17" s="743"/>
      <c r="E17" s="743"/>
      <c r="F17" s="743"/>
      <c r="G17" s="743"/>
      <c r="H17" s="67"/>
      <c r="I17" s="67"/>
      <c r="J17" s="67"/>
      <c r="K17" s="67"/>
      <c r="L17" s="744"/>
    </row>
    <row r="18" spans="2:12" ht="28.05" customHeight="1" x14ac:dyDescent="0.25">
      <c r="B18" s="745"/>
      <c r="C18" s="67"/>
      <c r="D18" s="67"/>
      <c r="E18" s="67"/>
      <c r="F18" s="67"/>
      <c r="G18" s="67"/>
      <c r="H18" s="67"/>
      <c r="I18" s="67"/>
      <c r="J18" s="67"/>
      <c r="K18" s="67"/>
      <c r="L18" s="744"/>
    </row>
    <row r="19" spans="2:12" ht="28.05" customHeight="1" x14ac:dyDescent="0.25">
      <c r="B19" s="745"/>
      <c r="C19" s="67"/>
      <c r="D19" s="67"/>
      <c r="E19" s="67"/>
      <c r="F19" s="67"/>
      <c r="G19" s="67"/>
      <c r="H19" s="67"/>
      <c r="I19" s="67"/>
      <c r="J19" s="67"/>
      <c r="K19" s="67"/>
      <c r="L19" s="744"/>
    </row>
    <row r="20" spans="2:12" ht="28.05" customHeight="1" x14ac:dyDescent="0.25">
      <c r="B20" s="745"/>
      <c r="C20" s="67"/>
      <c r="D20" s="67"/>
      <c r="E20" s="67"/>
      <c r="F20" s="67"/>
      <c r="G20" s="67"/>
      <c r="H20" s="67"/>
      <c r="I20" s="67"/>
      <c r="J20" s="67"/>
      <c r="K20" s="67"/>
      <c r="L20" s="744"/>
    </row>
    <row r="21" spans="2:12" ht="28.05" customHeight="1" thickBot="1" x14ac:dyDescent="0.3">
      <c r="B21" s="746"/>
      <c r="C21" s="747"/>
      <c r="D21" s="747"/>
      <c r="E21" s="747"/>
      <c r="F21" s="747"/>
      <c r="G21" s="747"/>
      <c r="H21" s="747"/>
      <c r="I21" s="747"/>
      <c r="J21" s="747"/>
      <c r="K21" s="747"/>
      <c r="L21" s="748"/>
    </row>
    <row r="22" spans="2:12" hidden="1" x14ac:dyDescent="0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2:12" hidden="1" x14ac:dyDescent="0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2:12" ht="15" x14ac:dyDescent="0.25">
      <c r="B24" s="415" t="s">
        <v>356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</sheetData>
  <sheetProtection algorithmName="SHA-512" hashValue="0l7n1LfT9iM9BwLMPxIjS4D2vpTi6EF5qXaqT8Jxigd+Hh/X4+ECzAGEm84aBHkP4dHaDCtoFf3G1mH9YqMf6w==" saltValue="FhK0RqKdvELDtBMusr43UQ==" spinCount="100000" sheet="1" objects="1" scenarios="1"/>
  <customSheetViews>
    <customSheetView guid="{C68C7D00-2884-4B0B-841E-6AB961699C1E}" showGridLines="0" showRowCol="0">
      <selection activeCell="R11" sqref="R11"/>
      <pageMargins left="0.1" right="0.15" top="0.2" bottom="0.2" header="0.2" footer="0.2"/>
      <printOptions horizontalCentered="1" verticalCentered="1"/>
      <pageSetup paperSize="9" orientation="landscape" horizontalDpi="300" verticalDpi="300" r:id="rId1"/>
    </customSheetView>
    <customSheetView guid="{91B66CC3-8FCC-42E0-960E-ACA6844C784B}" showGridLines="0" showRowCol="0" topLeftCell="A4">
      <selection activeCell="R11" sqref="R11"/>
      <pageMargins left="0.31" right="0.13" top="0.53" bottom="0.51" header="0.3" footer="0.3"/>
      <pageSetup paperSize="9" orientation="landscape" horizontalDpi="300" verticalDpi="300" r:id="rId2"/>
    </customSheetView>
    <customSheetView guid="{7EB9028C-C1C3-4BCC-8803-2457D6816300}" showGridLines="0" showRowCol="0">
      <pageMargins left="0.31" right="0.13" top="0.53" bottom="0.51" header="0.3" footer="0.3"/>
      <pageSetup paperSize="9" orientation="landscape" horizontalDpi="300" verticalDpi="300" r:id="rId3"/>
    </customSheetView>
    <customSheetView guid="{E29035F5-F69F-4E6C-B271-4FA14E090C51}" showGridLines="0" showRowCol="0" topLeftCell="A4">
      <selection activeCell="R11" sqref="R11"/>
      <pageMargins left="0.31" right="0.13" top="0.53" bottom="0.51" header="0.3" footer="0.3"/>
      <pageSetup paperSize="9" orientation="landscape" horizontalDpi="300" verticalDpi="300" r:id="rId4"/>
    </customSheetView>
    <customSheetView guid="{F97A65F8-EBCA-4E66-ADD8-B9510728BB77}" showGridLines="0" showRowCol="0">
      <selection activeCell="R11" sqref="R11"/>
      <pageMargins left="0.31" right="0.13" top="0.53" bottom="0.51" header="0.3" footer="0.3"/>
      <pageSetup paperSize="9" orientation="landscape" horizontalDpi="300" verticalDpi="300" r:id="rId5"/>
    </customSheetView>
  </customSheetViews>
  <mergeCells count="14">
    <mergeCell ref="B2:L2"/>
    <mergeCell ref="B3:L3"/>
    <mergeCell ref="B7:B9"/>
    <mergeCell ref="C7:C9"/>
    <mergeCell ref="D7:E7"/>
    <mergeCell ref="F7:F9"/>
    <mergeCell ref="L7:L9"/>
    <mergeCell ref="D8:D9"/>
    <mergeCell ref="E8:E9"/>
    <mergeCell ref="G7:G9"/>
    <mergeCell ref="H7:H9"/>
    <mergeCell ref="I7:I9"/>
    <mergeCell ref="K7:K9"/>
    <mergeCell ref="J7:J9"/>
  </mergeCells>
  <printOptions horizontalCentered="1"/>
  <pageMargins left="0.23622047244094491" right="0.23622047244094491" top="0.31496062992125984" bottom="0.31496062992125984" header="0.31496062992125984" footer="0.31496062992125984"/>
  <pageSetup paperSize="9" fitToHeight="0" orientation="landscape" horizontalDpi="300" verticalDpi="300" r:id="rId6"/>
  <ignoredErrors>
    <ignoredError sqref="B4:D4 B2 B3 B5:D5 K5 E4 E5 F4:G4 F5:G5 H4 H5 I4 I5 K4" unlockedFormula="1"/>
  </ignoredErrors>
  <drawing r:id="rId7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pageSetUpPr fitToPage="1"/>
  </sheetPr>
  <dimension ref="B2:L37"/>
  <sheetViews>
    <sheetView showGridLines="0" showRowColHeaders="0" workbookViewId="0">
      <selection activeCell="P8" sqref="P8"/>
    </sheetView>
  </sheetViews>
  <sheetFormatPr defaultRowHeight="14.4" x14ac:dyDescent="0.3"/>
  <cols>
    <col min="1" max="1" width="3.77734375" customWidth="1"/>
    <col min="2" max="2" width="5" customWidth="1"/>
    <col min="3" max="3" width="24.88671875" customWidth="1"/>
    <col min="4" max="4" width="14.88671875" customWidth="1"/>
    <col min="5" max="5" width="6.88671875" customWidth="1"/>
    <col min="6" max="6" width="8.33203125" customWidth="1"/>
    <col min="7" max="8" width="7.33203125" customWidth="1"/>
    <col min="9" max="9" width="7.88671875" customWidth="1"/>
    <col min="10" max="10" width="18.33203125" customWidth="1"/>
    <col min="11" max="11" width="6.77734375" style="297" customWidth="1"/>
  </cols>
  <sheetData>
    <row r="2" spans="2:12" ht="19.8" x14ac:dyDescent="0.45">
      <c r="B2" s="1163" t="str">
        <f>DATA!F9</f>
        <v>SSC Public Exams March 2024</v>
      </c>
      <c r="C2" s="1163"/>
      <c r="D2" s="1163"/>
      <c r="E2" s="1163"/>
      <c r="F2" s="1163"/>
      <c r="G2" s="1163"/>
      <c r="H2" s="1163"/>
      <c r="I2" s="1163"/>
      <c r="J2" s="1163"/>
    </row>
    <row r="3" spans="2:12" ht="19.8" x14ac:dyDescent="0.5">
      <c r="B3" s="1191" t="s">
        <v>190</v>
      </c>
      <c r="C3" s="1191"/>
      <c r="D3" s="1191"/>
      <c r="E3" s="1191"/>
      <c r="F3" s="1191"/>
      <c r="G3" s="1191"/>
      <c r="H3" s="1191"/>
      <c r="I3" s="1191"/>
      <c r="J3" s="1191"/>
    </row>
    <row r="4" spans="2:12" ht="19.8" x14ac:dyDescent="0.45">
      <c r="B4" s="106"/>
      <c r="C4" s="137" t="s">
        <v>257</v>
      </c>
      <c r="D4" s="138" t="str">
        <f>'DO Dairy'!E7</f>
        <v>2365 - ZPH School,  xxxx</v>
      </c>
      <c r="E4" s="106"/>
      <c r="F4" s="106"/>
      <c r="G4" s="106"/>
      <c r="H4" s="106"/>
      <c r="I4" s="106"/>
      <c r="J4" s="106"/>
    </row>
    <row r="5" spans="2:12" ht="20.399999999999999" thickBot="1" x14ac:dyDescent="0.5">
      <c r="B5" s="106"/>
      <c r="C5" s="137" t="s">
        <v>258</v>
      </c>
      <c r="D5" s="138" t="str">
        <f>'DO Dairy'!E5</f>
        <v>13 - Kurnool</v>
      </c>
      <c r="E5" s="106"/>
      <c r="F5" s="106"/>
      <c r="G5" s="106"/>
      <c r="H5" s="106"/>
      <c r="I5" s="106"/>
      <c r="J5" s="106"/>
      <c r="K5" s="581"/>
    </row>
    <row r="6" spans="2:12" ht="44.25" customHeight="1" thickBot="1" x14ac:dyDescent="0.35">
      <c r="B6" s="540" t="s">
        <v>93</v>
      </c>
      <c r="C6" s="541" t="s">
        <v>191</v>
      </c>
      <c r="D6" s="541" t="s">
        <v>192</v>
      </c>
      <c r="E6" s="541" t="s">
        <v>193</v>
      </c>
      <c r="F6" s="541" t="s">
        <v>194</v>
      </c>
      <c r="G6" s="541" t="s">
        <v>72</v>
      </c>
      <c r="H6" s="541" t="s">
        <v>195</v>
      </c>
      <c r="I6" s="541" t="s">
        <v>85</v>
      </c>
      <c r="J6" s="542" t="s">
        <v>196</v>
      </c>
      <c r="K6" s="563"/>
      <c r="L6" s="28"/>
    </row>
    <row r="7" spans="2:12" ht="29.25" customHeight="1" x14ac:dyDescent="0.3">
      <c r="B7" s="543">
        <f>'Exams Staff'!B9</f>
        <v>1</v>
      </c>
      <c r="C7" s="539" t="str">
        <f>'Exams Staff'!C9</f>
        <v>Sri. S.Ranganna</v>
      </c>
      <c r="D7" s="77" t="str">
        <f>'Exams Staff'!E9</f>
        <v>Chief Superintendent</v>
      </c>
      <c r="E7" s="77">
        <f>DATA!M23</f>
        <v>7</v>
      </c>
      <c r="F7" s="77">
        <f>IF(E7=0,"",DATA!F$20)</f>
        <v>120</v>
      </c>
      <c r="G7" s="77">
        <f>IF(E7=0,"",(E7*F7))</f>
        <v>840</v>
      </c>
      <c r="H7" s="77"/>
      <c r="I7" s="77">
        <f>IF(E7=0,"",(G7-H7))</f>
        <v>840</v>
      </c>
      <c r="J7" s="544"/>
      <c r="K7" s="700">
        <f>IF(C7="",0,1)</f>
        <v>1</v>
      </c>
    </row>
    <row r="8" spans="2:12" ht="27.75" customHeight="1" x14ac:dyDescent="0.3">
      <c r="B8" s="543">
        <f>'Exams Staff'!B10</f>
        <v>2</v>
      </c>
      <c r="C8" s="539" t="str">
        <f>'Exams Staff'!C10</f>
        <v>Sri. H.Subba Rao</v>
      </c>
      <c r="D8" s="78" t="str">
        <f>'Exams Staff'!E10</f>
        <v>Departmental Officer</v>
      </c>
      <c r="E8" s="77">
        <f>DATA!M24</f>
        <v>7</v>
      </c>
      <c r="F8" s="77">
        <f>IF(E8=0,"",DATA!F$20)</f>
        <v>120</v>
      </c>
      <c r="G8" s="77">
        <f t="shared" ref="G8:G27" si="0">IF(E8=0,"",(E8*F8))</f>
        <v>840</v>
      </c>
      <c r="H8" s="78"/>
      <c r="I8" s="77">
        <f t="shared" ref="I8:I27" si="1">IF(E8=0,"",(G8-H8))</f>
        <v>840</v>
      </c>
      <c r="J8" s="545"/>
      <c r="K8" s="700">
        <f t="shared" ref="K8:K27" si="2">IF(C8="",0,1)</f>
        <v>1</v>
      </c>
      <c r="L8" s="28"/>
    </row>
    <row r="9" spans="2:12" ht="21.9" customHeight="1" x14ac:dyDescent="0.3">
      <c r="B9" s="543">
        <f>'Exams Staff'!B11</f>
        <v>3</v>
      </c>
      <c r="C9" s="539" t="str">
        <f>'Exams Staff'!C11</f>
        <v>Smt. Surekha</v>
      </c>
      <c r="D9" s="78" t="str">
        <f>'Exams Staff'!E11</f>
        <v>Invigilator</v>
      </c>
      <c r="E9" s="77">
        <f>DATA!M25</f>
        <v>7</v>
      </c>
      <c r="F9" s="77">
        <f>IF(E9=0,"",DATA!F$20)</f>
        <v>120</v>
      </c>
      <c r="G9" s="77">
        <f t="shared" si="0"/>
        <v>840</v>
      </c>
      <c r="H9" s="78"/>
      <c r="I9" s="77">
        <f t="shared" si="1"/>
        <v>840</v>
      </c>
      <c r="J9" s="545"/>
      <c r="K9" s="700">
        <f t="shared" si="2"/>
        <v>1</v>
      </c>
      <c r="L9" s="28"/>
    </row>
    <row r="10" spans="2:12" ht="21.9" customHeight="1" x14ac:dyDescent="0.3">
      <c r="B10" s="543">
        <f>'Exams Staff'!B12</f>
        <v>4</v>
      </c>
      <c r="C10" s="539" t="str">
        <f>'Exams Staff'!C12</f>
        <v>K Ramanna</v>
      </c>
      <c r="D10" s="78" t="str">
        <f>'Exams Staff'!E12</f>
        <v>Invigilator</v>
      </c>
      <c r="E10" s="77">
        <f>DATA!M26</f>
        <v>8</v>
      </c>
      <c r="F10" s="77">
        <f>IF(E10=0,"",DATA!F$20)</f>
        <v>120</v>
      </c>
      <c r="G10" s="77">
        <f t="shared" si="0"/>
        <v>960</v>
      </c>
      <c r="H10" s="78"/>
      <c r="I10" s="77">
        <f t="shared" si="1"/>
        <v>960</v>
      </c>
      <c r="J10" s="545"/>
      <c r="K10" s="700">
        <f t="shared" si="2"/>
        <v>1</v>
      </c>
      <c r="L10" s="28"/>
    </row>
    <row r="11" spans="2:12" ht="21.9" customHeight="1" x14ac:dyDescent="0.3">
      <c r="B11" s="543" t="str">
        <f>'Exams Staff'!B13</f>
        <v/>
      </c>
      <c r="C11" s="539" t="str">
        <f>'Exams Staff'!C13</f>
        <v/>
      </c>
      <c r="D11" s="78" t="str">
        <f>'Exams Staff'!E13</f>
        <v>Invigilator</v>
      </c>
      <c r="E11" s="77">
        <f>DATA!M27</f>
        <v>0</v>
      </c>
      <c r="F11" s="77" t="str">
        <f>IF(E11=0,"",DATA!F$20)</f>
        <v/>
      </c>
      <c r="G11" s="77" t="str">
        <f t="shared" si="0"/>
        <v/>
      </c>
      <c r="H11" s="78"/>
      <c r="I11" s="77" t="str">
        <f t="shared" si="1"/>
        <v/>
      </c>
      <c r="J11" s="545"/>
      <c r="K11" s="700">
        <f t="shared" si="2"/>
        <v>0</v>
      </c>
      <c r="L11" s="28"/>
    </row>
    <row r="12" spans="2:12" ht="21.9" customHeight="1" x14ac:dyDescent="0.3">
      <c r="B12" s="543" t="str">
        <f>'Exams Staff'!B14</f>
        <v/>
      </c>
      <c r="C12" s="539" t="str">
        <f>'Exams Staff'!C14</f>
        <v/>
      </c>
      <c r="D12" s="78" t="str">
        <f>'Exams Staff'!E14</f>
        <v>Invigilator</v>
      </c>
      <c r="E12" s="77">
        <f>DATA!M28</f>
        <v>0</v>
      </c>
      <c r="F12" s="77" t="str">
        <f>IF(E12=0,"",DATA!F$20)</f>
        <v/>
      </c>
      <c r="G12" s="77" t="str">
        <f t="shared" si="0"/>
        <v/>
      </c>
      <c r="H12" s="78"/>
      <c r="I12" s="77" t="str">
        <f t="shared" si="1"/>
        <v/>
      </c>
      <c r="J12" s="545"/>
      <c r="K12" s="700">
        <f t="shared" si="2"/>
        <v>0</v>
      </c>
      <c r="L12" s="28"/>
    </row>
    <row r="13" spans="2:12" ht="21.9" customHeight="1" x14ac:dyDescent="0.3">
      <c r="B13" s="543" t="str">
        <f>'Exams Staff'!B15</f>
        <v/>
      </c>
      <c r="C13" s="539" t="str">
        <f>'Exams Staff'!C15</f>
        <v/>
      </c>
      <c r="D13" s="78" t="str">
        <f>'Exams Staff'!E15</f>
        <v>Invigilator</v>
      </c>
      <c r="E13" s="77">
        <f>DATA!M29</f>
        <v>0</v>
      </c>
      <c r="F13" s="77" t="str">
        <f>IF(E13=0,"",DATA!F$20)</f>
        <v/>
      </c>
      <c r="G13" s="77" t="str">
        <f t="shared" si="0"/>
        <v/>
      </c>
      <c r="H13" s="78"/>
      <c r="I13" s="77" t="str">
        <f t="shared" si="1"/>
        <v/>
      </c>
      <c r="J13" s="545"/>
      <c r="K13" s="700">
        <f t="shared" si="2"/>
        <v>0</v>
      </c>
    </row>
    <row r="14" spans="2:12" ht="21.9" customHeight="1" x14ac:dyDescent="0.3">
      <c r="B14" s="543" t="str">
        <f>'Exams Staff'!B16</f>
        <v/>
      </c>
      <c r="C14" s="539" t="str">
        <f>'Exams Staff'!C16</f>
        <v/>
      </c>
      <c r="D14" s="78" t="str">
        <f>'Exams Staff'!E16</f>
        <v>Invigilator</v>
      </c>
      <c r="E14" s="77">
        <f>DATA!M30</f>
        <v>0</v>
      </c>
      <c r="F14" s="77" t="str">
        <f>IF(E14=0,"",DATA!F$20)</f>
        <v/>
      </c>
      <c r="G14" s="77" t="str">
        <f t="shared" si="0"/>
        <v/>
      </c>
      <c r="H14" s="78"/>
      <c r="I14" s="77" t="str">
        <f t="shared" si="1"/>
        <v/>
      </c>
      <c r="J14" s="545"/>
      <c r="K14" s="700">
        <f t="shared" si="2"/>
        <v>0</v>
      </c>
    </row>
    <row r="15" spans="2:12" ht="21.9" customHeight="1" x14ac:dyDescent="0.3">
      <c r="B15" s="543" t="str">
        <f>'Exams Staff'!B17</f>
        <v/>
      </c>
      <c r="C15" s="539" t="str">
        <f>'Exams Staff'!C17</f>
        <v/>
      </c>
      <c r="D15" s="78" t="str">
        <f>'Exams Staff'!E17</f>
        <v>Invigilator</v>
      </c>
      <c r="E15" s="77">
        <f>DATA!M31</f>
        <v>0</v>
      </c>
      <c r="F15" s="77" t="str">
        <f>IF(E15=0,"",DATA!F$20)</f>
        <v/>
      </c>
      <c r="G15" s="77" t="str">
        <f t="shared" si="0"/>
        <v/>
      </c>
      <c r="H15" s="78"/>
      <c r="I15" s="77" t="str">
        <f t="shared" si="1"/>
        <v/>
      </c>
      <c r="J15" s="545"/>
      <c r="K15" s="700">
        <f t="shared" si="2"/>
        <v>0</v>
      </c>
    </row>
    <row r="16" spans="2:12" ht="21.9" customHeight="1" x14ac:dyDescent="0.3">
      <c r="B16" s="543" t="str">
        <f>'Exams Staff'!B18</f>
        <v/>
      </c>
      <c r="C16" s="539" t="str">
        <f>'Exams Staff'!C18</f>
        <v/>
      </c>
      <c r="D16" s="78" t="str">
        <f>'Exams Staff'!E18</f>
        <v>Invigilator</v>
      </c>
      <c r="E16" s="77">
        <f>DATA!M32</f>
        <v>0</v>
      </c>
      <c r="F16" s="77" t="str">
        <f>IF(E16=0,"",DATA!F$20)</f>
        <v/>
      </c>
      <c r="G16" s="77" t="str">
        <f t="shared" si="0"/>
        <v/>
      </c>
      <c r="H16" s="78"/>
      <c r="I16" s="77" t="str">
        <f t="shared" si="1"/>
        <v/>
      </c>
      <c r="J16" s="545"/>
      <c r="K16" s="700">
        <f t="shared" si="2"/>
        <v>0</v>
      </c>
    </row>
    <row r="17" spans="2:11" ht="21.9" customHeight="1" x14ac:dyDescent="0.3">
      <c r="B17" s="543" t="str">
        <f>'Exams Staff'!B19</f>
        <v/>
      </c>
      <c r="C17" s="539" t="str">
        <f>'Exams Staff'!C19</f>
        <v/>
      </c>
      <c r="D17" s="78" t="str">
        <f>'Exams Staff'!E19</f>
        <v>Invigilator</v>
      </c>
      <c r="E17" s="77">
        <f>DATA!M33</f>
        <v>0</v>
      </c>
      <c r="F17" s="77" t="str">
        <f>IF(E17=0,"",DATA!F$20)</f>
        <v/>
      </c>
      <c r="G17" s="77" t="str">
        <f t="shared" si="0"/>
        <v/>
      </c>
      <c r="H17" s="78"/>
      <c r="I17" s="77" t="str">
        <f t="shared" si="1"/>
        <v/>
      </c>
      <c r="J17" s="545"/>
      <c r="K17" s="700">
        <f t="shared" si="2"/>
        <v>0</v>
      </c>
    </row>
    <row r="18" spans="2:11" ht="21.9" customHeight="1" x14ac:dyDescent="0.3">
      <c r="B18" s="543" t="str">
        <f>'Exams Staff'!B20</f>
        <v/>
      </c>
      <c r="C18" s="539" t="str">
        <f>'Exams Staff'!C20</f>
        <v/>
      </c>
      <c r="D18" s="78" t="str">
        <f>'Exams Staff'!E20</f>
        <v>Invigilator</v>
      </c>
      <c r="E18" s="77">
        <f>DATA!M34</f>
        <v>0</v>
      </c>
      <c r="F18" s="77" t="str">
        <f>IF(E18=0,"",DATA!F$20)</f>
        <v/>
      </c>
      <c r="G18" s="77" t="str">
        <f t="shared" si="0"/>
        <v/>
      </c>
      <c r="H18" s="78"/>
      <c r="I18" s="77" t="str">
        <f t="shared" si="1"/>
        <v/>
      </c>
      <c r="J18" s="545"/>
      <c r="K18" s="700">
        <f t="shared" si="2"/>
        <v>0</v>
      </c>
    </row>
    <row r="19" spans="2:11" ht="21.9" customHeight="1" x14ac:dyDescent="0.3">
      <c r="B19" s="543" t="str">
        <f>'Exams Staff'!B21</f>
        <v/>
      </c>
      <c r="C19" s="539" t="str">
        <f>'Exams Staff'!C21</f>
        <v/>
      </c>
      <c r="D19" s="78" t="str">
        <f>'Exams Staff'!E21</f>
        <v>Invigilator</v>
      </c>
      <c r="E19" s="77">
        <f>DATA!M35</f>
        <v>0</v>
      </c>
      <c r="F19" s="77" t="str">
        <f>IF(E19=0,"",DATA!F$20)</f>
        <v/>
      </c>
      <c r="G19" s="77" t="str">
        <f t="shared" si="0"/>
        <v/>
      </c>
      <c r="H19" s="78"/>
      <c r="I19" s="77" t="str">
        <f t="shared" si="1"/>
        <v/>
      </c>
      <c r="J19" s="545"/>
      <c r="K19" s="700">
        <f t="shared" si="2"/>
        <v>0</v>
      </c>
    </row>
    <row r="20" spans="2:11" ht="21.9" customHeight="1" x14ac:dyDescent="0.3">
      <c r="B20" s="543" t="str">
        <f>'Exams Staff'!B22</f>
        <v/>
      </c>
      <c r="C20" s="539" t="str">
        <f>'Exams Staff'!C22</f>
        <v/>
      </c>
      <c r="D20" s="78" t="str">
        <f>'Exams Staff'!E22</f>
        <v>Invigilator</v>
      </c>
      <c r="E20" s="77">
        <f>DATA!M36</f>
        <v>0</v>
      </c>
      <c r="F20" s="77" t="str">
        <f>IF(E20=0,"",DATA!F$20)</f>
        <v/>
      </c>
      <c r="G20" s="77" t="str">
        <f t="shared" si="0"/>
        <v/>
      </c>
      <c r="H20" s="78"/>
      <c r="I20" s="77" t="str">
        <f t="shared" si="1"/>
        <v/>
      </c>
      <c r="J20" s="545"/>
      <c r="K20" s="700">
        <f t="shared" si="2"/>
        <v>0</v>
      </c>
    </row>
    <row r="21" spans="2:11" ht="21.9" customHeight="1" x14ac:dyDescent="0.3">
      <c r="B21" s="543" t="str">
        <f>'Exams Staff'!B23</f>
        <v/>
      </c>
      <c r="C21" s="539" t="str">
        <f>'Exams Staff'!C23</f>
        <v/>
      </c>
      <c r="D21" s="78" t="str">
        <f>'Exams Staff'!E23</f>
        <v>Invigilator</v>
      </c>
      <c r="E21" s="77">
        <f>DATA!M37</f>
        <v>0</v>
      </c>
      <c r="F21" s="77" t="str">
        <f>IF(E21=0,"",DATA!F$20)</f>
        <v/>
      </c>
      <c r="G21" s="77" t="str">
        <f t="shared" si="0"/>
        <v/>
      </c>
      <c r="H21" s="78"/>
      <c r="I21" s="77" t="str">
        <f t="shared" si="1"/>
        <v/>
      </c>
      <c r="J21" s="545"/>
      <c r="K21" s="700">
        <f t="shared" si="2"/>
        <v>0</v>
      </c>
    </row>
    <row r="22" spans="2:11" ht="21.9" customHeight="1" x14ac:dyDescent="0.3">
      <c r="B22" s="543" t="str">
        <f>'Exams Staff'!B24</f>
        <v/>
      </c>
      <c r="C22" s="539" t="str">
        <f>'Exams Staff'!C24</f>
        <v/>
      </c>
      <c r="D22" s="78" t="str">
        <f>'Exams Staff'!E24</f>
        <v>Jr. Asst.</v>
      </c>
      <c r="E22" s="77">
        <f>DATA!M38</f>
        <v>0</v>
      </c>
      <c r="F22" s="77" t="str">
        <f>IF(E22=0,"",DATA!F$20)</f>
        <v/>
      </c>
      <c r="G22" s="77" t="str">
        <f t="shared" si="0"/>
        <v/>
      </c>
      <c r="H22" s="78"/>
      <c r="I22" s="77" t="str">
        <f t="shared" si="1"/>
        <v/>
      </c>
      <c r="J22" s="545"/>
      <c r="K22" s="700">
        <f t="shared" si="2"/>
        <v>0</v>
      </c>
    </row>
    <row r="23" spans="2:11" ht="21.9" customHeight="1" x14ac:dyDescent="0.3">
      <c r="B23" s="543" t="str">
        <f>'Exams Staff'!B25</f>
        <v/>
      </c>
      <c r="C23" s="539" t="str">
        <f>'Exams Staff'!C25</f>
        <v/>
      </c>
      <c r="D23" s="78" t="str">
        <f>'Exams Staff'!E25</f>
        <v>Attender</v>
      </c>
      <c r="E23" s="77">
        <f>DATA!M39</f>
        <v>0</v>
      </c>
      <c r="F23" s="77" t="str">
        <f>IF(E23=0,"",DATA!F$20)</f>
        <v/>
      </c>
      <c r="G23" s="77" t="str">
        <f t="shared" si="0"/>
        <v/>
      </c>
      <c r="H23" s="78"/>
      <c r="I23" s="77" t="str">
        <f t="shared" si="1"/>
        <v/>
      </c>
      <c r="J23" s="545"/>
      <c r="K23" s="700">
        <f t="shared" si="2"/>
        <v>0</v>
      </c>
    </row>
    <row r="24" spans="2:11" ht="21.9" customHeight="1" x14ac:dyDescent="0.3">
      <c r="B24" s="543" t="str">
        <f>'Exams Staff'!B26</f>
        <v/>
      </c>
      <c r="C24" s="539" t="str">
        <f>'Exams Staff'!C26</f>
        <v/>
      </c>
      <c r="D24" s="78" t="str">
        <f>'Exams Staff'!E26</f>
        <v>Sweeper</v>
      </c>
      <c r="E24" s="77">
        <f>DATA!M40</f>
        <v>0</v>
      </c>
      <c r="F24" s="77" t="str">
        <f>IF(E24=0,"",DATA!F$20)</f>
        <v/>
      </c>
      <c r="G24" s="77" t="str">
        <f t="shared" si="0"/>
        <v/>
      </c>
      <c r="H24" s="78"/>
      <c r="I24" s="77" t="str">
        <f t="shared" si="1"/>
        <v/>
      </c>
      <c r="J24" s="545"/>
      <c r="K24" s="700">
        <f t="shared" si="2"/>
        <v>0</v>
      </c>
    </row>
    <row r="25" spans="2:11" ht="21.9" customHeight="1" x14ac:dyDescent="0.3">
      <c r="B25" s="543" t="str">
        <f>'Exams Staff'!B27</f>
        <v/>
      </c>
      <c r="C25" s="539" t="str">
        <f>'Exams Staff'!C27</f>
        <v/>
      </c>
      <c r="D25" s="78" t="str">
        <f>'Exams Staff'!E27</f>
        <v>Waterman</v>
      </c>
      <c r="E25" s="77">
        <f>DATA!M41</f>
        <v>0</v>
      </c>
      <c r="F25" s="77" t="str">
        <f>IF(E25=0,"",DATA!F$20)</f>
        <v/>
      </c>
      <c r="G25" s="77" t="str">
        <f t="shared" si="0"/>
        <v/>
      </c>
      <c r="H25" s="78"/>
      <c r="I25" s="77" t="str">
        <f t="shared" si="1"/>
        <v/>
      </c>
      <c r="J25" s="545"/>
      <c r="K25" s="700">
        <f t="shared" si="2"/>
        <v>0</v>
      </c>
    </row>
    <row r="26" spans="2:11" ht="21.9" customHeight="1" x14ac:dyDescent="0.3">
      <c r="B26" s="543" t="str">
        <f>'Exams Staff'!B28</f>
        <v/>
      </c>
      <c r="C26" s="539" t="str">
        <f>'Exams Staff'!C28</f>
        <v/>
      </c>
      <c r="D26" s="78" t="str">
        <f>'Exams Staff'!E28</f>
        <v/>
      </c>
      <c r="E26" s="77">
        <f>DATA!M42</f>
        <v>0</v>
      </c>
      <c r="F26" s="77" t="str">
        <f>IF(E26=0,"",DATA!F$20)</f>
        <v/>
      </c>
      <c r="G26" s="77" t="str">
        <f t="shared" si="0"/>
        <v/>
      </c>
      <c r="H26" s="78"/>
      <c r="I26" s="77" t="str">
        <f t="shared" si="1"/>
        <v/>
      </c>
      <c r="J26" s="545"/>
      <c r="K26" s="700">
        <f t="shared" si="2"/>
        <v>0</v>
      </c>
    </row>
    <row r="27" spans="2:11" ht="21.9" customHeight="1" x14ac:dyDescent="0.3">
      <c r="B27" s="543" t="str">
        <f>'Exams Staff'!B29</f>
        <v/>
      </c>
      <c r="C27" s="539" t="str">
        <f>'Exams Staff'!C29</f>
        <v/>
      </c>
      <c r="D27" s="78" t="str">
        <f>'Exams Staff'!E29</f>
        <v/>
      </c>
      <c r="E27" s="77">
        <f>DATA!M43</f>
        <v>0</v>
      </c>
      <c r="F27" s="77" t="str">
        <f>IF(E27=0,"",DATA!F$20)</f>
        <v/>
      </c>
      <c r="G27" s="77" t="str">
        <f t="shared" si="0"/>
        <v/>
      </c>
      <c r="H27" s="78"/>
      <c r="I27" s="77" t="str">
        <f t="shared" si="1"/>
        <v/>
      </c>
      <c r="J27" s="545"/>
      <c r="K27" s="700">
        <f t="shared" si="2"/>
        <v>0</v>
      </c>
    </row>
    <row r="28" spans="2:11" ht="26.25" customHeight="1" thickBot="1" x14ac:dyDescent="0.35">
      <c r="B28" s="546"/>
      <c r="C28" s="547"/>
      <c r="D28" s="548" t="s">
        <v>197</v>
      </c>
      <c r="E28" s="549"/>
      <c r="F28" s="549"/>
      <c r="G28" s="549">
        <f>SUM(G7:G26)</f>
        <v>3480</v>
      </c>
      <c r="H28" s="549">
        <f>SUM(H7:H26)</f>
        <v>0</v>
      </c>
      <c r="I28" s="549">
        <f>SUM(I7:I26)</f>
        <v>3480</v>
      </c>
      <c r="J28" s="550"/>
      <c r="K28" s="700">
        <f>IF(D$28="",0,1)</f>
        <v>1</v>
      </c>
    </row>
    <row r="29" spans="2:11" ht="19.5" customHeight="1" x14ac:dyDescent="0.3">
      <c r="B29" s="28"/>
      <c r="C29" s="28"/>
      <c r="D29" s="28"/>
      <c r="E29" s="28"/>
      <c r="F29" s="28"/>
      <c r="G29" s="28"/>
      <c r="H29" s="28"/>
      <c r="I29" s="28"/>
      <c r="J29" s="28"/>
      <c r="K29" s="581">
        <f t="shared" ref="K29:K36" si="3">IF(D$28="",0,1)</f>
        <v>1</v>
      </c>
    </row>
    <row r="30" spans="2:11" ht="15.6" x14ac:dyDescent="0.3">
      <c r="B30" s="28"/>
      <c r="C30" s="316" t="str">
        <f>CONCATENATE("Rs:                          ","   (Rupees")</f>
        <v>Rs:                             (Rupees</v>
      </c>
      <c r="D30" s="416"/>
      <c r="E30" s="417"/>
      <c r="F30" s="417"/>
      <c r="G30" s="417"/>
      <c r="H30" s="417"/>
      <c r="I30" s="417"/>
      <c r="J30" s="418" t="s">
        <v>198</v>
      </c>
      <c r="K30" s="581">
        <f t="shared" si="3"/>
        <v>1</v>
      </c>
    </row>
    <row r="31" spans="2:11" x14ac:dyDescent="0.3">
      <c r="B31" s="28"/>
      <c r="C31" s="419" t="s">
        <v>199</v>
      </c>
      <c r="D31" s="28"/>
      <c r="E31" s="28"/>
      <c r="F31" s="28"/>
      <c r="G31" s="28"/>
      <c r="H31" s="28"/>
      <c r="I31" s="28"/>
      <c r="J31" s="28"/>
      <c r="K31" s="581">
        <f t="shared" si="3"/>
        <v>1</v>
      </c>
    </row>
    <row r="32" spans="2:11" x14ac:dyDescent="0.3">
      <c r="B32" s="28"/>
      <c r="C32" s="28"/>
      <c r="D32" s="28"/>
      <c r="E32" s="28"/>
      <c r="F32" s="28"/>
      <c r="G32" s="28"/>
      <c r="H32" s="28"/>
      <c r="I32" s="28"/>
      <c r="J32" s="28"/>
      <c r="K32" s="581">
        <f t="shared" si="3"/>
        <v>1</v>
      </c>
    </row>
    <row r="33" spans="2:11" x14ac:dyDescent="0.3">
      <c r="B33" s="420" t="s">
        <v>200</v>
      </c>
      <c r="C33" s="242"/>
      <c r="D33" s="1192" t="str">
        <f>'Proforma-IV'!B28</f>
        <v>Signature of the Dept. Officer</v>
      </c>
      <c r="E33" s="1192"/>
      <c r="F33" s="1192"/>
      <c r="G33" s="242"/>
      <c r="H33" s="242"/>
      <c r="I33" s="242"/>
      <c r="J33" s="421" t="str">
        <f>'Proforma-IV'!K28</f>
        <v>Signature of the Chief Superintendent</v>
      </c>
      <c r="K33" s="581">
        <f t="shared" si="3"/>
        <v>1</v>
      </c>
    </row>
    <row r="34" spans="2:11" x14ac:dyDescent="0.3">
      <c r="B34" s="420" t="s">
        <v>59</v>
      </c>
      <c r="C34" s="422"/>
      <c r="D34" s="1193" t="str">
        <f>DATA!K24</f>
        <v>Sri. H.Subba Rao</v>
      </c>
      <c r="E34" s="1193"/>
      <c r="F34" s="1193"/>
      <c r="G34" s="422"/>
      <c r="H34" s="1194" t="str">
        <f>DATA!K23</f>
        <v>Sri. S.Ranganna</v>
      </c>
      <c r="I34" s="1194"/>
      <c r="J34" s="1194"/>
      <c r="K34" s="581">
        <f t="shared" si="3"/>
        <v>1</v>
      </c>
    </row>
    <row r="35" spans="2:11" ht="16.2" customHeight="1" x14ac:dyDescent="0.3">
      <c r="B35" s="583"/>
      <c r="C35" s="583"/>
      <c r="D35" s="583"/>
      <c r="E35" s="583"/>
      <c r="F35" s="583"/>
      <c r="G35" s="583"/>
      <c r="H35" s="583"/>
      <c r="I35" s="583"/>
      <c r="J35" s="583"/>
      <c r="K35" s="581">
        <f t="shared" si="3"/>
        <v>1</v>
      </c>
    </row>
    <row r="36" spans="2:11" x14ac:dyDescent="0.3">
      <c r="B36" s="582" t="s">
        <v>356</v>
      </c>
      <c r="C36" s="28"/>
      <c r="D36" s="28"/>
      <c r="E36" s="28"/>
      <c r="F36" s="28"/>
      <c r="G36" s="28"/>
      <c r="H36" s="28"/>
      <c r="I36" s="28"/>
      <c r="J36" s="28"/>
      <c r="K36" s="581">
        <f t="shared" si="3"/>
        <v>1</v>
      </c>
    </row>
    <row r="37" spans="2:11" x14ac:dyDescent="0.3">
      <c r="B37" s="28"/>
      <c r="C37" s="28"/>
      <c r="D37" s="28"/>
      <c r="E37" s="28"/>
      <c r="F37" s="28"/>
      <c r="G37" s="28"/>
      <c r="H37" s="28"/>
      <c r="I37" s="28"/>
      <c r="J37" s="28"/>
    </row>
  </sheetData>
  <sheetProtection algorithmName="SHA-512" hashValue="J7iOiS1QrjDnsldJUltU6FYY3UHcV7o+VctXtoAxRcr5dO8JKyL63PVyQjAT5qugnfs1eaGyeJPcSOHRrnhrjw==" saltValue="R6VTKPPVE7X3PSsSZnfZdg==" spinCount="100000" sheet="1" objects="1" scenarios="1" sort="0" autoFilter="0"/>
  <autoFilter ref="K6:K7" xr:uid="{00000000-0001-0000-1700-000000000000}"/>
  <customSheetViews>
    <customSheetView guid="{C68C7D00-2884-4B0B-841E-6AB961699C1E}" showGridLines="0" showRowCol="0">
      <selection activeCell="K5" sqref="K5"/>
      <pageMargins left="0.2" right="0.3" top="0.5" bottom="0.3" header="0.3" footer="0.3"/>
      <printOptions horizontalCentered="1"/>
      <pageSetup paperSize="9" scale="95" orientation="portrait" horizontalDpi="300" verticalDpi="300" r:id="rId1"/>
    </customSheetView>
    <customSheetView guid="{91B66CC3-8FCC-42E0-960E-ACA6844C784B}" showGridLines="0" showRowCol="0">
      <selection activeCell="L9" sqref="L9"/>
      <pageMargins left="0.33" right="0.27" top="0.75" bottom="0.75" header="0.3" footer="0.3"/>
      <pageSetup paperSize="9" scale="95" orientation="portrait" horizontalDpi="300" verticalDpi="300" r:id="rId2"/>
    </customSheetView>
    <customSheetView guid="{7EB9028C-C1C3-4BCC-8803-2457D6816300}" showGridLines="0" showRowCol="0">
      <pageMargins left="0.33" right="0.27" top="0.75" bottom="0.75" header="0.3" footer="0.3"/>
      <pageSetup paperSize="9" scale="95" orientation="portrait" horizontalDpi="300" verticalDpi="300" r:id="rId3"/>
    </customSheetView>
    <customSheetView guid="{E29035F5-F69F-4E6C-B271-4FA14E090C51}" showGridLines="0" showRowCol="0">
      <selection activeCell="L9" sqref="L9"/>
      <pageMargins left="0.33" right="0.27" top="0.75" bottom="0.75" header="0.3" footer="0.3"/>
      <pageSetup paperSize="9" scale="95" orientation="portrait" horizontalDpi="300" verticalDpi="300" r:id="rId4"/>
    </customSheetView>
    <customSheetView guid="{F97A65F8-EBCA-4E66-ADD8-B9510728BB77}" showGridLines="0" showRowCol="0">
      <selection activeCell="L6" sqref="L6"/>
      <pageMargins left="0.33" right="0.27" top="0.75" bottom="0.75" header="0.3" footer="0.3"/>
      <pageSetup paperSize="9" scale="95" orientation="portrait" horizontalDpi="300" verticalDpi="300" r:id="rId5"/>
    </customSheetView>
  </customSheetViews>
  <mergeCells count="5">
    <mergeCell ref="B2:J2"/>
    <mergeCell ref="B3:J3"/>
    <mergeCell ref="D33:F33"/>
    <mergeCell ref="D34:F34"/>
    <mergeCell ref="H34:J34"/>
  </mergeCells>
  <conditionalFormatting sqref="E7:I28">
    <cfRule type="cellIs" dxfId="1" priority="1" stopIfTrue="1" operator="equal">
      <formula>0</formula>
    </cfRule>
  </conditionalFormatting>
  <printOptions horizontalCentered="1"/>
  <pageMargins left="0.27559055118110237" right="0.27559055118110237" top="0.51181102362204722" bottom="0.31496062992125984" header="0.31496062992125984" footer="0.31496062992125984"/>
  <pageSetup paperSize="9" scale="97" orientation="portrait" horizontalDpi="300" verticalDpi="300" r:id="rId6"/>
  <ignoredErrors>
    <ignoredError sqref="B2:J3 C8:D27 B5 B4 D4:J4 D5:H5 C7:D7 J7 J8:J27 H8:H27 H7 I7 I8:I27 J5 C30 B7:B27 G28:I28 K7:K36 D33:J34 F7 G8:G27 E7 E8:F27 G7" unlockedFormula="1"/>
  </ignoredErrors>
  <drawing r:id="rId7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/>
  <dimension ref="B2:J37"/>
  <sheetViews>
    <sheetView showGridLines="0" showRowColHeaders="0" workbookViewId="0">
      <selection activeCell="H4" sqref="H4"/>
    </sheetView>
  </sheetViews>
  <sheetFormatPr defaultColWidth="9.109375" defaultRowHeight="13.8" x14ac:dyDescent="0.25"/>
  <cols>
    <col min="1" max="1" width="9.109375" style="3"/>
    <col min="2" max="2" width="5.33203125" style="3" customWidth="1"/>
    <col min="3" max="3" width="11" style="3" customWidth="1"/>
    <col min="4" max="4" width="8.21875" style="3" customWidth="1"/>
    <col min="5" max="5" width="38.21875" style="3" customWidth="1"/>
    <col min="6" max="6" width="11.21875" style="3" customWidth="1"/>
    <col min="7" max="7" width="11.109375" style="3" customWidth="1"/>
    <col min="8" max="8" width="13" style="3" customWidth="1"/>
    <col min="9" max="16384" width="9.109375" style="3"/>
  </cols>
  <sheetData>
    <row r="2" spans="2:10" ht="17.399999999999999" x14ac:dyDescent="0.25">
      <c r="B2" s="1095" t="str">
        <f>DATA!F9</f>
        <v>SSC Public Exams March 2024</v>
      </c>
      <c r="C2" s="1095"/>
      <c r="D2" s="1095"/>
      <c r="E2" s="1095"/>
      <c r="F2" s="1095"/>
      <c r="G2" s="1095"/>
      <c r="H2" s="1095"/>
    </row>
    <row r="3" spans="2:10" ht="15" x14ac:dyDescent="0.25">
      <c r="B3" s="997" t="s">
        <v>201</v>
      </c>
      <c r="C3" s="997"/>
      <c r="D3" s="997"/>
      <c r="E3" s="997"/>
      <c r="F3" s="997"/>
      <c r="G3" s="997"/>
      <c r="H3" s="997"/>
    </row>
    <row r="4" spans="2:10" ht="17.399999999999999" x14ac:dyDescent="0.3">
      <c r="B4" s="1173" t="str">
        <f>Remuneration!C4</f>
        <v>Center No. and Name</v>
      </c>
      <c r="C4" s="1173"/>
      <c r="D4" s="1173"/>
      <c r="E4" s="76" t="str">
        <f>DATA!F10</f>
        <v>ZPH School,  xxxx</v>
      </c>
      <c r="F4" s="30"/>
      <c r="G4" s="30"/>
      <c r="H4" s="30"/>
    </row>
    <row r="5" spans="2:10" ht="17.399999999999999" x14ac:dyDescent="0.3">
      <c r="B5" s="79"/>
      <c r="C5" s="1199" t="str">
        <f>Remuneration!C5</f>
        <v>District Code. &amp; Name</v>
      </c>
      <c r="D5" s="1199"/>
      <c r="E5" s="76" t="str">
        <f>'DO Dairy'!E5</f>
        <v>13 - Kurnool</v>
      </c>
      <c r="F5" s="30"/>
      <c r="G5" s="30"/>
      <c r="H5" s="30"/>
    </row>
    <row r="6" spans="2:10" ht="37.5" customHeight="1" x14ac:dyDescent="0.25">
      <c r="B6" s="18" t="s">
        <v>207</v>
      </c>
      <c r="C6" s="19" t="s">
        <v>2</v>
      </c>
      <c r="D6" s="19" t="s">
        <v>202</v>
      </c>
      <c r="E6" s="19" t="s">
        <v>203</v>
      </c>
      <c r="F6" s="19" t="s">
        <v>204</v>
      </c>
      <c r="G6" s="19" t="s">
        <v>205</v>
      </c>
      <c r="H6" s="20" t="s">
        <v>206</v>
      </c>
    </row>
    <row r="7" spans="2:10" ht="20.100000000000001" customHeight="1" x14ac:dyDescent="0.25">
      <c r="B7" s="1195">
        <v>1</v>
      </c>
      <c r="C7" s="1197" t="str">
        <f>'Proforma-IV'!C11</f>
        <v>18.03.24</v>
      </c>
      <c r="D7" s="80" t="s">
        <v>38</v>
      </c>
      <c r="E7" s="81"/>
      <c r="F7" s="81"/>
      <c r="G7" s="81"/>
      <c r="H7" s="82"/>
    </row>
    <row r="8" spans="2:10" ht="20.100000000000001" customHeight="1" x14ac:dyDescent="0.25">
      <c r="B8" s="1196"/>
      <c r="C8" s="1198"/>
      <c r="D8" s="83" t="s">
        <v>39</v>
      </c>
      <c r="E8" s="84"/>
      <c r="F8" s="84"/>
      <c r="G8" s="84"/>
      <c r="H8" s="85"/>
      <c r="J8" s="30"/>
    </row>
    <row r="9" spans="2:10" ht="20.100000000000001" customHeight="1" x14ac:dyDescent="0.25">
      <c r="B9" s="1196"/>
      <c r="C9" s="1198"/>
      <c r="D9" s="83" t="s">
        <v>40</v>
      </c>
      <c r="E9" s="84"/>
      <c r="F9" s="84"/>
      <c r="G9" s="84"/>
      <c r="H9" s="85"/>
      <c r="J9" s="30"/>
    </row>
    <row r="10" spans="2:10" ht="20.100000000000001" customHeight="1" x14ac:dyDescent="0.25">
      <c r="B10" s="1196"/>
      <c r="C10" s="1198"/>
      <c r="D10" s="83" t="s">
        <v>41</v>
      </c>
      <c r="E10" s="84"/>
      <c r="F10" s="84"/>
      <c r="G10" s="84"/>
      <c r="H10" s="85"/>
      <c r="J10" s="30"/>
    </row>
    <row r="11" spans="2:10" ht="20.100000000000001" customHeight="1" x14ac:dyDescent="0.25">
      <c r="B11" s="1196">
        <v>2</v>
      </c>
      <c r="C11" s="1198" t="str">
        <f>'Proforma-IV'!C12</f>
        <v>19.03.24</v>
      </c>
      <c r="D11" s="83" t="s">
        <v>42</v>
      </c>
      <c r="E11" s="84"/>
      <c r="F11" s="84"/>
      <c r="G11" s="84"/>
      <c r="H11" s="85"/>
      <c r="J11" s="30"/>
    </row>
    <row r="12" spans="2:10" ht="20.100000000000001" customHeight="1" x14ac:dyDescent="0.25">
      <c r="B12" s="1196"/>
      <c r="C12" s="1198"/>
      <c r="D12" s="83" t="s">
        <v>43</v>
      </c>
      <c r="E12" s="84"/>
      <c r="F12" s="84"/>
      <c r="G12" s="84"/>
      <c r="H12" s="85"/>
      <c r="J12" s="30"/>
    </row>
    <row r="13" spans="2:10" ht="20.100000000000001" customHeight="1" x14ac:dyDescent="0.25">
      <c r="B13" s="1196"/>
      <c r="C13" s="1198"/>
      <c r="D13" s="83" t="s">
        <v>44</v>
      </c>
      <c r="E13" s="84"/>
      <c r="F13" s="84"/>
      <c r="G13" s="84"/>
      <c r="H13" s="85"/>
      <c r="J13" s="30"/>
    </row>
    <row r="14" spans="2:10" ht="20.100000000000001" customHeight="1" x14ac:dyDescent="0.25">
      <c r="B14" s="1196"/>
      <c r="C14" s="1198"/>
      <c r="D14" s="83" t="s">
        <v>45</v>
      </c>
      <c r="E14" s="84"/>
      <c r="F14" s="84"/>
      <c r="G14" s="84"/>
      <c r="H14" s="85"/>
    </row>
    <row r="15" spans="2:10" ht="20.100000000000001" customHeight="1" x14ac:dyDescent="0.25">
      <c r="B15" s="1196"/>
      <c r="C15" s="1198"/>
      <c r="D15" s="83">
        <v>23</v>
      </c>
      <c r="E15" s="84"/>
      <c r="F15" s="84"/>
      <c r="G15" s="84"/>
      <c r="H15" s="85"/>
    </row>
    <row r="16" spans="2:10" ht="20.100000000000001" customHeight="1" x14ac:dyDescent="0.25">
      <c r="B16" s="1196">
        <v>3</v>
      </c>
      <c r="C16" s="1198" t="str">
        <f>'Proforma-IV'!C13</f>
        <v>20.03.24</v>
      </c>
      <c r="D16" s="83" t="s">
        <v>260</v>
      </c>
      <c r="E16" s="84"/>
      <c r="F16" s="84"/>
      <c r="G16" s="84"/>
      <c r="H16" s="85"/>
    </row>
    <row r="17" spans="2:8" ht="20.100000000000001" customHeight="1" x14ac:dyDescent="0.25">
      <c r="B17" s="1196"/>
      <c r="C17" s="1198"/>
      <c r="D17" s="83" t="s">
        <v>47</v>
      </c>
      <c r="E17" s="84"/>
      <c r="F17" s="84"/>
      <c r="G17" s="84"/>
      <c r="H17" s="85"/>
    </row>
    <row r="18" spans="2:8" ht="20.100000000000001" customHeight="1" x14ac:dyDescent="0.25">
      <c r="B18" s="1196">
        <v>4</v>
      </c>
      <c r="C18" s="1198" t="str">
        <f>'Proforma-IV'!C14</f>
        <v>22.03.24</v>
      </c>
      <c r="D18" s="83" t="str">
        <f>'Q P A (AP)'!D21</f>
        <v>15T</v>
      </c>
      <c r="E18" s="84"/>
      <c r="F18" s="84"/>
      <c r="G18" s="84"/>
      <c r="H18" s="85"/>
    </row>
    <row r="19" spans="2:8" ht="20.100000000000001" customHeight="1" x14ac:dyDescent="0.25">
      <c r="B19" s="1196"/>
      <c r="C19" s="1198"/>
      <c r="D19" s="83" t="str">
        <f>'Q P A (AP)'!D24</f>
        <v>15K</v>
      </c>
      <c r="E19" s="84"/>
      <c r="F19" s="84"/>
      <c r="G19" s="84"/>
      <c r="H19" s="85"/>
    </row>
    <row r="20" spans="2:8" ht="20.100000000000001" customHeight="1" x14ac:dyDescent="0.25">
      <c r="B20" s="1196">
        <v>5</v>
      </c>
      <c r="C20" s="1198" t="str">
        <f>'Proforma-IV'!C15</f>
        <v>23.03.24</v>
      </c>
      <c r="D20" s="83" t="str">
        <f>'Q P A (AP)'!D25</f>
        <v>19T</v>
      </c>
      <c r="E20" s="84"/>
      <c r="F20" s="84"/>
      <c r="G20" s="84"/>
      <c r="H20" s="85"/>
    </row>
    <row r="21" spans="2:8" ht="20.100000000000001" customHeight="1" x14ac:dyDescent="0.25">
      <c r="B21" s="1196"/>
      <c r="C21" s="1198"/>
      <c r="D21" s="83" t="str">
        <f>'Q P A (AP)'!D28</f>
        <v>19K</v>
      </c>
      <c r="E21" s="84"/>
      <c r="F21" s="84"/>
      <c r="G21" s="84"/>
      <c r="H21" s="85"/>
    </row>
    <row r="22" spans="2:8" ht="20.100000000000001" customHeight="1" x14ac:dyDescent="0.25">
      <c r="B22" s="1196">
        <v>6</v>
      </c>
      <c r="C22" s="1198" t="str">
        <f>'Proforma-IV'!C16</f>
        <v>26.03.24</v>
      </c>
      <c r="D22" s="83" t="str">
        <f>'Q P A (AP)'!D29</f>
        <v>20T</v>
      </c>
      <c r="E22" s="84"/>
      <c r="F22" s="84"/>
      <c r="G22" s="84"/>
      <c r="H22" s="85"/>
    </row>
    <row r="23" spans="2:8" ht="20.100000000000001" customHeight="1" x14ac:dyDescent="0.25">
      <c r="B23" s="1196"/>
      <c r="C23" s="1198"/>
      <c r="D23" s="83" t="str">
        <f>'Q P A (AP)'!D30</f>
        <v>20E</v>
      </c>
      <c r="E23" s="84"/>
      <c r="F23" s="84"/>
      <c r="G23" s="84"/>
      <c r="H23" s="85"/>
    </row>
    <row r="24" spans="2:8" ht="20.100000000000001" customHeight="1" x14ac:dyDescent="0.25">
      <c r="B24" s="1196">
        <v>7</v>
      </c>
      <c r="C24" s="1198" t="str">
        <f>'Proforma-IV'!C17</f>
        <v>27.03.24</v>
      </c>
      <c r="D24" s="83" t="str">
        <f>'Q P A (AP)'!D33</f>
        <v>21T</v>
      </c>
      <c r="E24" s="84"/>
      <c r="F24" s="84"/>
      <c r="G24" s="84"/>
      <c r="H24" s="85"/>
    </row>
    <row r="25" spans="2:8" ht="20.100000000000001" customHeight="1" x14ac:dyDescent="0.25">
      <c r="B25" s="1196"/>
      <c r="C25" s="1198"/>
      <c r="D25" s="83" t="str">
        <f>'Q P A (AP)'!D34</f>
        <v>21E</v>
      </c>
      <c r="E25" s="84"/>
      <c r="F25" s="84"/>
      <c r="G25" s="84"/>
      <c r="H25" s="85"/>
    </row>
    <row r="26" spans="2:8" ht="20.100000000000001" customHeight="1" x14ac:dyDescent="0.25">
      <c r="B26" s="1196">
        <v>8</v>
      </c>
      <c r="C26" s="1198" t="str">
        <f>'Proforma-IV'!C18</f>
        <v>28.03.24</v>
      </c>
      <c r="D26" s="83">
        <f>'Q P A (AP)'!D37</f>
        <v>0</v>
      </c>
      <c r="E26" s="84"/>
      <c r="F26" s="84"/>
      <c r="G26" s="84"/>
      <c r="H26" s="85"/>
    </row>
    <row r="27" spans="2:8" ht="20.100000000000001" customHeight="1" x14ac:dyDescent="0.25">
      <c r="B27" s="1196"/>
      <c r="C27" s="1198"/>
      <c r="D27" s="83">
        <f>'Q P A (AP)'!D38</f>
        <v>0</v>
      </c>
      <c r="E27" s="84"/>
      <c r="F27" s="84"/>
      <c r="G27" s="84"/>
      <c r="H27" s="85"/>
    </row>
    <row r="28" spans="2:8" ht="20.100000000000001" customHeight="1" x14ac:dyDescent="0.25">
      <c r="B28" s="1196">
        <v>9</v>
      </c>
      <c r="C28" s="1198" t="str">
        <f>'Proforma-IV'!C19</f>
        <v>30.03.24</v>
      </c>
      <c r="D28" s="83">
        <f>'Q P A (AP)'!D41</f>
        <v>0</v>
      </c>
      <c r="E28" s="84"/>
      <c r="F28" s="84"/>
      <c r="G28" s="84"/>
      <c r="H28" s="85"/>
    </row>
    <row r="29" spans="2:8" ht="20.100000000000001" customHeight="1" x14ac:dyDescent="0.25">
      <c r="B29" s="1196"/>
      <c r="C29" s="1198"/>
      <c r="D29" s="83">
        <f>'Q P A (AP)'!D42</f>
        <v>0</v>
      </c>
      <c r="E29" s="84"/>
      <c r="F29" s="84"/>
      <c r="G29" s="84"/>
      <c r="H29" s="85"/>
    </row>
    <row r="30" spans="2:8" ht="20.100000000000001" customHeight="1" x14ac:dyDescent="0.25">
      <c r="B30" s="1196">
        <v>10</v>
      </c>
      <c r="C30" s="1198">
        <f>'Proforma-IV'!C20</f>
        <v>0</v>
      </c>
      <c r="D30" s="83" t="e">
        <f>'Q P A (AP)'!#REF!</f>
        <v>#REF!</v>
      </c>
      <c r="E30" s="84"/>
      <c r="F30" s="84"/>
      <c r="G30" s="84"/>
      <c r="H30" s="85"/>
    </row>
    <row r="31" spans="2:8" ht="20.100000000000001" customHeight="1" x14ac:dyDescent="0.25">
      <c r="B31" s="1196"/>
      <c r="C31" s="1198"/>
      <c r="D31" s="83" t="e">
        <f>'Q P A (AP)'!#REF!</f>
        <v>#REF!</v>
      </c>
      <c r="E31" s="84"/>
      <c r="F31" s="84"/>
      <c r="G31" s="84"/>
      <c r="H31" s="85"/>
    </row>
    <row r="32" spans="2:8" ht="20.100000000000001" customHeight="1" x14ac:dyDescent="0.25">
      <c r="B32" s="1196">
        <v>11</v>
      </c>
      <c r="C32" s="1198">
        <f>'Proforma-IV'!C21</f>
        <v>0</v>
      </c>
      <c r="D32" s="83" t="e">
        <f>'Q P A (AP)'!#REF!</f>
        <v>#REF!</v>
      </c>
      <c r="E32" s="84"/>
      <c r="F32" s="84"/>
      <c r="G32" s="84"/>
      <c r="H32" s="85"/>
    </row>
    <row r="33" spans="2:8" ht="20.100000000000001" customHeight="1" x14ac:dyDescent="0.25">
      <c r="B33" s="1201"/>
      <c r="C33" s="1202"/>
      <c r="D33" s="100" t="e">
        <f>'Q P A (AP)'!#REF!</f>
        <v>#REF!</v>
      </c>
      <c r="E33" s="86"/>
      <c r="F33" s="86"/>
      <c r="G33" s="86"/>
      <c r="H33" s="87"/>
    </row>
    <row r="34" spans="2:8" ht="36" customHeight="1" x14ac:dyDescent="0.25">
      <c r="B34" s="16"/>
      <c r="C34" s="16"/>
    </row>
    <row r="35" spans="2:8" ht="33.75" customHeight="1" x14ac:dyDescent="0.25">
      <c r="B35" s="17" t="str">
        <f>Remuneration!D33</f>
        <v>Signature of the Dept. Officer</v>
      </c>
      <c r="C35" s="16"/>
      <c r="H35" s="5" t="str">
        <f>'Proforma-IV'!K28</f>
        <v>Signature of the Chief Superintendent</v>
      </c>
    </row>
    <row r="36" spans="2:8" ht="30.75" customHeight="1" x14ac:dyDescent="0.25">
      <c r="B36" s="1200" t="str">
        <f>DATA!K24</f>
        <v>Sri. H.Subba Rao</v>
      </c>
      <c r="C36" s="1200"/>
      <c r="D36" s="1200"/>
      <c r="E36" s="21"/>
      <c r="F36" s="1200" t="str">
        <f>DATA!K23</f>
        <v>Sri. S.Ranganna</v>
      </c>
      <c r="G36" s="1200"/>
      <c r="H36" s="1200"/>
    </row>
    <row r="37" spans="2:8" x14ac:dyDescent="0.25">
      <c r="B37" s="16"/>
      <c r="C37" s="16"/>
    </row>
  </sheetData>
  <sheetProtection password="BE99" sheet="1" selectLockedCells="1"/>
  <customSheetViews>
    <customSheetView guid="{C68C7D00-2884-4B0B-841E-6AB961699C1E}" showGridLines="0" showRowCol="0">
      <selection activeCell="H4" sqref="H4"/>
      <pageMargins left="0.2" right="0.3" top="0.6" bottom="0.4" header="0.3" footer="0.3"/>
      <printOptions horizontalCentered="1"/>
      <pageSetup paperSize="9" orientation="portrait" horizontalDpi="300" verticalDpi="300" r:id="rId1"/>
    </customSheetView>
    <customSheetView guid="{91B66CC3-8FCC-42E0-960E-ACA6844C784B}" showGridLines="0" showRowCol="0">
      <selection activeCell="J10" sqref="J10"/>
      <pageMargins left="0.28000000000000003" right="0.13" top="0.75" bottom="0.75" header="0.3" footer="0.3"/>
      <pageSetup paperSize="9" orientation="portrait" horizontalDpi="300" verticalDpi="300" r:id="rId2"/>
    </customSheetView>
    <customSheetView guid="{7EB9028C-C1C3-4BCC-8803-2457D6816300}" showGridLines="0" showRowCol="0">
      <selection activeCell="L9" sqref="L9"/>
      <pageMargins left="0.28000000000000003" right="0.13" top="0.75" bottom="0.75" header="0.3" footer="0.3"/>
      <pageSetup paperSize="9" orientation="portrait" horizontalDpi="300" verticalDpi="300" r:id="rId3"/>
    </customSheetView>
    <customSheetView guid="{E29035F5-F69F-4E6C-B271-4FA14E090C51}" showGridLines="0" showRowCol="0">
      <selection activeCell="J10" sqref="J10"/>
      <pageMargins left="0.28000000000000003" right="0.13" top="0.75" bottom="0.75" header="0.3" footer="0.3"/>
      <pageSetup paperSize="9" orientation="portrait" horizontalDpi="300" verticalDpi="300" r:id="rId4"/>
    </customSheetView>
    <customSheetView guid="{F97A65F8-EBCA-4E66-ADD8-B9510728BB77}" showGridLines="0" showRowCol="0">
      <selection activeCell="J8" sqref="J8"/>
      <pageMargins left="0.28000000000000003" right="0.13" top="0.75" bottom="0.75" header="0.3" footer="0.3"/>
      <pageSetup paperSize="9" orientation="portrait" horizontalDpi="300" verticalDpi="300" r:id="rId5"/>
    </customSheetView>
  </customSheetViews>
  <mergeCells count="28">
    <mergeCell ref="B36:D36"/>
    <mergeCell ref="F36:H36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2:H2"/>
    <mergeCell ref="B3:H3"/>
    <mergeCell ref="B7:B10"/>
    <mergeCell ref="C7:C10"/>
    <mergeCell ref="B11:B15"/>
    <mergeCell ref="C11:C15"/>
    <mergeCell ref="B4:D4"/>
    <mergeCell ref="C5:D5"/>
  </mergeCells>
  <printOptions horizontalCentered="1"/>
  <pageMargins left="0.2" right="0.3" top="0.6" bottom="0.4" header="0.3" footer="0.3"/>
  <pageSetup paperSize="9" orientation="portrait" horizontalDpi="300" verticalDpi="300" r:id="rId6"/>
  <ignoredErrors>
    <ignoredError sqref="C33 B2:H5 C7 E7:H7 C8 E8:H8 C9 E9:H9 C10 E10:H10 C11 E11:H11 C12 E12:H12 C13 E13:H13 C14 E14:H14 C15 E15:H15 C16 E16:H16 C17 E17:H17 C18 E18:H18 C19 E19:H19 C20 E20:H20 C21 E21:H21 C22 E22:H22 C23 E23:H23 C24 E24:H24 C25 E25:H25 C26 E26:H26 C27 E27:H27 C28 E28:H28 C29 E29:H29 C30 E30:H30 C31 E31:H31 C32 E32:H32 E33:H33 D18:D33" unlockedFormula="1"/>
  </ignoredErrors>
  <drawing r:id="rId7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>
    <pageSetUpPr fitToPage="1"/>
  </sheetPr>
  <dimension ref="B2:Y36"/>
  <sheetViews>
    <sheetView showGridLines="0" showRowColHeaders="0" workbookViewId="0">
      <selection activeCell="R9" sqref="R9"/>
    </sheetView>
  </sheetViews>
  <sheetFormatPr defaultColWidth="9.109375" defaultRowHeight="13.8" x14ac:dyDescent="0.25"/>
  <cols>
    <col min="1" max="1" width="5" style="3" customWidth="1"/>
    <col min="2" max="2" width="4.21875" style="3" customWidth="1"/>
    <col min="3" max="15" width="5.6640625" style="3" customWidth="1"/>
    <col min="16" max="16" width="6.6640625" style="3" customWidth="1"/>
    <col min="17" max="17" width="5.6640625" style="3" customWidth="1"/>
    <col min="18" max="16384" width="9.109375" style="3"/>
  </cols>
  <sheetData>
    <row r="2" spans="2:25" ht="18" customHeight="1" x14ac:dyDescent="0.25">
      <c r="B2" s="30"/>
      <c r="C2" s="1204" t="s">
        <v>226</v>
      </c>
      <c r="D2" s="1204"/>
      <c r="E2" s="88"/>
      <c r="F2" s="88"/>
      <c r="G2" s="88"/>
      <c r="H2" s="88"/>
      <c r="I2" s="88"/>
      <c r="K2" s="88" t="s">
        <v>71</v>
      </c>
      <c r="L2" s="88"/>
      <c r="M2" s="88"/>
      <c r="N2" s="88"/>
      <c r="O2" s="88"/>
      <c r="P2" s="88"/>
      <c r="Q2" s="88"/>
    </row>
    <row r="3" spans="2:25" s="4" customFormat="1" ht="18" customHeight="1" x14ac:dyDescent="0.3">
      <c r="B3" s="58"/>
      <c r="C3" s="1203" t="str">
        <f>DATA!K23</f>
        <v>Sri. S.Ranganna</v>
      </c>
      <c r="D3" s="1203"/>
      <c r="E3" s="1203"/>
      <c r="F3" s="1203"/>
      <c r="G3" s="1203"/>
      <c r="H3" s="1203"/>
      <c r="I3" s="51"/>
      <c r="K3" s="51" t="s">
        <v>246</v>
      </c>
      <c r="L3" s="51"/>
      <c r="M3" s="51"/>
      <c r="N3" s="51"/>
      <c r="O3" s="51"/>
      <c r="P3" s="51"/>
      <c r="Q3" s="51"/>
    </row>
    <row r="4" spans="2:25" s="4" customFormat="1" ht="18" customHeight="1" x14ac:dyDescent="0.3">
      <c r="B4" s="58"/>
      <c r="C4" s="89" t="s">
        <v>228</v>
      </c>
      <c r="D4" s="89"/>
      <c r="E4" s="89"/>
      <c r="F4" s="89"/>
      <c r="G4" s="89"/>
      <c r="H4" s="89"/>
      <c r="I4" s="89"/>
      <c r="K4" s="51" t="s">
        <v>227</v>
      </c>
      <c r="L4" s="51"/>
      <c r="M4" s="51"/>
      <c r="N4" s="51"/>
      <c r="O4" s="51"/>
      <c r="P4" s="51"/>
      <c r="Q4" s="51"/>
      <c r="R4" s="58"/>
    </row>
    <row r="5" spans="2:25" s="4" customFormat="1" ht="18" customHeight="1" x14ac:dyDescent="0.3">
      <c r="B5" s="58"/>
      <c r="C5" s="1205" t="str">
        <f>DATA!F10</f>
        <v>ZPH School,  xxxx</v>
      </c>
      <c r="D5" s="1205"/>
      <c r="E5" s="1205"/>
      <c r="F5" s="1205"/>
      <c r="G5" s="1205"/>
      <c r="H5" s="1205"/>
      <c r="I5" s="1205"/>
      <c r="J5" s="51"/>
      <c r="K5" s="51" t="str">
        <f>IF(DATA!AB58=1,"O/o Director of Govt. Exams AP,", "O/o Director of Govt. Exams Telangana,")</f>
        <v>O/o Director of Govt. Exams AP,</v>
      </c>
      <c r="L5" s="51"/>
      <c r="M5" s="51"/>
      <c r="N5" s="51"/>
      <c r="O5" s="51"/>
      <c r="P5" s="51"/>
      <c r="Q5" s="51"/>
      <c r="R5" s="58"/>
    </row>
    <row r="6" spans="2:25" s="4" customFormat="1" ht="18" customHeight="1" x14ac:dyDescent="0.3">
      <c r="B6" s="58"/>
      <c r="C6" s="1205"/>
      <c r="D6" s="1205"/>
      <c r="E6" s="1205"/>
      <c r="F6" s="1205"/>
      <c r="G6" s="1205"/>
      <c r="H6" s="1205"/>
      <c r="I6" s="1205"/>
      <c r="J6" s="51"/>
      <c r="K6" s="51" t="str">
        <f>IF(DATA!AB58=1,"Ibrahimpatam","Chapel Road, Nampally")</f>
        <v>Ibrahimpatam</v>
      </c>
      <c r="L6" s="51"/>
      <c r="M6" s="51"/>
      <c r="N6" s="51"/>
      <c r="O6" s="51"/>
      <c r="P6" s="51"/>
      <c r="Q6" s="51"/>
      <c r="R6" s="58"/>
      <c r="S6" s="8"/>
      <c r="T6" s="8"/>
      <c r="U6" s="8"/>
    </row>
    <row r="7" spans="2:25" s="4" customFormat="1" ht="18" customHeight="1" x14ac:dyDescent="0.3">
      <c r="B7" s="58"/>
      <c r="C7" s="58" t="str">
        <f>CONCATENATE("Center No: ",DATA!F11)</f>
        <v>Center No: 2365</v>
      </c>
      <c r="D7" s="58"/>
      <c r="E7" s="58"/>
      <c r="F7" s="58"/>
      <c r="G7" s="58"/>
      <c r="H7" s="58"/>
      <c r="I7" s="58"/>
      <c r="J7" s="51"/>
      <c r="K7" s="51" t="str">
        <f>IF(DATA!AB58=1,"Amaravati", "Hyderabad")</f>
        <v>Amaravati</v>
      </c>
      <c r="L7" s="51"/>
      <c r="M7" s="51"/>
      <c r="N7" s="51"/>
      <c r="O7" s="51"/>
      <c r="P7" s="51"/>
      <c r="Q7" s="51"/>
      <c r="R7" s="58"/>
      <c r="S7" s="8"/>
      <c r="T7" s="8"/>
      <c r="U7" s="8"/>
    </row>
    <row r="8" spans="2:25" s="4" customFormat="1" ht="18" customHeight="1" x14ac:dyDescent="0.3">
      <c r="B8" s="58"/>
      <c r="C8" s="89"/>
      <c r="D8" s="89"/>
      <c r="E8" s="89"/>
      <c r="F8" s="89"/>
      <c r="G8" s="89"/>
      <c r="H8" s="89"/>
      <c r="I8" s="89"/>
      <c r="J8" s="51"/>
      <c r="K8" s="51"/>
      <c r="L8" s="51"/>
      <c r="M8" s="51"/>
      <c r="N8" s="51"/>
      <c r="O8" s="51"/>
      <c r="P8" s="51"/>
      <c r="Q8" s="51"/>
      <c r="R8" s="58"/>
      <c r="S8" s="8"/>
      <c r="T8" s="8"/>
      <c r="U8" s="8"/>
    </row>
    <row r="9" spans="2:25" s="4" customFormat="1" ht="18" customHeight="1" x14ac:dyDescent="0.3">
      <c r="B9" s="58"/>
      <c r="C9" s="51"/>
      <c r="D9" s="90" t="s">
        <v>229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8"/>
    </row>
    <row r="10" spans="2:25" s="4" customFormat="1" ht="18" customHeight="1" x14ac:dyDescent="0.3">
      <c r="B10" s="58"/>
      <c r="C10" s="51"/>
      <c r="D10" s="51"/>
      <c r="E10" s="51" t="s">
        <v>230</v>
      </c>
      <c r="F10" s="1203" t="str">
        <f>CONCATENATE(DATA!F9," – Post Examination material – Center Number - Name : ",'Proforma-III  (TS)'!C7,"",'Proforma-III  (TS)'!E7," – submitting – regarding – ")</f>
        <v xml:space="preserve">SSC Public Exams March 2024 – Post Examination material – Center Number - Name : Centre No &amp; Name:  2365 - ZPH School,  xxxx – submitting – regarding – </v>
      </c>
      <c r="G10" s="1203"/>
      <c r="H10" s="1203"/>
      <c r="I10" s="1203"/>
      <c r="J10" s="1203"/>
      <c r="K10" s="1203"/>
      <c r="L10" s="1203"/>
      <c r="M10" s="1203"/>
      <c r="N10" s="1203"/>
      <c r="O10" s="1203"/>
      <c r="P10" s="1203"/>
      <c r="Q10" s="1203"/>
    </row>
    <row r="11" spans="2:25" s="4" customFormat="1" ht="18" customHeight="1" x14ac:dyDescent="0.3">
      <c r="B11" s="58"/>
      <c r="C11" s="90"/>
      <c r="D11" s="51"/>
      <c r="E11" s="51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/>
    </row>
    <row r="12" spans="2:25" s="4" customFormat="1" ht="12.75" customHeight="1" x14ac:dyDescent="0.3">
      <c r="B12" s="58"/>
      <c r="C12" s="90"/>
      <c r="D12" s="51"/>
      <c r="E12" s="51"/>
      <c r="F12" s="1203"/>
      <c r="G12" s="1203"/>
      <c r="H12" s="1203"/>
      <c r="I12" s="1203"/>
      <c r="J12" s="1203"/>
      <c r="K12" s="1203"/>
      <c r="L12" s="1203"/>
      <c r="M12" s="1203"/>
      <c r="N12" s="1203"/>
      <c r="O12" s="1203"/>
      <c r="P12" s="1203"/>
      <c r="Q12" s="1203"/>
      <c r="Y12" s="15"/>
    </row>
    <row r="13" spans="2:25" s="4" customFormat="1" ht="18" customHeight="1" x14ac:dyDescent="0.3">
      <c r="B13" s="58"/>
      <c r="C13" s="90"/>
      <c r="D13" s="51"/>
      <c r="E13" s="5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25" s="4" customFormat="1" ht="75" customHeight="1" x14ac:dyDescent="0.3">
      <c r="B14" s="1203" t="str">
        <f>CONCATENATE("                I am here with sending the following post examination material pertaining to Center Number - Name : ",'Proforma-III  (TS)'!E7, " after the completion of ",DATA!F9," for your kind information and further action.")</f>
        <v xml:space="preserve">                I am here with sending the following post examination material pertaining to Center Number - Name :  after the completion of SSC Public Exams March 2024 for your kind information and further action.</v>
      </c>
      <c r="C14" s="1203"/>
      <c r="D14" s="1203"/>
      <c r="E14" s="1203"/>
      <c r="F14" s="1203"/>
      <c r="G14" s="1203"/>
      <c r="H14" s="1203"/>
      <c r="I14" s="1203"/>
      <c r="J14" s="1203"/>
      <c r="K14" s="1203"/>
      <c r="L14" s="1203"/>
      <c r="M14" s="1203"/>
      <c r="N14" s="1203"/>
      <c r="O14" s="1203"/>
      <c r="P14" s="1203"/>
      <c r="Q14" s="1203"/>
    </row>
    <row r="15" spans="2:25" s="4" customFormat="1" ht="18" customHeight="1" x14ac:dyDescent="0.3">
      <c r="B15" s="58"/>
      <c r="C15" s="9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2:25" s="4" customFormat="1" ht="18" customHeight="1" x14ac:dyDescent="0.3">
      <c r="B16" s="51">
        <v>1</v>
      </c>
      <c r="C16" s="1203" t="s">
        <v>231</v>
      </c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3"/>
      <c r="P16" s="1203"/>
      <c r="Q16" s="1203"/>
    </row>
    <row r="17" spans="2:17" s="4" customFormat="1" ht="31.5" customHeight="1" x14ac:dyDescent="0.3">
      <c r="B17" s="51">
        <v>2</v>
      </c>
      <c r="C17" s="1203" t="s">
        <v>232</v>
      </c>
      <c r="D17" s="1203"/>
      <c r="E17" s="1203"/>
      <c r="F17" s="1203"/>
      <c r="G17" s="1203"/>
      <c r="H17" s="1203"/>
      <c r="I17" s="1203"/>
      <c r="J17" s="1203"/>
      <c r="K17" s="1203"/>
      <c r="L17" s="1203"/>
      <c r="M17" s="1203"/>
      <c r="N17" s="1203"/>
      <c r="O17" s="1203"/>
      <c r="P17" s="1203"/>
      <c r="Q17" s="1203"/>
    </row>
    <row r="18" spans="2:17" s="4" customFormat="1" ht="18" customHeight="1" x14ac:dyDescent="0.3">
      <c r="B18" s="51">
        <v>3</v>
      </c>
      <c r="C18" s="1203" t="s">
        <v>247</v>
      </c>
      <c r="D18" s="1203"/>
      <c r="E18" s="1203"/>
      <c r="F18" s="1203"/>
      <c r="G18" s="1203"/>
      <c r="H18" s="1203"/>
      <c r="I18" s="1203"/>
      <c r="J18" s="1203"/>
      <c r="K18" s="1203"/>
      <c r="L18" s="1203"/>
      <c r="M18" s="1203"/>
      <c r="N18" s="1203"/>
      <c r="O18" s="1203"/>
      <c r="P18" s="1203"/>
      <c r="Q18" s="1203"/>
    </row>
    <row r="19" spans="2:17" s="4" customFormat="1" ht="18" customHeight="1" x14ac:dyDescent="0.3">
      <c r="B19" s="51">
        <v>4</v>
      </c>
      <c r="C19" s="1203" t="s">
        <v>233</v>
      </c>
      <c r="D19" s="1203"/>
      <c r="E19" s="1203"/>
      <c r="F19" s="1203"/>
      <c r="G19" s="1203"/>
      <c r="H19" s="1203"/>
      <c r="I19" s="1203"/>
      <c r="J19" s="1203"/>
      <c r="K19" s="1203"/>
      <c r="L19" s="1203"/>
      <c r="M19" s="1203"/>
      <c r="N19" s="1203"/>
      <c r="O19" s="1203"/>
      <c r="P19" s="1203"/>
      <c r="Q19" s="1203"/>
    </row>
    <row r="20" spans="2:17" s="4" customFormat="1" ht="18" customHeight="1" x14ac:dyDescent="0.3">
      <c r="B20" s="51">
        <v>5</v>
      </c>
      <c r="C20" s="1203" t="s">
        <v>234</v>
      </c>
      <c r="D20" s="1203"/>
      <c r="E20" s="1203"/>
      <c r="F20" s="1203"/>
      <c r="G20" s="1203"/>
      <c r="H20" s="1203"/>
      <c r="I20" s="1203"/>
      <c r="J20" s="1203"/>
      <c r="K20" s="1203"/>
      <c r="L20" s="1203"/>
      <c r="M20" s="1203"/>
      <c r="N20" s="1203"/>
      <c r="O20" s="1203"/>
      <c r="P20" s="1203"/>
      <c r="Q20" s="1203"/>
    </row>
    <row r="21" spans="2:17" s="4" customFormat="1" ht="18" customHeight="1" x14ac:dyDescent="0.3">
      <c r="B21" s="51">
        <v>6</v>
      </c>
      <c r="C21" s="1203" t="s">
        <v>235</v>
      </c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3"/>
      <c r="P21" s="1203"/>
      <c r="Q21" s="1203"/>
    </row>
    <row r="22" spans="2:17" s="4" customFormat="1" ht="28.5" customHeight="1" x14ac:dyDescent="0.3">
      <c r="B22" s="51">
        <v>7</v>
      </c>
      <c r="C22" s="1203" t="s">
        <v>236</v>
      </c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</row>
    <row r="23" spans="2:17" s="4" customFormat="1" ht="18" customHeight="1" x14ac:dyDescent="0.3">
      <c r="B23" s="51">
        <v>8</v>
      </c>
      <c r="C23" s="1203" t="s">
        <v>237</v>
      </c>
      <c r="D23" s="1203"/>
      <c r="E23" s="1203"/>
      <c r="F23" s="1203"/>
      <c r="G23" s="1203"/>
      <c r="H23" s="1203"/>
      <c r="I23" s="1203"/>
      <c r="J23" s="1203"/>
      <c r="K23" s="1203"/>
      <c r="L23" s="1203"/>
      <c r="M23" s="1203"/>
      <c r="N23" s="1203"/>
      <c r="O23" s="1203"/>
      <c r="P23" s="1203"/>
      <c r="Q23" s="1203"/>
    </row>
    <row r="24" spans="2:17" s="4" customFormat="1" ht="18" customHeight="1" x14ac:dyDescent="0.3">
      <c r="B24" s="51">
        <v>9</v>
      </c>
      <c r="C24" s="1203" t="s">
        <v>238</v>
      </c>
      <c r="D24" s="1203"/>
      <c r="E24" s="1203"/>
      <c r="F24" s="1203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  <c r="Q24" s="1203"/>
    </row>
    <row r="25" spans="2:17" s="4" customFormat="1" ht="18" customHeight="1" x14ac:dyDescent="0.3">
      <c r="B25" s="51">
        <v>10</v>
      </c>
      <c r="C25" s="1203" t="s">
        <v>239</v>
      </c>
      <c r="D25" s="1203"/>
      <c r="E25" s="1203"/>
      <c r="F25" s="1203"/>
      <c r="G25" s="1203"/>
      <c r="H25" s="1203"/>
      <c r="I25" s="1203"/>
      <c r="J25" s="1203"/>
      <c r="K25" s="1203"/>
      <c r="L25" s="1203"/>
      <c r="M25" s="1203"/>
      <c r="N25" s="1203"/>
      <c r="O25" s="1203"/>
      <c r="P25" s="1203"/>
      <c r="Q25" s="1203"/>
    </row>
    <row r="26" spans="2:17" s="4" customFormat="1" ht="18" customHeight="1" x14ac:dyDescent="0.3">
      <c r="B26" s="51">
        <v>11</v>
      </c>
      <c r="C26" s="1203" t="s">
        <v>240</v>
      </c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3"/>
      <c r="P26" s="1203"/>
      <c r="Q26" s="1203"/>
    </row>
    <row r="27" spans="2:17" s="4" customFormat="1" ht="18" customHeight="1" x14ac:dyDescent="0.3">
      <c r="B27" s="51">
        <v>12</v>
      </c>
      <c r="C27" s="1203" t="s">
        <v>241</v>
      </c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  <c r="P27" s="1203"/>
      <c r="Q27" s="1203"/>
    </row>
    <row r="28" spans="2:17" s="4" customFormat="1" ht="18" customHeight="1" x14ac:dyDescent="0.3">
      <c r="B28" s="51">
        <v>13</v>
      </c>
      <c r="C28" s="1203" t="s">
        <v>242</v>
      </c>
      <c r="D28" s="1203"/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</row>
    <row r="29" spans="2:17" s="4" customFormat="1" ht="18" customHeight="1" x14ac:dyDescent="0.3">
      <c r="B29" s="58"/>
      <c r="C29" s="9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2:17" s="4" customFormat="1" ht="18" customHeight="1" x14ac:dyDescent="0.3">
      <c r="B30" s="58"/>
      <c r="C30" s="9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2:17" s="4" customFormat="1" ht="18" customHeight="1" x14ac:dyDescent="0.3">
      <c r="B31" s="58"/>
      <c r="C31" s="90"/>
      <c r="D31" s="51"/>
      <c r="E31" s="51"/>
      <c r="F31" s="51"/>
      <c r="G31" s="51"/>
      <c r="H31" s="51"/>
      <c r="I31" s="51"/>
      <c r="J31" s="92" t="s">
        <v>243</v>
      </c>
      <c r="K31" s="51"/>
      <c r="L31" s="51"/>
      <c r="M31" s="51"/>
      <c r="N31" s="51"/>
      <c r="O31" s="51"/>
      <c r="P31" s="51"/>
      <c r="Q31" s="51"/>
    </row>
    <row r="32" spans="2:17" s="4" customFormat="1" ht="18" customHeight="1" x14ac:dyDescent="0.3">
      <c r="B32" s="58"/>
      <c r="C32" s="9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2:17" s="4" customFormat="1" ht="18" customHeight="1" x14ac:dyDescent="0.3">
      <c r="B33" s="58"/>
      <c r="C33" s="929" t="s">
        <v>200</v>
      </c>
      <c r="D33" s="929"/>
      <c r="E33" s="51"/>
      <c r="F33" s="51"/>
      <c r="G33" s="51"/>
      <c r="H33" s="51"/>
      <c r="I33" s="51"/>
      <c r="J33" s="51"/>
      <c r="K33" s="51"/>
      <c r="L33" s="51"/>
      <c r="M33" s="929" t="s">
        <v>244</v>
      </c>
      <c r="N33" s="929"/>
      <c r="O33" s="929"/>
      <c r="P33" s="929"/>
      <c r="Q33" s="929"/>
    </row>
    <row r="34" spans="2:17" s="4" customFormat="1" ht="18" customHeight="1" x14ac:dyDescent="0.3">
      <c r="B34" s="58"/>
      <c r="C34" s="90" t="s">
        <v>245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2:17" s="4" customFormat="1" ht="18" customHeight="1" x14ac:dyDescent="0.3">
      <c r="B35" s="58"/>
      <c r="C35" s="9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2:17" s="4" customFormat="1" x14ac:dyDescent="0.3"/>
  </sheetData>
  <sheetProtection algorithmName="SHA-512" hashValue="s63D8lPkup6m7dYIUwkQZziQ+LTO/ocjsXuMr2/1QUpUbxqz+oph8/Djz5GjWLkU7TUPlxBaUjN2vWR2E7Flwg==" saltValue="BpwFtfKmBduDiFf+v3JlmQ==" spinCount="100000" sheet="1" selectLockedCells="1"/>
  <customSheetViews>
    <customSheetView guid="{C68C7D00-2884-4B0B-841E-6AB961699C1E}" showGridLines="0">
      <selection activeCell="R5" sqref="R5"/>
      <pageMargins left="0.3" right="0.4" top="0.6" bottom="0.4" header="0.3" footer="0.3"/>
      <printOptions horizontalCentered="1"/>
      <pageSetup paperSize="9" orientation="portrait" horizontalDpi="300" verticalDpi="300" r:id="rId1"/>
    </customSheetView>
    <customSheetView guid="{91B66CC3-8FCC-42E0-960E-ACA6844C784B}" showGridLines="0" showRowCol="0">
      <selection activeCell="N8" sqref="N8"/>
      <pageMargins left="0.5" right="0.43" top="0.62" bottom="0.53" header="0.3" footer="0.3"/>
      <pageSetup paperSize="9" orientation="portrait" horizontalDpi="300" verticalDpi="300" r:id="rId2"/>
    </customSheetView>
    <customSheetView guid="{7EB9028C-C1C3-4BCC-8803-2457D6816300}" showGridLines="0" showRowCol="0">
      <pageMargins left="0.5" right="0.43" top="0.62" bottom="0.53" header="0.3" footer="0.3"/>
      <pageSetup paperSize="9" orientation="portrait" horizontalDpi="300" verticalDpi="300" r:id="rId3"/>
    </customSheetView>
    <customSheetView guid="{E29035F5-F69F-4E6C-B271-4FA14E090C51}" showGridLines="0" showRowCol="0">
      <selection activeCell="N8" sqref="N8"/>
      <pageMargins left="0.5" right="0.43" top="0.62" bottom="0.53" header="0.3" footer="0.3"/>
      <pageSetup paperSize="9" orientation="portrait" horizontalDpi="300" verticalDpi="300" r:id="rId4"/>
    </customSheetView>
    <customSheetView guid="{F97A65F8-EBCA-4E66-ADD8-B9510728BB77}" showPageBreaks="1" showGridLines="0" showRowCol="0" printArea="1">
      <selection activeCell="C7" sqref="C7"/>
      <pageMargins left="0.5" right="0.43" top="0.62" bottom="0.53" header="0.3" footer="0.3"/>
      <pageSetup paperSize="9" orientation="portrait" horizontalDpi="300" verticalDpi="300" r:id="rId5"/>
    </customSheetView>
  </customSheetViews>
  <mergeCells count="20">
    <mergeCell ref="C16:Q16"/>
    <mergeCell ref="C17:Q17"/>
    <mergeCell ref="C2:D2"/>
    <mergeCell ref="C3:H3"/>
    <mergeCell ref="F10:Q12"/>
    <mergeCell ref="B14:Q14"/>
    <mergeCell ref="C5:I6"/>
    <mergeCell ref="C33:D33"/>
    <mergeCell ref="M33:Q33"/>
    <mergeCell ref="C18:Q18"/>
    <mergeCell ref="C19:Q19"/>
    <mergeCell ref="C20:Q20"/>
    <mergeCell ref="C23:Q23"/>
    <mergeCell ref="C24:Q24"/>
    <mergeCell ref="C21:Q21"/>
    <mergeCell ref="C22:Q22"/>
    <mergeCell ref="C25:Q25"/>
    <mergeCell ref="C27:Q27"/>
    <mergeCell ref="C28:Q28"/>
    <mergeCell ref="C26:Q26"/>
  </mergeCells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300" verticalDpi="300" r:id="rId6"/>
  <ignoredErrors>
    <ignoredError sqref="B4:I4 B10:Q14 B8:M8 O8:Q8 B7 B6 B5:C5 K5:Q5 L7:Q7 B9:O9 Q9 B3:I3 L3:Q3 L4:Q4 L6:Q6 K6:K7 C7:I7" unlockedFormula="1"/>
  </ignoredError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F406"/>
  <sheetViews>
    <sheetView showGridLines="0" showRowColHeaders="0" workbookViewId="0">
      <pane ySplit="13" topLeftCell="A14" activePane="bottomLeft" state="frozen"/>
      <selection activeCell="Q17" sqref="Q17"/>
      <selection pane="bottomLeft" activeCell="N14" sqref="N14"/>
    </sheetView>
  </sheetViews>
  <sheetFormatPr defaultRowHeight="14.4" x14ac:dyDescent="0.3"/>
  <cols>
    <col min="2" max="2" width="8.6640625" customWidth="1"/>
    <col min="3" max="3" width="23.109375" customWidth="1"/>
    <col min="4" max="4" width="20.6640625" style="28" customWidth="1"/>
    <col min="5" max="5" width="20.6640625" customWidth="1"/>
    <col min="6" max="10" width="6.6640625" hidden="1" customWidth="1"/>
    <col min="11" max="11" width="13.21875" style="13" hidden="1" customWidth="1"/>
    <col min="20" max="20" width="10.88671875" customWidth="1"/>
    <col min="21" max="21" width="8.88671875" hidden="1" customWidth="1"/>
    <col min="22" max="22" width="16" hidden="1" customWidth="1"/>
    <col min="23" max="33" width="6.77734375" hidden="1" customWidth="1"/>
    <col min="34" max="37" width="8.88671875" hidden="1" customWidth="1"/>
    <col min="38" max="38" width="14" hidden="1" customWidth="1"/>
    <col min="39" max="136" width="8.88671875" hidden="1" customWidth="1"/>
    <col min="137" max="137" width="8.88671875" customWidth="1"/>
  </cols>
  <sheetData>
    <row r="1" spans="2:135" ht="18" hidden="1" customHeight="1" x14ac:dyDescent="0.3"/>
    <row r="2" spans="2:135" hidden="1" x14ac:dyDescent="0.3"/>
    <row r="3" spans="2:135" hidden="1" x14ac:dyDescent="0.3">
      <c r="U3" t="s">
        <v>294</v>
      </c>
    </row>
    <row r="4" spans="2:135" hidden="1" x14ac:dyDescent="0.3">
      <c r="U4" t="s">
        <v>293</v>
      </c>
    </row>
    <row r="5" spans="2:135" hidden="1" x14ac:dyDescent="0.3">
      <c r="U5" t="s">
        <v>296</v>
      </c>
    </row>
    <row r="6" spans="2:135" hidden="1" x14ac:dyDescent="0.3">
      <c r="U6" t="s">
        <v>297</v>
      </c>
    </row>
    <row r="7" spans="2:135" hidden="1" x14ac:dyDescent="0.3">
      <c r="U7" t="s">
        <v>298</v>
      </c>
    </row>
    <row r="8" spans="2:135" hidden="1" x14ac:dyDescent="0.3">
      <c r="T8">
        <f>DATA!G22</f>
        <v>1305000406</v>
      </c>
    </row>
    <row r="9" spans="2:135" ht="9.6" hidden="1" customHeight="1" x14ac:dyDescent="0.3">
      <c r="T9">
        <f>DATA!H22</f>
        <v>206</v>
      </c>
    </row>
    <row r="10" spans="2:135" ht="11.4" hidden="1" customHeight="1" x14ac:dyDescent="0.3"/>
    <row r="11" spans="2:135" ht="24.9" customHeight="1" x14ac:dyDescent="0.3">
      <c r="B11" s="850"/>
      <c r="C11" s="850"/>
      <c r="D11" s="850"/>
      <c r="E11" s="850"/>
      <c r="F11" s="850"/>
      <c r="G11" s="850"/>
      <c r="H11" s="850"/>
      <c r="I11" s="850"/>
      <c r="J11" s="850"/>
      <c r="K11" s="850"/>
      <c r="CG11" s="845" t="s">
        <v>307</v>
      </c>
      <c r="CH11" s="846"/>
      <c r="CI11" s="846"/>
      <c r="CJ11" s="846"/>
      <c r="CK11" s="141"/>
      <c r="CL11" s="847" t="s">
        <v>308</v>
      </c>
      <c r="CM11" s="848"/>
      <c r="CN11" s="848"/>
      <c r="CO11" s="848"/>
      <c r="CP11" s="848"/>
    </row>
    <row r="12" spans="2:135" ht="24.9" customHeight="1" x14ac:dyDescent="0.3">
      <c r="B12" s="849"/>
      <c r="C12" s="849"/>
      <c r="D12" s="849"/>
      <c r="E12" s="849"/>
      <c r="F12" s="849"/>
      <c r="G12" s="849"/>
      <c r="H12" s="849"/>
      <c r="I12" s="849"/>
      <c r="J12" s="849"/>
      <c r="K12" s="849"/>
      <c r="M12" s="28"/>
      <c r="N12" s="28"/>
      <c r="CG12" s="196" t="str">
        <f>U3</f>
        <v>T</v>
      </c>
      <c r="CH12" s="196" t="str">
        <f>U4</f>
        <v>E</v>
      </c>
      <c r="CI12" s="196" t="str">
        <f>U5</f>
        <v>U</v>
      </c>
      <c r="CJ12" s="196" t="str">
        <f>U6</f>
        <v>H</v>
      </c>
      <c r="CK12" s="196" t="str">
        <f>U7</f>
        <v>K</v>
      </c>
      <c r="CL12" s="197" t="str">
        <f>CN14</f>
        <v>01T</v>
      </c>
      <c r="CM12" s="198" t="str">
        <f>CN15</f>
        <v>01U</v>
      </c>
      <c r="CN12" s="198" t="str">
        <f>CN16</f>
        <v>01H</v>
      </c>
      <c r="CO12" s="198" t="str">
        <f>CN17</f>
        <v>01K</v>
      </c>
      <c r="CP12" s="198" t="str">
        <f>CN18</f>
        <v>03T</v>
      </c>
      <c r="DU12">
        <f>COUNTIF(DU14:DU402,"&gt;"&amp;0)</f>
        <v>206</v>
      </c>
      <c r="DV12">
        <f t="shared" ref="DV12:EE12" si="0">COUNTIF(DV14:DV402,"&gt;"&amp;0)</f>
        <v>206</v>
      </c>
      <c r="DW12">
        <f t="shared" si="0"/>
        <v>206</v>
      </c>
      <c r="DX12">
        <f t="shared" si="0"/>
        <v>206</v>
      </c>
      <c r="DY12">
        <f t="shared" si="0"/>
        <v>206</v>
      </c>
      <c r="DZ12">
        <f t="shared" si="0"/>
        <v>206</v>
      </c>
      <c r="EA12">
        <f t="shared" si="0"/>
        <v>206</v>
      </c>
      <c r="EB12">
        <f t="shared" si="0"/>
        <v>206</v>
      </c>
      <c r="EC12">
        <f t="shared" si="0"/>
        <v>206</v>
      </c>
      <c r="ED12">
        <f t="shared" si="0"/>
        <v>206</v>
      </c>
      <c r="EE12">
        <f t="shared" si="0"/>
        <v>206</v>
      </c>
    </row>
    <row r="13" spans="2:135" ht="36.75" customHeight="1" x14ac:dyDescent="0.3">
      <c r="B13" s="221" t="s">
        <v>107</v>
      </c>
      <c r="C13" s="222" t="s">
        <v>78</v>
      </c>
      <c r="D13" s="223" t="s">
        <v>330</v>
      </c>
      <c r="E13" s="224" t="s">
        <v>329</v>
      </c>
      <c r="F13" s="218" t="s">
        <v>331</v>
      </c>
      <c r="G13" s="218" t="s">
        <v>332</v>
      </c>
      <c r="H13" s="218" t="s">
        <v>333</v>
      </c>
      <c r="I13" s="218" t="s">
        <v>334</v>
      </c>
      <c r="J13" s="218" t="s">
        <v>335</v>
      </c>
      <c r="K13" s="219" t="s">
        <v>328</v>
      </c>
      <c r="M13" s="28"/>
      <c r="N13" s="28"/>
      <c r="W13">
        <v>1</v>
      </c>
      <c r="X13">
        <v>2</v>
      </c>
      <c r="Y13">
        <v>3</v>
      </c>
      <c r="Z13">
        <v>4</v>
      </c>
      <c r="AA13">
        <v>5</v>
      </c>
      <c r="AB13">
        <v>6</v>
      </c>
      <c r="AC13">
        <v>7</v>
      </c>
      <c r="AD13">
        <v>8</v>
      </c>
      <c r="AE13">
        <v>9</v>
      </c>
      <c r="AF13">
        <v>10</v>
      </c>
      <c r="AG13">
        <v>11</v>
      </c>
      <c r="AJ13" s="203">
        <v>10</v>
      </c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BB13">
        <f>DATA!H22</f>
        <v>206</v>
      </c>
      <c r="CG13" s="199">
        <v>1</v>
      </c>
      <c r="CH13" s="141"/>
      <c r="CI13" s="141"/>
      <c r="CJ13" s="141"/>
      <c r="CK13" s="141"/>
      <c r="CL13" s="141"/>
      <c r="CM13" s="141"/>
      <c r="CN13" s="200"/>
      <c r="CO13" s="200"/>
      <c r="CP13" s="141"/>
      <c r="DG13" s="15">
        <v>1</v>
      </c>
      <c r="DH13" s="15">
        <v>2</v>
      </c>
      <c r="DI13" s="15">
        <v>3</v>
      </c>
      <c r="DJ13" s="15">
        <v>4</v>
      </c>
      <c r="DK13" s="15">
        <v>5</v>
      </c>
      <c r="DL13" s="15">
        <v>6</v>
      </c>
      <c r="DM13" s="15">
        <v>7</v>
      </c>
      <c r="DN13" s="15">
        <v>8</v>
      </c>
      <c r="DO13" s="15">
        <v>9</v>
      </c>
      <c r="DP13" s="15">
        <v>10</v>
      </c>
      <c r="DQ13" s="15">
        <v>11</v>
      </c>
      <c r="DU13" s="2" t="str">
        <f>AO14</f>
        <v>Day -01</v>
      </c>
      <c r="DV13" s="2" t="str">
        <f t="shared" ref="DV13:EE13" si="1">AP14</f>
        <v>Day -02</v>
      </c>
      <c r="DW13" s="2" t="str">
        <f t="shared" si="1"/>
        <v>Day -03</v>
      </c>
      <c r="DX13" s="2" t="str">
        <f t="shared" si="1"/>
        <v>Day -04</v>
      </c>
      <c r="DY13" s="2" t="str">
        <f t="shared" si="1"/>
        <v>Day -05</v>
      </c>
      <c r="DZ13" s="2" t="str">
        <f t="shared" si="1"/>
        <v>Day -06</v>
      </c>
      <c r="EA13" s="2" t="str">
        <f t="shared" si="1"/>
        <v>Day -07</v>
      </c>
      <c r="EB13" s="2" t="str">
        <f t="shared" si="1"/>
        <v>Day -08</v>
      </c>
      <c r="EC13" s="2" t="str">
        <f t="shared" si="1"/>
        <v>Day -09</v>
      </c>
      <c r="ED13" s="2" t="str">
        <f t="shared" si="1"/>
        <v>Day -10</v>
      </c>
      <c r="EE13" s="2" t="str">
        <f t="shared" si="1"/>
        <v>Day -11</v>
      </c>
    </row>
    <row r="14" spans="2:135" ht="22.8" x14ac:dyDescent="0.3">
      <c r="B14" s="225">
        <v>1</v>
      </c>
      <c r="C14" s="226">
        <f>DATA!F22</f>
        <v>1305000201</v>
      </c>
      <c r="D14" s="227" t="s">
        <v>294</v>
      </c>
      <c r="E14" s="278" t="s">
        <v>38</v>
      </c>
      <c r="F14" s="202"/>
      <c r="G14" s="202"/>
      <c r="H14" s="202"/>
      <c r="I14" s="202"/>
      <c r="J14" s="202"/>
      <c r="K14" s="201"/>
      <c r="W14" t="s">
        <v>309</v>
      </c>
      <c r="X14" t="s">
        <v>310</v>
      </c>
      <c r="Y14" t="s">
        <v>311</v>
      </c>
      <c r="Z14" t="s">
        <v>312</v>
      </c>
      <c r="AA14" t="s">
        <v>313</v>
      </c>
      <c r="AB14" t="s">
        <v>314</v>
      </c>
      <c r="AC14" t="s">
        <v>315</v>
      </c>
      <c r="AD14" t="s">
        <v>316</v>
      </c>
      <c r="AE14" t="s">
        <v>317</v>
      </c>
      <c r="AF14" t="s">
        <v>318</v>
      </c>
      <c r="AG14" t="s">
        <v>319</v>
      </c>
      <c r="AJ14" s="192"/>
      <c r="AK14" s="192"/>
      <c r="AL14" s="192" t="s">
        <v>320</v>
      </c>
      <c r="AM14" s="192"/>
      <c r="AN14" s="192"/>
      <c r="AO14" s="192" t="str">
        <f>W14</f>
        <v>Day -01</v>
      </c>
      <c r="AP14" s="192" t="str">
        <f>X14</f>
        <v>Day -02</v>
      </c>
      <c r="AQ14" s="192" t="str">
        <f t="shared" ref="AQ14:AX14" si="2">Y14</f>
        <v>Day -03</v>
      </c>
      <c r="AR14" s="192" t="str">
        <f t="shared" si="2"/>
        <v>Day -04</v>
      </c>
      <c r="AS14" s="192" t="str">
        <f t="shared" si="2"/>
        <v>Day -05</v>
      </c>
      <c r="AT14" s="192" t="str">
        <f t="shared" si="2"/>
        <v>Day -06</v>
      </c>
      <c r="AU14" s="192" t="str">
        <f t="shared" si="2"/>
        <v>Day -07</v>
      </c>
      <c r="AV14" s="192" t="str">
        <f t="shared" si="2"/>
        <v>Day -08</v>
      </c>
      <c r="AW14" s="192" t="str">
        <f t="shared" si="2"/>
        <v>Day -09</v>
      </c>
      <c r="AX14" s="192" t="str">
        <f t="shared" si="2"/>
        <v>Day -10</v>
      </c>
      <c r="AY14" s="192" t="str">
        <f>AG14</f>
        <v>Day -11</v>
      </c>
      <c r="BB14" t="str">
        <f>CG12</f>
        <v>T</v>
      </c>
      <c r="BC14" t="str">
        <f>CH12</f>
        <v>E</v>
      </c>
      <c r="BD14" t="str">
        <f>CI12</f>
        <v>U</v>
      </c>
      <c r="BE14" t="str">
        <f>CJ12</f>
        <v>H</v>
      </c>
      <c r="BF14" t="str">
        <f>CK12</f>
        <v>K</v>
      </c>
      <c r="BK14" t="str">
        <f>CL12</f>
        <v>01T</v>
      </c>
      <c r="BL14" t="str">
        <f>CM12</f>
        <v>01U</v>
      </c>
      <c r="BM14" t="str">
        <f>CN12</f>
        <v>01H</v>
      </c>
      <c r="BN14" t="str">
        <f>CO12</f>
        <v>01K</v>
      </c>
      <c r="BO14" s="195" t="str">
        <f>CP12</f>
        <v>03T</v>
      </c>
      <c r="BP14">
        <f>DATA!N11</f>
        <v>0</v>
      </c>
      <c r="BQ14" t="str">
        <f>DATA!M13</f>
        <v>19T</v>
      </c>
      <c r="CG14" s="141" t="s">
        <v>321</v>
      </c>
      <c r="CH14" s="141"/>
      <c r="CI14" s="141"/>
      <c r="CJ14" s="141"/>
      <c r="CK14" s="141" t="s">
        <v>294</v>
      </c>
      <c r="CL14" s="141"/>
      <c r="CM14" s="141"/>
      <c r="CN14" s="200" t="str">
        <f>DATA!M9</f>
        <v>01T</v>
      </c>
      <c r="CO14" s="200" t="str">
        <f>DATA!M11</f>
        <v>13E</v>
      </c>
      <c r="CP14" s="141"/>
      <c r="CS14" s="193">
        <f>IF(W15="","",U15)</f>
        <v>1</v>
      </c>
      <c r="CT14" s="193">
        <f>IF(X15="","",U15)</f>
        <v>1</v>
      </c>
      <c r="CU14" s="193">
        <f>IF(Y15="","",U15)</f>
        <v>1</v>
      </c>
      <c r="CV14" s="193">
        <f>IF(Z15="","",U15)</f>
        <v>1</v>
      </c>
      <c r="CW14" s="193">
        <f>IF(AA15="","",U15)</f>
        <v>1</v>
      </c>
      <c r="CX14" s="193">
        <f>IF(AB15="","",U15)</f>
        <v>1</v>
      </c>
      <c r="CY14" s="193">
        <f>IF(AC15="","",U15)</f>
        <v>1</v>
      </c>
      <c r="CZ14" s="193">
        <f>IF(AD15="","",U15)</f>
        <v>1</v>
      </c>
      <c r="DA14" s="193">
        <f>IF(AE15="","",U15)</f>
        <v>1</v>
      </c>
      <c r="DB14" s="193">
        <f>IF(AF15="","",U15)</f>
        <v>1</v>
      </c>
      <c r="DC14" s="193">
        <f>IF(AG15="","",U15)</f>
        <v>1</v>
      </c>
      <c r="DF14">
        <v>1</v>
      </c>
      <c r="DG14" s="192" t="str">
        <f>INDEX($W$15:$W$401,SMALL($CS$14:$CS$401,$U15),1)</f>
        <v>01T</v>
      </c>
      <c r="DH14" s="192" t="str">
        <f>INDEX($X$15:$X$401,SMALL($CT$14:$CT$401,$U15),1)</f>
        <v>09H</v>
      </c>
      <c r="DI14" s="192" t="str">
        <f>INDEX($Y$15:$Y$401,SMALL($CU$14:$CU$401,$U15),1)</f>
        <v>13E</v>
      </c>
      <c r="DJ14" s="192" t="str">
        <f>INDEX($Z$15:$Z$401,SMALL($CV$14:$CV$401,$U15),1)</f>
        <v>15T</v>
      </c>
      <c r="DK14" s="192" t="str">
        <f>INDEX($AA$15:$AA$401,SMALL($CW$14:$CW$401,$U15),1)</f>
        <v>19T</v>
      </c>
      <c r="DL14" s="192" t="str">
        <f>INDEX($AB$15:$AB$401,SMALL($CX$14:$CX$401,$U15),1)</f>
        <v>20T</v>
      </c>
      <c r="DM14" s="192" t="str">
        <f>INDEX($AC$15:$AC$401,SMALL($CY$14:$CY$401,$U15),1)</f>
        <v>21T</v>
      </c>
      <c r="DN14" s="192" t="str">
        <f>INDEX($AD$15:$AD$401,SMALL($CZ$14:$CZ$401,$U15),1)</f>
        <v>T</v>
      </c>
      <c r="DO14" s="192" t="str">
        <f>INDEX($AE$15:$AE$401,SMALL($DA$14:$DA$401,$U15),1)</f>
        <v>T</v>
      </c>
      <c r="DP14" s="192" t="str">
        <f>INDEX($AF$15:$AF$401,SMALL($DB$14:$DB$401,$U15),1)</f>
        <v>T</v>
      </c>
      <c r="DQ14" s="192" t="str">
        <f>INDEX($AG$15:$AG$401,SMALL($DC$14:$DC$401,$U15),1)</f>
        <v>T</v>
      </c>
      <c r="DU14" s="204">
        <f>INDEX($V$15:$V$402,SMALL($CS$14:$CS$401,U15),1)</f>
        <v>1305000201</v>
      </c>
      <c r="DV14" s="204">
        <f>INDEX($V$15:$V$402,SMALL($CT$14:$CT$401,U15),1)</f>
        <v>1305000201</v>
      </c>
      <c r="DW14" s="204">
        <f>INDEX($V$15:$V$402,SMALL($CU$14:$CU$401,U15),1)</f>
        <v>1305000201</v>
      </c>
      <c r="DX14" s="204">
        <f>INDEX($V$15:$V$402,SMALL($CV$14:$CV$401,U15),1)</f>
        <v>1305000201</v>
      </c>
      <c r="DY14" s="204">
        <f>INDEX($V$15:$V$402,SMALL($CW$14:$CW$401,U15),1)</f>
        <v>1305000201</v>
      </c>
      <c r="DZ14" s="204">
        <f>INDEX($V$15:$V$402,SMALL($CX$14:$CX$401,U15),1)</f>
        <v>1305000201</v>
      </c>
      <c r="EA14" s="204">
        <f>INDEX($V$15:$V$402,SMALL($CY$14:$CY$401,U15),1)</f>
        <v>1305000201</v>
      </c>
      <c r="EB14" s="204">
        <f>INDEX($V$15:$V$402,SMALL($CZ$14:$CZ$401,U15),1)</f>
        <v>1305000201</v>
      </c>
      <c r="EC14" s="204">
        <f>INDEX($V$15:$V$402,SMALL($DA$14:$DA$401,U15),1)</f>
        <v>1305000201</v>
      </c>
      <c r="ED14" s="204">
        <f>INDEX($V$15:$V$402,SMALL($DB$14:$DB$401,U15),1)</f>
        <v>1305000201</v>
      </c>
      <c r="EE14" s="204">
        <f>INDEX($V$15:$V$402,SMALL($DC$14:$DC$401,U15),1)</f>
        <v>1305000201</v>
      </c>
    </row>
    <row r="15" spans="2:135" ht="22.8" x14ac:dyDescent="0.3">
      <c r="B15" s="225">
        <f>IF(B14="","",IF(B14+1=$T$9,$T$9,IF(B14+1&gt;$T$9,"",IF(B14+1&lt;$T$9,B14+1,""))))</f>
        <v>2</v>
      </c>
      <c r="C15" s="226">
        <f>IF(C14="","",IF(C14+1=$T$8,$T$8,IF(C14+1&gt;$T$8,"",IF(C14+1&lt;$T$8,C14+1,""))))</f>
        <v>1305000202</v>
      </c>
      <c r="D15" s="227" t="s">
        <v>294</v>
      </c>
      <c r="E15" s="278" t="s">
        <v>38</v>
      </c>
      <c r="F15" s="202"/>
      <c r="G15" s="202"/>
      <c r="H15" s="202"/>
      <c r="I15" s="202"/>
      <c r="J15" s="202"/>
      <c r="K15" s="201"/>
      <c r="U15">
        <v>1</v>
      </c>
      <c r="V15">
        <f>IF(OR(B14="",K14=CM$15,K14="AB"),800,C14)</f>
        <v>1305000201</v>
      </c>
      <c r="W15" t="str">
        <f>IF($CG$13=2,IF(OR(E14="NO",E14=""),"",E14),IF(V15=800,"",IF(E14="","",E14)))</f>
        <v>01T</v>
      </c>
      <c r="X15" t="str">
        <f>IF(B14="","",IF(OR(W15="",W15=0),"",IF(V15=800,"",INDEX(DATA!$M$10:$Q$10,1,MATCH(W15,DATA!$M$9:$Q$9,0)))))</f>
        <v>09H</v>
      </c>
      <c r="Y15" t="str">
        <f>IF(B14="","",IF($CG$13=2,IF(OR(F14="NO",F14=""),"",F14),IF(V15=800,"",DATA!$M$11)))</f>
        <v>13E</v>
      </c>
      <c r="Z15" t="str">
        <f>IF(B14="","",IF(AND($CG$13=2,G14="NO"),"",IF(V15=800,"",LEFT(DATA!$M$12,2)&amp;D14)))</f>
        <v>15T</v>
      </c>
      <c r="AA15" t="str">
        <f>IF(B14="","",IF(AND($CG$13=2,G14="NO"),"",IF(V15=800,"",LEFT(DATA!$M$13,2)&amp;D14)))</f>
        <v>19T</v>
      </c>
      <c r="AB15" t="str">
        <f>IF(B14="","",IF(AND($CG$13=2,H14="NO"),"",IF(V15=800,"",LEFT(DATA!$M$14,2)&amp;D14)))</f>
        <v>20T</v>
      </c>
      <c r="AC15" t="str">
        <f>IF(B14="","",IF(AND($CG$13=2,H14="NO"),"",IF(V15=800,"",LEFT(DATA!$M$15,2)&amp;D14)))</f>
        <v>21T</v>
      </c>
      <c r="AD15" t="str">
        <f>IF(B14="","",IF(AND($CG$13=2,I14="NO"),"",IF(V15=800,"",LEFT(DATA!$M$16,2)&amp;D14)))</f>
        <v>T</v>
      </c>
      <c r="AE15" t="str">
        <f>IF(B14="","",IF(AND($CG$13=2,I14="NO"),"",IF(V15=800,"",LEFT(DATA!$M$17,2)&amp;D14)))</f>
        <v>T</v>
      </c>
      <c r="AF15" t="str">
        <f>IF(B14="","",IF(AND($CG$13=2,J14="NO"),"",IF(V15=800,"",LEFT(DATA!$M$18,2)&amp;D14)))</f>
        <v>T</v>
      </c>
      <c r="AG15" t="str">
        <f>IF(B14="","",IF(AND($CG$13=2,J14="NO"),"",IF(V15=800,"",LEFT(DATA!$M$19,2)&amp;D14)))</f>
        <v>T</v>
      </c>
      <c r="AJ15" s="192">
        <f>IF(AND($CG$13=2,SUMPRODUCT(--(X15:AG15&lt;&gt;""))=0),"",IF(INDEX(X15:AG15,1,$AJ$13)="","",IF(V15=800,"",U15)))</f>
        <v>1</v>
      </c>
      <c r="AK15" s="192">
        <f>IF(ISERROR(SMALL($AJ$15:$AJ$402,U15)),"",SMALL($AJ$15:$AJ$402,U15))</f>
        <v>1</v>
      </c>
      <c r="AL15" s="192">
        <f>IF(AK15="","",INDEX($V$15:$V$402,MATCH(AK15,$U$15:$U$402,0),1))</f>
        <v>1305000201</v>
      </c>
      <c r="AM15" s="192" t="str">
        <f>IF(OR(AL15="",AJ$13=12,INDEX($W$15:$AG$402,AK15,AJ$13)=0),"",INDEX($W$15:$AG$402,AK15,AJ$13))</f>
        <v>T</v>
      </c>
      <c r="AN15" s="192">
        <v>1</v>
      </c>
      <c r="AO15" s="192" t="str">
        <f>IF(AL15="","",INDEX($W$15:$AG$402,MATCH(AL15,V$15:$V$402,0),1))</f>
        <v>01T</v>
      </c>
      <c r="AP15" s="192" t="str">
        <f>IF(AL15="","",INDEX($W$15:$AG$402,MATCH(AL15,$V$15:$V$3402,0),2))</f>
        <v>09H</v>
      </c>
      <c r="AQ15" s="192" t="str">
        <f>IF(AL15="","",INDEX($W$15:$AG$402,MATCH(AL15,$V$15:$V$402,0),3))</f>
        <v>13E</v>
      </c>
      <c r="AR15" s="192" t="str">
        <f>IF(AL15="","",INDEX($W$15:$AG$402,MATCH(AL15,$V$15:$V$402,0),4))</f>
        <v>15T</v>
      </c>
      <c r="AS15" s="192" t="str">
        <f>IF(AL15="","",INDEX($W$15:$AG$402,MATCH(AL15,$V$15:$V$402,0),5))</f>
        <v>19T</v>
      </c>
      <c r="AT15" s="192" t="str">
        <f>IF(AL15="","",INDEX($W$15:$AG$402,MATCH(AL15,$V$15:$V$402,0),6))</f>
        <v>20T</v>
      </c>
      <c r="AU15" s="192" t="str">
        <f>IF(AL15="","",INDEX($W$15:$AG$402,MATCH(AL15,$V$15:$V$402,0),7))</f>
        <v>21T</v>
      </c>
      <c r="AV15" s="192" t="str">
        <f>IF(AL15="","",INDEX($W$15:$AG$402,MATCH(AL15,$V$15:$V$402,0),8))</f>
        <v>T</v>
      </c>
      <c r="AW15" s="192" t="str">
        <f>IF(AL15="","",INDEX($W$15:$AG$402,MATCH(AL15,$V$15:$V$402,0),9))</f>
        <v>T</v>
      </c>
      <c r="AX15" s="192" t="str">
        <f>IF(AL15="","",INDEX($W$15:$AG$402,MATCH(AL15,$V$15:$V$402,0),10))</f>
        <v>T</v>
      </c>
      <c r="AY15" s="192" t="str">
        <f>IF(AL15="","",INDEX($W$15:$AG$402,MATCH(AL15,$V$15:$V$402,0),11))</f>
        <v>T</v>
      </c>
      <c r="BB15">
        <f>IF(OR(B14="",D14=$CM$15),800,IF(D14=$BB$14,B14,800))</f>
        <v>1</v>
      </c>
      <c r="BC15">
        <f>IF(OR(B14="",D14=$CM$15),800,IF(D14=$BC$14,B14,800))</f>
        <v>800</v>
      </c>
      <c r="BD15">
        <f>IF(OR(B14="",D14=$CM$15),800,IF(D14=$BD$14,B14,800))</f>
        <v>800</v>
      </c>
      <c r="BE15">
        <f>IF(OR(B14="",D14=$CM$15),800,IF(D14=$BE$14,B14,800))</f>
        <v>800</v>
      </c>
      <c r="BF15">
        <f>IF(OR(B14="",D14=$CM$15),800,IF(D14=$BF$14,B14,800))</f>
        <v>800</v>
      </c>
      <c r="BG15">
        <f>IF(OR(B14="",D14=$CM$15),800,B14)</f>
        <v>1</v>
      </c>
      <c r="BH15">
        <v>1</v>
      </c>
      <c r="BK15">
        <f>IF(AND($CG$13=2,W15=""),800,IF(OR(B14="",K14=$CM$15),800,IF(E14=BK$14,B14,800)))</f>
        <v>1</v>
      </c>
      <c r="BL15">
        <f>IF(AND($CG$13=2,W15=""),800,IF(OR(B14="",K14=$CM$15),800,IF(E14=BL$14,B14,800)))</f>
        <v>800</v>
      </c>
      <c r="BM15">
        <f>IF(AND($CG$13=2,W15=""),800,IF(OR(B14="",K14=$CM$15),800,IF(E14=BM$14,B14,800)))</f>
        <v>800</v>
      </c>
      <c r="BN15">
        <f>IF(AND($CG$13=2,W15=""),800,IF(OR(B14="",K14=$CM$15),800,IF(E14=BN$14,B14,800)))</f>
        <v>800</v>
      </c>
      <c r="BO15">
        <f>IF(OR(B14="",K14=$CM$15),800,IF(E14=BO$14,B14,800))</f>
        <v>800</v>
      </c>
      <c r="BP15">
        <f>IF(AND($CG$13=2,W15=""),800,IF(OR(B14="",K14=$CH$5),800,IF(OR(E14=$CH$2,E14=$CM$12,E14=$CN$12),B14,800)))</f>
        <v>800</v>
      </c>
      <c r="BQ15">
        <f>IF(AND($CG$13=2,E14="NO"),800,IF(OR(B14="",K14=$CM$15),800,B14))</f>
        <v>1</v>
      </c>
      <c r="CG15" s="141" t="s">
        <v>322</v>
      </c>
      <c r="CH15" s="141"/>
      <c r="CI15" s="141"/>
      <c r="CJ15" s="141"/>
      <c r="CK15" s="141" t="s">
        <v>293</v>
      </c>
      <c r="CL15" s="141"/>
      <c r="CM15" s="141" t="s">
        <v>323</v>
      </c>
      <c r="CN15" s="200" t="str">
        <f>DATA!N9</f>
        <v>01U</v>
      </c>
      <c r="CO15" s="200">
        <f>DATA!N11</f>
        <v>0</v>
      </c>
      <c r="CP15" s="141"/>
      <c r="CS15" s="193">
        <f t="shared" ref="CS15:CS78" si="3">IF(W16="","",U16)</f>
        <v>2</v>
      </c>
      <c r="CT15" s="193">
        <f t="shared" ref="CT15:CT78" si="4">IF(X16="","",U16)</f>
        <v>2</v>
      </c>
      <c r="CU15" s="193">
        <f t="shared" ref="CU15:CU78" si="5">IF(Y16="","",U16)</f>
        <v>2</v>
      </c>
      <c r="CV15" s="193">
        <f t="shared" ref="CV15:CV78" si="6">IF(Z16="","",U16)</f>
        <v>2</v>
      </c>
      <c r="CW15" s="193">
        <f t="shared" ref="CW15:CW78" si="7">IF(AA16="","",U16)</f>
        <v>2</v>
      </c>
      <c r="CX15" s="193">
        <f t="shared" ref="CX15:CX78" si="8">IF(AB16="","",U16)</f>
        <v>2</v>
      </c>
      <c r="CY15" s="193">
        <f t="shared" ref="CY15:CY78" si="9">IF(AC16="","",U16)</f>
        <v>2</v>
      </c>
      <c r="CZ15" s="193">
        <f t="shared" ref="CZ15:CZ78" si="10">IF(AD16="","",U16)</f>
        <v>2</v>
      </c>
      <c r="DA15" s="193">
        <f t="shared" ref="DA15:DA78" si="11">IF(AE16="","",U16)</f>
        <v>2</v>
      </c>
      <c r="DB15" s="193">
        <f t="shared" ref="DB15:DB78" si="12">IF(AF16="","",U16)</f>
        <v>2</v>
      </c>
      <c r="DC15" s="193">
        <f t="shared" ref="DC15:DC78" si="13">IF(AG16="","",U16)</f>
        <v>2</v>
      </c>
      <c r="DF15">
        <v>2</v>
      </c>
      <c r="DG15" s="192" t="str">
        <f t="shared" ref="DG15:DG78" si="14">INDEX($W$15:$W$401,SMALL($CS$14:$CS$401,$U16),1)</f>
        <v>01T</v>
      </c>
      <c r="DH15" s="192" t="str">
        <f t="shared" ref="DH15:DH78" si="15">INDEX($X$15:$X$401,SMALL($CT$14:$CT$401,$U16),1)</f>
        <v>09H</v>
      </c>
      <c r="DI15" s="192" t="str">
        <f t="shared" ref="DI15:DI78" si="16">INDEX($Y$15:$Y$401,SMALL($CU$14:$CU$401,$U16),1)</f>
        <v>13E</v>
      </c>
      <c r="DJ15" s="192" t="str">
        <f t="shared" ref="DJ15:DJ78" si="17">INDEX($Z$15:$Z$401,SMALL($CV$14:$CV$401,$U16),1)</f>
        <v>15T</v>
      </c>
      <c r="DK15" s="192" t="str">
        <f t="shared" ref="DK15:DK78" si="18">INDEX($AA$15:$AA$401,SMALL($CW$14:$CW$401,$U16),1)</f>
        <v>19T</v>
      </c>
      <c r="DL15" s="192" t="str">
        <f t="shared" ref="DL15:DL78" si="19">INDEX($AB$15:$AB$401,SMALL($CX$14:$CX$401,$U16),1)</f>
        <v>20T</v>
      </c>
      <c r="DM15" s="192" t="str">
        <f t="shared" ref="DM15:DM78" si="20">INDEX($AC$15:$AC$401,SMALL($CY$14:$CY$401,$U16),1)</f>
        <v>21T</v>
      </c>
      <c r="DN15" s="192" t="str">
        <f t="shared" ref="DN15:DN78" si="21">INDEX($AD$15:$AD$401,SMALL($CZ$14:$CZ$401,$U16),1)</f>
        <v>T</v>
      </c>
      <c r="DO15" s="192" t="str">
        <f t="shared" ref="DO15:DO78" si="22">INDEX($AE$15:$AE$401,SMALL($DA$14:$DA$401,$U16),1)</f>
        <v>T</v>
      </c>
      <c r="DP15" s="192" t="str">
        <f t="shared" ref="DP15:DP78" si="23">INDEX($AF$15:$AF$401,SMALL($DB$14:$DB$401,$U16),1)</f>
        <v>T</v>
      </c>
      <c r="DQ15" s="192" t="str">
        <f t="shared" ref="DQ15:DQ78" si="24">INDEX($AG$15:$AG$401,SMALL($DC$14:$DC$401,$U16),1)</f>
        <v>T</v>
      </c>
      <c r="DU15" s="204">
        <f t="shared" ref="DU15:DU78" si="25">INDEX($V$15:$V$402,SMALL($CS$14:$CS$401,U16),1)</f>
        <v>1305000202</v>
      </c>
      <c r="DV15" s="204">
        <f t="shared" ref="DV15:DV78" si="26">INDEX($V$15:$V$402,SMALL($CT$14:$CT$401,U16),1)</f>
        <v>1305000202</v>
      </c>
      <c r="DW15" s="204">
        <f t="shared" ref="DW15:DW78" si="27">INDEX($V$15:$V$402,SMALL($CU$14:$CU$401,U16),1)</f>
        <v>1305000202</v>
      </c>
      <c r="DX15" s="204">
        <f t="shared" ref="DX15:DX78" si="28">INDEX($V$15:$V$402,SMALL($CV$14:$CV$401,U16),1)</f>
        <v>1305000202</v>
      </c>
      <c r="DY15" s="204">
        <f t="shared" ref="DY15:DY78" si="29">INDEX($V$15:$V$402,SMALL($CW$14:$CW$401,U16),1)</f>
        <v>1305000202</v>
      </c>
      <c r="DZ15" s="204">
        <f t="shared" ref="DZ15:DZ78" si="30">INDEX($V$15:$V$402,SMALL($CX$14:$CX$401,U16),1)</f>
        <v>1305000202</v>
      </c>
      <c r="EA15" s="204">
        <f t="shared" ref="EA15:EA78" si="31">INDEX($V$15:$V$402,SMALL($CY$14:$CY$401,U16),1)</f>
        <v>1305000202</v>
      </c>
      <c r="EB15" s="204">
        <f t="shared" ref="EB15:EB78" si="32">INDEX($V$15:$V$402,SMALL($CZ$14:$CZ$401,U16),1)</f>
        <v>1305000202</v>
      </c>
      <c r="EC15" s="204">
        <f t="shared" ref="EC15:EC78" si="33">INDEX($V$15:$V$402,SMALL($DA$14:$DA$401,U16),1)</f>
        <v>1305000202</v>
      </c>
      <c r="ED15" s="204">
        <f t="shared" ref="ED15:ED78" si="34">INDEX($V$15:$V$402,SMALL($DB$14:$DB$401,U16),1)</f>
        <v>1305000202</v>
      </c>
      <c r="EE15" s="204">
        <f t="shared" ref="EE15:EE78" si="35">INDEX($V$15:$V$402,SMALL($DC$14:$DC$401,U16),1)</f>
        <v>1305000202</v>
      </c>
    </row>
    <row r="16" spans="2:135" ht="22.8" x14ac:dyDescent="0.3">
      <c r="B16" s="225">
        <f t="shared" ref="B16:B79" si="36">IF(B15="","",IF(B15+1=$T$9,$T$9,IF(B15+1&gt;$T$9,"",IF(B15+1&lt;$T$9,B15+1,""))))</f>
        <v>3</v>
      </c>
      <c r="C16" s="226">
        <f t="shared" ref="C16:C79" si="37">IF(C15="","",IF(C15+1=$T$8,$T$8,IF(C15+1&gt;$T$8,"",IF(C15+1&lt;$T$8,C15+1,""))))</f>
        <v>1305000203</v>
      </c>
      <c r="D16" s="227" t="s">
        <v>293</v>
      </c>
      <c r="E16" s="278" t="s">
        <v>38</v>
      </c>
      <c r="F16" s="202"/>
      <c r="G16" s="202"/>
      <c r="H16" s="202"/>
      <c r="I16" s="202"/>
      <c r="J16" s="202"/>
      <c r="K16" s="201"/>
      <c r="U16">
        <v>2</v>
      </c>
      <c r="V16">
        <f t="shared" ref="V16:V79" si="38">IF(OR(B15="",K15=CM$15,K15="AB"),800,C15)</f>
        <v>1305000202</v>
      </c>
      <c r="W16" t="str">
        <f t="shared" ref="W16:W79" si="39">IF($CG$13=2,IF(OR(E15="NO",E15=""),"",E15),IF(V16=800,"",IF(E15="","",E15)))</f>
        <v>01T</v>
      </c>
      <c r="X16" t="str">
        <f>IF(B15="","",IF(OR(W16="",W16=0),"",IF(V16=800,"",INDEX(DATA!$M$10:$Q$10,1,MATCH(W16,DATA!$M$9:$Q$9,0)))))</f>
        <v>09H</v>
      </c>
      <c r="Y16" t="str">
        <f>IF(B15="","",IF($CG$13=2,IF(OR(F15="NO",F15=""),"",F15),IF(V16=800,"",DATA!$M$11)))</f>
        <v>13E</v>
      </c>
      <c r="Z16" t="str">
        <f>IF(B15="","",IF(AND($CG$13=2,G15="NO"),"",IF(V16=800,"",LEFT(DATA!$M$12,2)&amp;D15)))</f>
        <v>15T</v>
      </c>
      <c r="AA16" t="str">
        <f>IF(B15="","",IF(AND($CG$13=2,G15="NO"),"",IF(V16=800,"",LEFT(DATA!$M$13,2)&amp;D15)))</f>
        <v>19T</v>
      </c>
      <c r="AB16" t="str">
        <f>IF(B15="","",IF(AND($CG$13=2,H15="NO"),"",IF(V16=800,"",LEFT(DATA!$M$14,2)&amp;D15)))</f>
        <v>20T</v>
      </c>
      <c r="AC16" t="str">
        <f>IF(B15="","",IF(AND($CG$13=2,H15="NO"),"",IF(V16=800,"",LEFT(DATA!$M$15,2)&amp;D15)))</f>
        <v>21T</v>
      </c>
      <c r="AD16" t="str">
        <f>IF(B15="","",IF(AND($CG$13=2,I15="NO"),"",IF(V16=800,"",LEFT(DATA!$M$16,2)&amp;D15)))</f>
        <v>T</v>
      </c>
      <c r="AE16" t="str">
        <f>IF(B15="","",IF(AND($CG$13=2,I15="NO"),"",IF(V16=800,"",LEFT(DATA!$M$17,2)&amp;D15)))</f>
        <v>T</v>
      </c>
      <c r="AF16" t="str">
        <f>IF(B15="","",IF(AND($CG$13=2,J15="NO"),"",IF(V16=800,"",LEFT(DATA!$M$18,2)&amp;D15)))</f>
        <v>T</v>
      </c>
      <c r="AG16" t="str">
        <f>IF(B15="","",IF(AND($CG$13=2,J15="NO"),"",IF(V16=800,"",LEFT(DATA!$M$19,2)&amp;D15)))</f>
        <v>T</v>
      </c>
      <c r="AJ16" s="192">
        <f t="shared" ref="AJ16:AJ79" si="40">IF(AND($CG$13=2,SUMPRODUCT(--(X16:AG16&lt;&gt;""))=0),"",IF(INDEX(X16:AG16,1,$AJ$13)="","",IF(V16=800,"",U16)))</f>
        <v>2</v>
      </c>
      <c r="AK16" s="192">
        <f t="shared" ref="AK16:AK79" si="41">IF(ISERROR(SMALL($AJ$15:$AJ$402,U16)),"",SMALL($AJ$15:$AJ$402,U16))</f>
        <v>2</v>
      </c>
      <c r="AL16" s="192">
        <f t="shared" ref="AL16:AL79" si="42">IF(AK16="","",INDEX($V$15:$V$402,MATCH(AK16,$U$15:$U$402,0),1))</f>
        <v>1305000202</v>
      </c>
      <c r="AM16" s="192" t="str">
        <f t="shared" ref="AM16:AM79" si="43">IF(OR(AL16="",AJ$13=12,INDEX($W$15:$AG$402,AK16,AJ$13)=0),"",INDEX($W$15:$AG$402,AK16,AJ$13))</f>
        <v>T</v>
      </c>
      <c r="AN16" s="192">
        <v>2</v>
      </c>
      <c r="AO16" s="192" t="str">
        <f>IF(AL16="","",INDEX($W$15:$AG$402,MATCH(AL16,V$15:$V$402,0),1))</f>
        <v>01T</v>
      </c>
      <c r="AP16" s="192" t="str">
        <f t="shared" ref="AP16:AP79" si="44">IF(AL16="","",INDEX($W$15:$AG$402,MATCH(AL16,$V$15:$V$3402,0),2))</f>
        <v>09H</v>
      </c>
      <c r="AQ16" s="192" t="str">
        <f t="shared" ref="AQ16:AQ79" si="45">IF(AL16="","",INDEX($W$15:$AG$402,MATCH(AL16,$V$15:$V$402,0),3))</f>
        <v>13E</v>
      </c>
      <c r="AR16" s="192" t="str">
        <f t="shared" ref="AR16:AR79" si="46">IF(AL16="","",INDEX($W$15:$AG$402,MATCH(AL16,$V$15:$V$402,0),4))</f>
        <v>15T</v>
      </c>
      <c r="AS16" s="192" t="str">
        <f t="shared" ref="AS16:AS79" si="47">IF(AL16="","",INDEX($W$15:$AG$402,MATCH(AL16,$V$15:$V$402,0),5))</f>
        <v>19T</v>
      </c>
      <c r="AT16" s="192" t="str">
        <f t="shared" ref="AT16:AT79" si="48">IF(AL16="","",INDEX($W$15:$AG$402,MATCH(AL16,$V$15:$V$402,0),6))</f>
        <v>20T</v>
      </c>
      <c r="AU16" s="192" t="str">
        <f t="shared" ref="AU16:AU79" si="49">IF(AL16="","",INDEX($W$15:$AG$402,MATCH(AL16,$V$15:$V$402,0),7))</f>
        <v>21T</v>
      </c>
      <c r="AV16" s="192" t="str">
        <f t="shared" ref="AV16:AV79" si="50">IF(AL16="","",INDEX($W$15:$AG$402,MATCH(AL16,$V$15:$V$402,0),8))</f>
        <v>T</v>
      </c>
      <c r="AW16" s="192" t="str">
        <f t="shared" ref="AW16:AW79" si="51">IF(AL16="","",INDEX($W$15:$AG$402,MATCH(AL16,$V$15:$V$402,0),9))</f>
        <v>T</v>
      </c>
      <c r="AX16" s="192" t="str">
        <f t="shared" ref="AX16:AX79" si="52">IF(AL16="","",INDEX($W$15:$AG$402,MATCH(AL16,$V$15:$V$402,0),10))</f>
        <v>T</v>
      </c>
      <c r="AY16" s="192" t="str">
        <f t="shared" ref="AY16:AY79" si="53">IF(AL16="","",INDEX($W$15:$AG$402,MATCH(AL16,$V$15:$V$402,0),11))</f>
        <v>T</v>
      </c>
      <c r="BB16">
        <f t="shared" ref="BB16:BB79" si="54">IF(OR(B15="",D15=$CM$15),800,IF(D15=$BB$14,B15,800))</f>
        <v>2</v>
      </c>
      <c r="BC16">
        <f t="shared" ref="BC16:BC79" si="55">IF(OR(B15="",D15=$CM$15),800,IF(D15=$BC$14,B15,800))</f>
        <v>800</v>
      </c>
      <c r="BD16">
        <f t="shared" ref="BD16:BD79" si="56">IF(OR(B15="",D15=$CM$15),800,IF(D15=$BD$14,B15,800))</f>
        <v>800</v>
      </c>
      <c r="BE16">
        <f t="shared" ref="BE16:BE79" si="57">IF(OR(B15="",D15=$CM$15),800,IF(D15=$BE$14,B15,800))</f>
        <v>800</v>
      </c>
      <c r="BF16">
        <f t="shared" ref="BF16:BF79" si="58">IF(OR(B15="",D15=$CM$15),800,IF(D15=$BF$14,B15,800))</f>
        <v>800</v>
      </c>
      <c r="BG16">
        <f t="shared" ref="BG16:BG79" si="59">IF(OR(B15="",D15=$CM$15),800,B15)</f>
        <v>2</v>
      </c>
      <c r="BH16">
        <v>2</v>
      </c>
      <c r="BK16">
        <f t="shared" ref="BK16:BK79" si="60">IF(AND($CG$13=2,W16=""),800,IF(OR(B15="",K15=$CM$15),800,IF(E15=BK$14,B15,800)))</f>
        <v>2</v>
      </c>
      <c r="BL16">
        <f t="shared" ref="BL16:BL79" si="61">IF(AND($CG$13=2,W16=""),800,IF(OR(B15="",K15=$CM$15),800,IF(E15=BL$14,B15,800)))</f>
        <v>800</v>
      </c>
      <c r="BM16">
        <f t="shared" ref="BM16:BM79" si="62">IF(AND($CG$13=2,W16=""),800,IF(OR(B15="",K15=$CM$15),800,IF(E15=BM$14,B15,800)))</f>
        <v>800</v>
      </c>
      <c r="BN16">
        <f t="shared" ref="BN16:BN79" si="63">IF(AND($CG$13=2,W16=""),800,IF(OR(B15="",K15=$CM$15),800,IF(E15=BN$14,B15,800)))</f>
        <v>800</v>
      </c>
      <c r="BO16">
        <f t="shared" ref="BO16:BO79" si="64">IF(OR(B15="",K15=$CM$15),800,IF(E15=BO$14,B15,800))</f>
        <v>800</v>
      </c>
      <c r="BP16">
        <f t="shared" ref="BP16:BP79" si="65">IF(AND($CG$13=2,W16=""),800,IF(OR(B15="",K15=$CH$5),800,IF(OR(E15=$CH$2,E15=$CM$12,E15=$CN$12),B15,800)))</f>
        <v>800</v>
      </c>
      <c r="BQ16">
        <f t="shared" ref="BQ16:BQ79" si="66">IF(AND($CG$13=2,E15="NO"),800,IF(OR(B15="",K15=$CM$15),800,B15))</f>
        <v>2</v>
      </c>
      <c r="CG16" s="141"/>
      <c r="CH16" s="141"/>
      <c r="CI16" s="141"/>
      <c r="CJ16" s="141"/>
      <c r="CK16" s="141" t="s">
        <v>296</v>
      </c>
      <c r="CL16" s="141"/>
      <c r="CM16" s="141" t="s">
        <v>324</v>
      </c>
      <c r="CN16" s="200" t="str">
        <f>DATA!O9</f>
        <v>01H</v>
      </c>
      <c r="CO16" s="200" t="str">
        <f>IF(CG13=1,"","NO")</f>
        <v/>
      </c>
      <c r="CP16" s="141"/>
      <c r="CS16" s="193">
        <f t="shared" si="3"/>
        <v>3</v>
      </c>
      <c r="CT16" s="193">
        <f t="shared" si="4"/>
        <v>3</v>
      </c>
      <c r="CU16" s="193">
        <f t="shared" si="5"/>
        <v>3</v>
      </c>
      <c r="CV16" s="193">
        <f t="shared" si="6"/>
        <v>3</v>
      </c>
      <c r="CW16" s="193">
        <f t="shared" si="7"/>
        <v>3</v>
      </c>
      <c r="CX16" s="193">
        <f t="shared" si="8"/>
        <v>3</v>
      </c>
      <c r="CY16" s="193">
        <f t="shared" si="9"/>
        <v>3</v>
      </c>
      <c r="CZ16" s="193">
        <f t="shared" si="10"/>
        <v>3</v>
      </c>
      <c r="DA16" s="193">
        <f t="shared" si="11"/>
        <v>3</v>
      </c>
      <c r="DB16" s="193">
        <f t="shared" si="12"/>
        <v>3</v>
      </c>
      <c r="DC16" s="193">
        <f t="shared" si="13"/>
        <v>3</v>
      </c>
      <c r="DF16">
        <v>3</v>
      </c>
      <c r="DG16" s="192" t="str">
        <f t="shared" si="14"/>
        <v>01T</v>
      </c>
      <c r="DH16" s="192" t="str">
        <f t="shared" si="15"/>
        <v>09H</v>
      </c>
      <c r="DI16" s="192" t="str">
        <f t="shared" si="16"/>
        <v>13E</v>
      </c>
      <c r="DJ16" s="192" t="str">
        <f t="shared" si="17"/>
        <v>15E</v>
      </c>
      <c r="DK16" s="192" t="str">
        <f t="shared" si="18"/>
        <v>19E</v>
      </c>
      <c r="DL16" s="192" t="str">
        <f>INDEX($AB$15:$AB$401,SMALL($CX$14:$CX$401,$U17),1)</f>
        <v>20E</v>
      </c>
      <c r="DM16" s="192" t="str">
        <f t="shared" si="20"/>
        <v>21E</v>
      </c>
      <c r="DN16" s="192" t="str">
        <f t="shared" si="21"/>
        <v>E</v>
      </c>
      <c r="DO16" s="192" t="str">
        <f t="shared" si="22"/>
        <v>E</v>
      </c>
      <c r="DP16" s="192" t="str">
        <f t="shared" si="23"/>
        <v>E</v>
      </c>
      <c r="DQ16" s="192" t="str">
        <f t="shared" si="24"/>
        <v>E</v>
      </c>
      <c r="DU16" s="204">
        <f t="shared" si="25"/>
        <v>1305000203</v>
      </c>
      <c r="DV16" s="204">
        <f t="shared" si="26"/>
        <v>1305000203</v>
      </c>
      <c r="DW16" s="204">
        <f t="shared" si="27"/>
        <v>1305000203</v>
      </c>
      <c r="DX16" s="204">
        <f t="shared" si="28"/>
        <v>1305000203</v>
      </c>
      <c r="DY16" s="204">
        <f t="shared" si="29"/>
        <v>1305000203</v>
      </c>
      <c r="DZ16" s="204">
        <f t="shared" si="30"/>
        <v>1305000203</v>
      </c>
      <c r="EA16" s="204">
        <f t="shared" si="31"/>
        <v>1305000203</v>
      </c>
      <c r="EB16" s="204">
        <f t="shared" si="32"/>
        <v>1305000203</v>
      </c>
      <c r="EC16" s="204">
        <f t="shared" si="33"/>
        <v>1305000203</v>
      </c>
      <c r="ED16" s="204">
        <f t="shared" si="34"/>
        <v>1305000203</v>
      </c>
      <c r="EE16" s="204">
        <f t="shared" si="35"/>
        <v>1305000203</v>
      </c>
    </row>
    <row r="17" spans="2:135" ht="22.8" x14ac:dyDescent="0.3">
      <c r="B17" s="225">
        <f t="shared" si="36"/>
        <v>4</v>
      </c>
      <c r="C17" s="226">
        <f t="shared" si="37"/>
        <v>1305000204</v>
      </c>
      <c r="D17" s="227" t="s">
        <v>294</v>
      </c>
      <c r="E17" s="278" t="s">
        <v>38</v>
      </c>
      <c r="F17" s="202"/>
      <c r="G17" s="202"/>
      <c r="H17" s="202"/>
      <c r="I17" s="202"/>
      <c r="J17" s="202"/>
      <c r="K17" s="201"/>
      <c r="U17">
        <v>3</v>
      </c>
      <c r="V17">
        <f t="shared" si="38"/>
        <v>1305000203</v>
      </c>
      <c r="W17" t="str">
        <f t="shared" si="39"/>
        <v>01T</v>
      </c>
      <c r="X17" t="str">
        <f>IF(B16="","",IF(OR(W17="",W17=0),"",IF(V17=800,"",INDEX(DATA!$M$10:$Q$10,1,MATCH(W17,DATA!$M$9:$Q$9,0)))))</f>
        <v>09H</v>
      </c>
      <c r="Y17" t="str">
        <f>IF(B16="","",IF($CG$13=2,IF(OR(F16="NO",F16=""),"",F16),IF(V17=800,"",DATA!$M$11)))</f>
        <v>13E</v>
      </c>
      <c r="Z17" t="str">
        <f>IF(B16="","",IF(AND($CG$13=2,G16="NO"),"",IF(V17=800,"",LEFT(DATA!$M$12,2)&amp;D16)))</f>
        <v>15E</v>
      </c>
      <c r="AA17" t="str">
        <f>IF(B16="","",IF(AND($CG$13=2,G16="NO"),"",IF(V17=800,"",LEFT(DATA!$M$13,2)&amp;D16)))</f>
        <v>19E</v>
      </c>
      <c r="AB17" t="str">
        <f>IF(B16="","",IF(AND($CG$13=2,H16="NO"),"",IF(V17=800,"",LEFT(DATA!$M$14,2)&amp;D16)))</f>
        <v>20E</v>
      </c>
      <c r="AC17" t="str">
        <f>IF(B16="","",IF(AND($CG$13=2,H16="NO"),"",IF(V17=800,"",LEFT(DATA!$M$15,2)&amp;D16)))</f>
        <v>21E</v>
      </c>
      <c r="AD17" t="str">
        <f>IF(B16="","",IF(AND($CG$13=2,I16="NO"),"",IF(V17=800,"",LEFT(DATA!$M$16,2)&amp;D16)))</f>
        <v>E</v>
      </c>
      <c r="AE17" t="str">
        <f>IF(B16="","",IF(AND($CG$13=2,I16="NO"),"",IF(V17=800,"",LEFT(DATA!$M$17,2)&amp;D16)))</f>
        <v>E</v>
      </c>
      <c r="AF17" t="str">
        <f>IF(B16="","",IF(AND($CG$13=2,J16="NO"),"",IF(V17=800,"",LEFT(DATA!$M$18,2)&amp;D16)))</f>
        <v>E</v>
      </c>
      <c r="AG17" t="str">
        <f>IF(B16="","",IF(AND($CG$13=2,J16="NO"),"",IF(V17=800,"",LEFT(DATA!$M$19,2)&amp;D16)))</f>
        <v>E</v>
      </c>
      <c r="AJ17" s="192">
        <f t="shared" si="40"/>
        <v>3</v>
      </c>
      <c r="AK17" s="192">
        <f t="shared" si="41"/>
        <v>3</v>
      </c>
      <c r="AL17" s="192">
        <f t="shared" si="42"/>
        <v>1305000203</v>
      </c>
      <c r="AM17" s="192" t="str">
        <f t="shared" si="43"/>
        <v>E</v>
      </c>
      <c r="AN17" s="192">
        <v>3</v>
      </c>
      <c r="AO17" s="192" t="str">
        <f>IF(AL17="","",INDEX($W$15:$AG$402,MATCH(AL17,V$15:$V$402,0),1))</f>
        <v>01T</v>
      </c>
      <c r="AP17" s="192" t="str">
        <f t="shared" si="44"/>
        <v>09H</v>
      </c>
      <c r="AQ17" s="192" t="str">
        <f t="shared" si="45"/>
        <v>13E</v>
      </c>
      <c r="AR17" s="192" t="str">
        <f t="shared" si="46"/>
        <v>15E</v>
      </c>
      <c r="AS17" s="192" t="str">
        <f t="shared" si="47"/>
        <v>19E</v>
      </c>
      <c r="AT17" s="192" t="str">
        <f t="shared" si="48"/>
        <v>20E</v>
      </c>
      <c r="AU17" s="192" t="str">
        <f t="shared" si="49"/>
        <v>21E</v>
      </c>
      <c r="AV17" s="192" t="str">
        <f t="shared" si="50"/>
        <v>E</v>
      </c>
      <c r="AW17" s="192" t="str">
        <f t="shared" si="51"/>
        <v>E</v>
      </c>
      <c r="AX17" s="192" t="str">
        <f t="shared" si="52"/>
        <v>E</v>
      </c>
      <c r="AY17" s="192" t="str">
        <f t="shared" si="53"/>
        <v>E</v>
      </c>
      <c r="BB17">
        <f t="shared" si="54"/>
        <v>800</v>
      </c>
      <c r="BC17">
        <f t="shared" si="55"/>
        <v>3</v>
      </c>
      <c r="BD17">
        <f t="shared" si="56"/>
        <v>800</v>
      </c>
      <c r="BE17">
        <f t="shared" si="57"/>
        <v>800</v>
      </c>
      <c r="BF17">
        <f t="shared" si="58"/>
        <v>800</v>
      </c>
      <c r="BG17">
        <f t="shared" si="59"/>
        <v>3</v>
      </c>
      <c r="BH17">
        <v>3</v>
      </c>
      <c r="BK17">
        <f t="shared" si="60"/>
        <v>3</v>
      </c>
      <c r="BL17">
        <f t="shared" si="61"/>
        <v>800</v>
      </c>
      <c r="BM17">
        <f t="shared" si="62"/>
        <v>800</v>
      </c>
      <c r="BN17">
        <f t="shared" si="63"/>
        <v>800</v>
      </c>
      <c r="BO17">
        <f t="shared" si="64"/>
        <v>800</v>
      </c>
      <c r="BP17">
        <f t="shared" si="65"/>
        <v>800</v>
      </c>
      <c r="BQ17">
        <f t="shared" si="66"/>
        <v>3</v>
      </c>
      <c r="CG17" s="141"/>
      <c r="CH17" s="141"/>
      <c r="CI17" s="141"/>
      <c r="CJ17" s="141"/>
      <c r="CK17" s="141"/>
      <c r="CL17" s="141"/>
      <c r="CM17" s="141"/>
      <c r="CN17" s="200" t="str">
        <f>DATA!P9</f>
        <v>01K</v>
      </c>
      <c r="CO17" s="200"/>
      <c r="CP17" s="141"/>
      <c r="CS17" s="193">
        <f t="shared" si="3"/>
        <v>4</v>
      </c>
      <c r="CT17" s="193">
        <f t="shared" si="4"/>
        <v>4</v>
      </c>
      <c r="CU17" s="193">
        <f t="shared" si="5"/>
        <v>4</v>
      </c>
      <c r="CV17" s="193">
        <f t="shared" si="6"/>
        <v>4</v>
      </c>
      <c r="CW17" s="193">
        <f t="shared" si="7"/>
        <v>4</v>
      </c>
      <c r="CX17" s="193">
        <f t="shared" si="8"/>
        <v>4</v>
      </c>
      <c r="CY17" s="193">
        <f t="shared" si="9"/>
        <v>4</v>
      </c>
      <c r="CZ17" s="193">
        <f t="shared" si="10"/>
        <v>4</v>
      </c>
      <c r="DA17" s="193">
        <f t="shared" si="11"/>
        <v>4</v>
      </c>
      <c r="DB17" s="193">
        <f t="shared" si="12"/>
        <v>4</v>
      </c>
      <c r="DC17" s="193">
        <f t="shared" si="13"/>
        <v>4</v>
      </c>
      <c r="DF17">
        <v>4</v>
      </c>
      <c r="DG17" s="192" t="str">
        <f t="shared" si="14"/>
        <v>01T</v>
      </c>
      <c r="DH17" s="192" t="str">
        <f t="shared" si="15"/>
        <v>09H</v>
      </c>
      <c r="DI17" s="192" t="str">
        <f t="shared" si="16"/>
        <v>13E</v>
      </c>
      <c r="DJ17" s="192" t="str">
        <f t="shared" si="17"/>
        <v>15T</v>
      </c>
      <c r="DK17" s="192" t="str">
        <f t="shared" si="18"/>
        <v>19T</v>
      </c>
      <c r="DL17" s="192" t="str">
        <f t="shared" si="19"/>
        <v>20T</v>
      </c>
      <c r="DM17" s="192" t="str">
        <f t="shared" si="20"/>
        <v>21T</v>
      </c>
      <c r="DN17" s="192" t="str">
        <f t="shared" si="21"/>
        <v>T</v>
      </c>
      <c r="DO17" s="192" t="str">
        <f t="shared" si="22"/>
        <v>T</v>
      </c>
      <c r="DP17" s="192" t="str">
        <f t="shared" si="23"/>
        <v>T</v>
      </c>
      <c r="DQ17" s="192" t="str">
        <f t="shared" si="24"/>
        <v>T</v>
      </c>
      <c r="DU17" s="204">
        <f t="shared" si="25"/>
        <v>1305000204</v>
      </c>
      <c r="DV17" s="204">
        <f t="shared" si="26"/>
        <v>1305000204</v>
      </c>
      <c r="DW17" s="204">
        <f t="shared" si="27"/>
        <v>1305000204</v>
      </c>
      <c r="DX17" s="204">
        <f t="shared" si="28"/>
        <v>1305000204</v>
      </c>
      <c r="DY17" s="204">
        <f t="shared" si="29"/>
        <v>1305000204</v>
      </c>
      <c r="DZ17" s="204">
        <f t="shared" si="30"/>
        <v>1305000204</v>
      </c>
      <c r="EA17" s="204">
        <f t="shared" si="31"/>
        <v>1305000204</v>
      </c>
      <c r="EB17" s="204">
        <f t="shared" si="32"/>
        <v>1305000204</v>
      </c>
      <c r="EC17" s="204">
        <f t="shared" si="33"/>
        <v>1305000204</v>
      </c>
      <c r="ED17" s="204">
        <f t="shared" si="34"/>
        <v>1305000204</v>
      </c>
      <c r="EE17" s="204">
        <f t="shared" si="35"/>
        <v>1305000204</v>
      </c>
    </row>
    <row r="18" spans="2:135" ht="22.8" x14ac:dyDescent="0.3">
      <c r="B18" s="225">
        <f t="shared" si="36"/>
        <v>5</v>
      </c>
      <c r="C18" s="226">
        <f t="shared" si="37"/>
        <v>1305000205</v>
      </c>
      <c r="D18" s="227" t="s">
        <v>293</v>
      </c>
      <c r="E18" s="278" t="s">
        <v>38</v>
      </c>
      <c r="F18" s="202"/>
      <c r="G18" s="202"/>
      <c r="H18" s="202"/>
      <c r="I18" s="202"/>
      <c r="J18" s="202"/>
      <c r="K18" s="201"/>
      <c r="U18">
        <v>4</v>
      </c>
      <c r="V18">
        <f t="shared" si="38"/>
        <v>1305000204</v>
      </c>
      <c r="W18" t="str">
        <f t="shared" si="39"/>
        <v>01T</v>
      </c>
      <c r="X18" t="str">
        <f>IF(B17="","",IF(OR(W18="",W18=0),"",IF(V18=800,"",INDEX(DATA!$M$10:$Q$10,1,MATCH(W18,DATA!$M$9:$Q$9,0)))))</f>
        <v>09H</v>
      </c>
      <c r="Y18" t="str">
        <f>IF(B17="","",IF($CG$13=2,IF(OR(F17="NO",F17=""),"",F17),IF(V18=800,"",DATA!$M$11)))</f>
        <v>13E</v>
      </c>
      <c r="Z18" t="str">
        <f>IF(B17="","",IF(AND($CG$13=2,G17="NO"),"",IF(V18=800,"",LEFT(DATA!$M$12,2)&amp;D17)))</f>
        <v>15T</v>
      </c>
      <c r="AA18" t="str">
        <f>IF(B17="","",IF(AND($CG$13=2,G17="NO"),"",IF(V18=800,"",LEFT(DATA!$M$13,2)&amp;D17)))</f>
        <v>19T</v>
      </c>
      <c r="AB18" t="str">
        <f>IF(B17="","",IF(AND($CG$13=2,H17="NO"),"",IF(V18=800,"",LEFT(DATA!$M$14,2)&amp;D17)))</f>
        <v>20T</v>
      </c>
      <c r="AC18" t="str">
        <f>IF(B17="","",IF(AND($CG$13=2,H17="NO"),"",IF(V18=800,"",LEFT(DATA!$M$15,2)&amp;D17)))</f>
        <v>21T</v>
      </c>
      <c r="AD18" t="str">
        <f>IF(B17="","",IF(AND($CG$13=2,I17="NO"),"",IF(V18=800,"",LEFT(DATA!$M$16,2)&amp;D17)))</f>
        <v>T</v>
      </c>
      <c r="AE18" t="str">
        <f>IF(B17="","",IF(AND($CG$13=2,I17="NO"),"",IF(V18=800,"",LEFT(DATA!$M$17,2)&amp;D17)))</f>
        <v>T</v>
      </c>
      <c r="AF18" t="str">
        <f>IF(B17="","",IF(AND($CG$13=2,J17="NO"),"",IF(V18=800,"",LEFT(DATA!$M$18,2)&amp;D17)))</f>
        <v>T</v>
      </c>
      <c r="AG18" t="str">
        <f>IF(B17="","",IF(AND($CG$13=2,J17="NO"),"",IF(V18=800,"",LEFT(DATA!$M$19,2)&amp;D17)))</f>
        <v>T</v>
      </c>
      <c r="AJ18" s="192">
        <f t="shared" si="40"/>
        <v>4</v>
      </c>
      <c r="AK18" s="192">
        <f t="shared" si="41"/>
        <v>4</v>
      </c>
      <c r="AL18" s="192">
        <f t="shared" si="42"/>
        <v>1305000204</v>
      </c>
      <c r="AM18" s="192" t="str">
        <f t="shared" si="43"/>
        <v>T</v>
      </c>
      <c r="AN18" s="192">
        <v>4</v>
      </c>
      <c r="AO18" s="192" t="str">
        <f>IF(AL18="","",INDEX($W$15:$AG$402,MATCH(AL18,V$15:$V$402,0),1))</f>
        <v>01T</v>
      </c>
      <c r="AP18" s="192" t="str">
        <f t="shared" si="44"/>
        <v>09H</v>
      </c>
      <c r="AQ18" s="192" t="str">
        <f t="shared" si="45"/>
        <v>13E</v>
      </c>
      <c r="AR18" s="192" t="str">
        <f t="shared" si="46"/>
        <v>15T</v>
      </c>
      <c r="AS18" s="192" t="str">
        <f t="shared" si="47"/>
        <v>19T</v>
      </c>
      <c r="AT18" s="192" t="str">
        <f t="shared" si="48"/>
        <v>20T</v>
      </c>
      <c r="AU18" s="192" t="str">
        <f t="shared" si="49"/>
        <v>21T</v>
      </c>
      <c r="AV18" s="192" t="str">
        <f t="shared" si="50"/>
        <v>T</v>
      </c>
      <c r="AW18" s="192" t="str">
        <f t="shared" si="51"/>
        <v>T</v>
      </c>
      <c r="AX18" s="192" t="str">
        <f t="shared" si="52"/>
        <v>T</v>
      </c>
      <c r="AY18" s="192" t="str">
        <f t="shared" si="53"/>
        <v>T</v>
      </c>
      <c r="BB18">
        <f t="shared" si="54"/>
        <v>4</v>
      </c>
      <c r="BC18">
        <f t="shared" si="55"/>
        <v>800</v>
      </c>
      <c r="BD18">
        <f t="shared" si="56"/>
        <v>800</v>
      </c>
      <c r="BE18">
        <f t="shared" si="57"/>
        <v>800</v>
      </c>
      <c r="BF18">
        <f t="shared" si="58"/>
        <v>800</v>
      </c>
      <c r="BG18">
        <f t="shared" si="59"/>
        <v>4</v>
      </c>
      <c r="BH18">
        <v>4</v>
      </c>
      <c r="BK18">
        <f t="shared" si="60"/>
        <v>4</v>
      </c>
      <c r="BL18">
        <f t="shared" si="61"/>
        <v>800</v>
      </c>
      <c r="BM18">
        <f t="shared" si="62"/>
        <v>800</v>
      </c>
      <c r="BN18">
        <f t="shared" si="63"/>
        <v>800</v>
      </c>
      <c r="BO18">
        <f t="shared" si="64"/>
        <v>800</v>
      </c>
      <c r="BP18">
        <f t="shared" si="65"/>
        <v>800</v>
      </c>
      <c r="BQ18">
        <f t="shared" si="66"/>
        <v>4</v>
      </c>
      <c r="CG18" s="141"/>
      <c r="CH18" s="141"/>
      <c r="CI18" s="141"/>
      <c r="CJ18" s="141"/>
      <c r="CK18" s="141"/>
      <c r="CL18" s="141"/>
      <c r="CM18" s="141"/>
      <c r="CN18" s="200" t="str">
        <f>DATA!Q9</f>
        <v>03T</v>
      </c>
      <c r="CO18" s="200"/>
      <c r="CP18" s="141"/>
      <c r="CS18" s="193">
        <f t="shared" si="3"/>
        <v>5</v>
      </c>
      <c r="CT18" s="193">
        <f t="shared" si="4"/>
        <v>5</v>
      </c>
      <c r="CU18" s="193">
        <f t="shared" si="5"/>
        <v>5</v>
      </c>
      <c r="CV18" s="193">
        <f t="shared" si="6"/>
        <v>5</v>
      </c>
      <c r="CW18" s="193">
        <f t="shared" si="7"/>
        <v>5</v>
      </c>
      <c r="CX18" s="193">
        <f t="shared" si="8"/>
        <v>5</v>
      </c>
      <c r="CY18" s="193">
        <f t="shared" si="9"/>
        <v>5</v>
      </c>
      <c r="CZ18" s="193">
        <f t="shared" si="10"/>
        <v>5</v>
      </c>
      <c r="DA18" s="193">
        <f t="shared" si="11"/>
        <v>5</v>
      </c>
      <c r="DB18" s="193">
        <f t="shared" si="12"/>
        <v>5</v>
      </c>
      <c r="DC18" s="193">
        <f t="shared" si="13"/>
        <v>5</v>
      </c>
      <c r="DF18">
        <v>5</v>
      </c>
      <c r="DG18" s="192" t="str">
        <f t="shared" si="14"/>
        <v>01T</v>
      </c>
      <c r="DH18" s="192" t="str">
        <f t="shared" si="15"/>
        <v>09H</v>
      </c>
      <c r="DI18" s="192" t="str">
        <f t="shared" si="16"/>
        <v>13E</v>
      </c>
      <c r="DJ18" s="192" t="str">
        <f t="shared" si="17"/>
        <v>15E</v>
      </c>
      <c r="DK18" s="192" t="str">
        <f t="shared" si="18"/>
        <v>19E</v>
      </c>
      <c r="DL18" s="192" t="str">
        <f t="shared" si="19"/>
        <v>20E</v>
      </c>
      <c r="DM18" s="192" t="str">
        <f t="shared" si="20"/>
        <v>21E</v>
      </c>
      <c r="DN18" s="192" t="str">
        <f t="shared" si="21"/>
        <v>E</v>
      </c>
      <c r="DO18" s="192" t="str">
        <f t="shared" si="22"/>
        <v>E</v>
      </c>
      <c r="DP18" s="192" t="str">
        <f t="shared" si="23"/>
        <v>E</v>
      </c>
      <c r="DQ18" s="192" t="str">
        <f t="shared" si="24"/>
        <v>E</v>
      </c>
      <c r="DU18" s="204">
        <f t="shared" si="25"/>
        <v>1305000205</v>
      </c>
      <c r="DV18" s="204">
        <f t="shared" si="26"/>
        <v>1305000205</v>
      </c>
      <c r="DW18" s="204">
        <f t="shared" si="27"/>
        <v>1305000205</v>
      </c>
      <c r="DX18" s="204">
        <f t="shared" si="28"/>
        <v>1305000205</v>
      </c>
      <c r="DY18" s="204">
        <f t="shared" si="29"/>
        <v>1305000205</v>
      </c>
      <c r="DZ18" s="204">
        <f t="shared" si="30"/>
        <v>1305000205</v>
      </c>
      <c r="EA18" s="204">
        <f t="shared" si="31"/>
        <v>1305000205</v>
      </c>
      <c r="EB18" s="204">
        <f t="shared" si="32"/>
        <v>1305000205</v>
      </c>
      <c r="EC18" s="204">
        <f t="shared" si="33"/>
        <v>1305000205</v>
      </c>
      <c r="ED18" s="204">
        <f t="shared" si="34"/>
        <v>1305000205</v>
      </c>
      <c r="EE18" s="204">
        <f t="shared" si="35"/>
        <v>1305000205</v>
      </c>
    </row>
    <row r="19" spans="2:135" ht="22.8" x14ac:dyDescent="0.3">
      <c r="B19" s="225">
        <f t="shared" si="36"/>
        <v>6</v>
      </c>
      <c r="C19" s="226">
        <f t="shared" si="37"/>
        <v>1305000206</v>
      </c>
      <c r="D19" s="227" t="s">
        <v>293</v>
      </c>
      <c r="E19" s="279" t="s">
        <v>38</v>
      </c>
      <c r="F19" s="202"/>
      <c r="G19" s="202"/>
      <c r="H19" s="202"/>
      <c r="I19" s="202"/>
      <c r="J19" s="202"/>
      <c r="K19" s="201"/>
      <c r="U19">
        <v>5</v>
      </c>
      <c r="V19">
        <f t="shared" si="38"/>
        <v>1305000205</v>
      </c>
      <c r="W19" t="str">
        <f t="shared" si="39"/>
        <v>01T</v>
      </c>
      <c r="X19" t="str">
        <f>IF(B18="","",IF(OR(W19="",W19=0),"",IF(V19=800,"",INDEX(DATA!$M$10:$Q$10,1,MATCH(W19,DATA!$M$9:$Q$9,0)))))</f>
        <v>09H</v>
      </c>
      <c r="Y19" t="str">
        <f>IF(B18="","",IF($CG$13=2,IF(OR(F18="NO",F18=""),"",F18),IF(V19=800,"",DATA!$M$11)))</f>
        <v>13E</v>
      </c>
      <c r="Z19" t="str">
        <f>IF(B18="","",IF(AND($CG$13=2,G18="NO"),"",IF(V19=800,"",LEFT(DATA!$M$12,2)&amp;D18)))</f>
        <v>15E</v>
      </c>
      <c r="AA19" t="str">
        <f>IF(B18="","",IF(AND($CG$13=2,G18="NO"),"",IF(V19=800,"",LEFT(DATA!$M$13,2)&amp;D18)))</f>
        <v>19E</v>
      </c>
      <c r="AB19" t="str">
        <f>IF(B18="","",IF(AND($CG$13=2,H18="NO"),"",IF(V19=800,"",LEFT(DATA!$M$14,2)&amp;D18)))</f>
        <v>20E</v>
      </c>
      <c r="AC19" t="str">
        <f>IF(B18="","",IF(AND($CG$13=2,H18="NO"),"",IF(V19=800,"",LEFT(DATA!$M$15,2)&amp;D18)))</f>
        <v>21E</v>
      </c>
      <c r="AD19" t="str">
        <f>IF(B18="","",IF(AND($CG$13=2,I18="NO"),"",IF(V19=800,"",LEFT(DATA!$M$16,2)&amp;D18)))</f>
        <v>E</v>
      </c>
      <c r="AE19" t="str">
        <f>IF(B18="","",IF(AND($CG$13=2,I18="NO"),"",IF(V19=800,"",LEFT(DATA!$M$17,2)&amp;D18)))</f>
        <v>E</v>
      </c>
      <c r="AF19" t="str">
        <f>IF(B18="","",IF(AND($CG$13=2,J18="NO"),"",IF(V19=800,"",LEFT(DATA!$M$18,2)&amp;D18)))</f>
        <v>E</v>
      </c>
      <c r="AG19" t="str">
        <f>IF(B18="","",IF(AND($CG$13=2,J18="NO"),"",IF(V19=800,"",LEFT(DATA!$M$19,2)&amp;D18)))</f>
        <v>E</v>
      </c>
      <c r="AJ19" s="192">
        <f t="shared" si="40"/>
        <v>5</v>
      </c>
      <c r="AK19" s="192">
        <f t="shared" si="41"/>
        <v>5</v>
      </c>
      <c r="AL19" s="192">
        <f t="shared" si="42"/>
        <v>1305000205</v>
      </c>
      <c r="AM19" s="192" t="str">
        <f t="shared" si="43"/>
        <v>E</v>
      </c>
      <c r="AN19" s="192">
        <v>5</v>
      </c>
      <c r="AO19" s="192" t="str">
        <f>IF(AL19="","",INDEX($W$15:$AG$402,MATCH(AL19,V$15:$V$402,0),1))</f>
        <v>01T</v>
      </c>
      <c r="AP19" s="192" t="str">
        <f t="shared" si="44"/>
        <v>09H</v>
      </c>
      <c r="AQ19" s="192" t="str">
        <f t="shared" si="45"/>
        <v>13E</v>
      </c>
      <c r="AR19" s="192" t="str">
        <f t="shared" si="46"/>
        <v>15E</v>
      </c>
      <c r="AS19" s="192" t="str">
        <f t="shared" si="47"/>
        <v>19E</v>
      </c>
      <c r="AT19" s="192" t="str">
        <f t="shared" si="48"/>
        <v>20E</v>
      </c>
      <c r="AU19" s="192" t="str">
        <f t="shared" si="49"/>
        <v>21E</v>
      </c>
      <c r="AV19" s="192" t="str">
        <f t="shared" si="50"/>
        <v>E</v>
      </c>
      <c r="AW19" s="192" t="str">
        <f t="shared" si="51"/>
        <v>E</v>
      </c>
      <c r="AX19" s="192" t="str">
        <f t="shared" si="52"/>
        <v>E</v>
      </c>
      <c r="AY19" s="192" t="str">
        <f t="shared" si="53"/>
        <v>E</v>
      </c>
      <c r="BB19">
        <f t="shared" si="54"/>
        <v>800</v>
      </c>
      <c r="BC19">
        <f t="shared" si="55"/>
        <v>5</v>
      </c>
      <c r="BD19">
        <f t="shared" si="56"/>
        <v>800</v>
      </c>
      <c r="BE19">
        <f t="shared" si="57"/>
        <v>800</v>
      </c>
      <c r="BF19">
        <f t="shared" si="58"/>
        <v>800</v>
      </c>
      <c r="BG19">
        <f t="shared" si="59"/>
        <v>5</v>
      </c>
      <c r="BH19">
        <v>5</v>
      </c>
      <c r="BK19">
        <f t="shared" si="60"/>
        <v>5</v>
      </c>
      <c r="BL19">
        <f t="shared" si="61"/>
        <v>800</v>
      </c>
      <c r="BM19">
        <f t="shared" si="62"/>
        <v>800</v>
      </c>
      <c r="BN19">
        <f t="shared" si="63"/>
        <v>800</v>
      </c>
      <c r="BO19">
        <f t="shared" si="64"/>
        <v>800</v>
      </c>
      <c r="BP19">
        <f t="shared" si="65"/>
        <v>800</v>
      </c>
      <c r="BQ19">
        <f t="shared" si="66"/>
        <v>5</v>
      </c>
      <c r="CG19" s="141"/>
      <c r="CH19" s="141"/>
      <c r="CI19" s="141"/>
      <c r="CJ19" s="141"/>
      <c r="CK19" s="141"/>
      <c r="CL19" s="141"/>
      <c r="CM19" s="141"/>
      <c r="CN19" s="200" t="str">
        <f>IF(CG13=1,"","NO")</f>
        <v/>
      </c>
      <c r="CO19" s="200"/>
      <c r="CP19" s="141"/>
      <c r="CS19" s="193">
        <f t="shared" si="3"/>
        <v>6</v>
      </c>
      <c r="CT19" s="193">
        <f t="shared" si="4"/>
        <v>6</v>
      </c>
      <c r="CU19" s="193">
        <f t="shared" si="5"/>
        <v>6</v>
      </c>
      <c r="CV19" s="193">
        <f t="shared" si="6"/>
        <v>6</v>
      </c>
      <c r="CW19" s="193">
        <f t="shared" si="7"/>
        <v>6</v>
      </c>
      <c r="CX19" s="193">
        <f t="shared" si="8"/>
        <v>6</v>
      </c>
      <c r="CY19" s="193">
        <f t="shared" si="9"/>
        <v>6</v>
      </c>
      <c r="CZ19" s="193">
        <f t="shared" si="10"/>
        <v>6</v>
      </c>
      <c r="DA19" s="193">
        <f t="shared" si="11"/>
        <v>6</v>
      </c>
      <c r="DB19" s="193">
        <f t="shared" si="12"/>
        <v>6</v>
      </c>
      <c r="DC19" s="193">
        <f t="shared" si="13"/>
        <v>6</v>
      </c>
      <c r="DF19">
        <v>6</v>
      </c>
      <c r="DG19" s="192" t="str">
        <f t="shared" si="14"/>
        <v>01T</v>
      </c>
      <c r="DH19" s="192" t="str">
        <f t="shared" si="15"/>
        <v>09H</v>
      </c>
      <c r="DI19" s="192" t="str">
        <f t="shared" si="16"/>
        <v>13E</v>
      </c>
      <c r="DJ19" s="192" t="str">
        <f t="shared" si="17"/>
        <v>15E</v>
      </c>
      <c r="DK19" s="192" t="str">
        <f t="shared" si="18"/>
        <v>19E</v>
      </c>
      <c r="DL19" s="192" t="str">
        <f t="shared" si="19"/>
        <v>20E</v>
      </c>
      <c r="DM19" s="192" t="str">
        <f t="shared" si="20"/>
        <v>21E</v>
      </c>
      <c r="DN19" s="192" t="str">
        <f t="shared" si="21"/>
        <v>E</v>
      </c>
      <c r="DO19" s="192" t="str">
        <f t="shared" si="22"/>
        <v>E</v>
      </c>
      <c r="DP19" s="192" t="str">
        <f t="shared" si="23"/>
        <v>E</v>
      </c>
      <c r="DQ19" s="192" t="str">
        <f t="shared" si="24"/>
        <v>E</v>
      </c>
      <c r="DU19" s="204">
        <f t="shared" si="25"/>
        <v>1305000206</v>
      </c>
      <c r="DV19" s="204">
        <f t="shared" si="26"/>
        <v>1305000206</v>
      </c>
      <c r="DW19" s="204">
        <f t="shared" si="27"/>
        <v>1305000206</v>
      </c>
      <c r="DX19" s="204">
        <f t="shared" si="28"/>
        <v>1305000206</v>
      </c>
      <c r="DY19" s="204">
        <f t="shared" si="29"/>
        <v>1305000206</v>
      </c>
      <c r="DZ19" s="204">
        <f t="shared" si="30"/>
        <v>1305000206</v>
      </c>
      <c r="EA19" s="204">
        <f t="shared" si="31"/>
        <v>1305000206</v>
      </c>
      <c r="EB19" s="204">
        <f t="shared" si="32"/>
        <v>1305000206</v>
      </c>
      <c r="EC19" s="204">
        <f t="shared" si="33"/>
        <v>1305000206</v>
      </c>
      <c r="ED19" s="204">
        <f t="shared" si="34"/>
        <v>1305000206</v>
      </c>
      <c r="EE19" s="204">
        <f t="shared" si="35"/>
        <v>1305000206</v>
      </c>
    </row>
    <row r="20" spans="2:135" ht="22.8" x14ac:dyDescent="0.3">
      <c r="B20" s="225">
        <f t="shared" si="36"/>
        <v>7</v>
      </c>
      <c r="C20" s="226">
        <f t="shared" si="37"/>
        <v>1305000207</v>
      </c>
      <c r="D20" s="227" t="s">
        <v>293</v>
      </c>
      <c r="E20" s="279" t="s">
        <v>38</v>
      </c>
      <c r="F20" s="202"/>
      <c r="G20" s="202"/>
      <c r="H20" s="202"/>
      <c r="I20" s="202"/>
      <c r="J20" s="202"/>
      <c r="K20" s="201"/>
      <c r="U20">
        <v>6</v>
      </c>
      <c r="V20">
        <f t="shared" si="38"/>
        <v>1305000206</v>
      </c>
      <c r="W20" t="str">
        <f t="shared" si="39"/>
        <v>01T</v>
      </c>
      <c r="X20" t="str">
        <f>IF(B19="","",IF(OR(W20="",W20=0),"",IF(V20=800,"",INDEX(DATA!$M$10:$Q$10,1,MATCH(W20,DATA!$M$9:$Q$9,0)))))</f>
        <v>09H</v>
      </c>
      <c r="Y20" t="str">
        <f>IF(B19="","",IF($CG$13=2,IF(OR(F19="NO",F19=""),"",F19),IF(V20=800,"",DATA!$M$11)))</f>
        <v>13E</v>
      </c>
      <c r="Z20" t="str">
        <f>IF(B19="","",IF(AND($CG$13=2,G19="NO"),"",IF(V20=800,"",LEFT(DATA!$M$12,2)&amp;D19)))</f>
        <v>15E</v>
      </c>
      <c r="AA20" t="str">
        <f>IF(B19="","",IF(AND($CG$13=2,G19="NO"),"",IF(V20=800,"",LEFT(DATA!$M$13,2)&amp;D19)))</f>
        <v>19E</v>
      </c>
      <c r="AB20" t="str">
        <f>IF(B19="","",IF(AND($CG$13=2,H19="NO"),"",IF(V20=800,"",LEFT(DATA!$M$14,2)&amp;D19)))</f>
        <v>20E</v>
      </c>
      <c r="AC20" t="str">
        <f>IF(B19="","",IF(AND($CG$13=2,H19="NO"),"",IF(V20=800,"",LEFT(DATA!$M$15,2)&amp;D19)))</f>
        <v>21E</v>
      </c>
      <c r="AD20" t="str">
        <f>IF(B19="","",IF(AND($CG$13=2,I19="NO"),"",IF(V20=800,"",LEFT(DATA!$M$16,2)&amp;D19)))</f>
        <v>E</v>
      </c>
      <c r="AE20" t="str">
        <f>IF(B19="","",IF(AND($CG$13=2,I19="NO"),"",IF(V20=800,"",LEFT(DATA!$M$17,2)&amp;D19)))</f>
        <v>E</v>
      </c>
      <c r="AF20" t="str">
        <f>IF(B19="","",IF(AND($CG$13=2,J19="NO"),"",IF(V20=800,"",LEFT(DATA!$M$18,2)&amp;D19)))</f>
        <v>E</v>
      </c>
      <c r="AG20" t="str">
        <f>IF(B19="","",IF(AND($CG$13=2,J19="NO"),"",IF(V20=800,"",LEFT(DATA!$M$19,2)&amp;D19)))</f>
        <v>E</v>
      </c>
      <c r="AJ20" s="192">
        <f t="shared" si="40"/>
        <v>6</v>
      </c>
      <c r="AK20" s="192">
        <f t="shared" si="41"/>
        <v>6</v>
      </c>
      <c r="AL20" s="192">
        <f t="shared" si="42"/>
        <v>1305000206</v>
      </c>
      <c r="AM20" s="192" t="str">
        <f t="shared" si="43"/>
        <v>E</v>
      </c>
      <c r="AN20" s="192">
        <v>6</v>
      </c>
      <c r="AO20" s="192" t="str">
        <f>IF(AL20="","",INDEX($W$15:$AG$402,MATCH(AL20,V$15:$V$402,0),1))</f>
        <v>01T</v>
      </c>
      <c r="AP20" s="192" t="str">
        <f t="shared" si="44"/>
        <v>09H</v>
      </c>
      <c r="AQ20" s="192" t="str">
        <f t="shared" si="45"/>
        <v>13E</v>
      </c>
      <c r="AR20" s="192" t="str">
        <f t="shared" si="46"/>
        <v>15E</v>
      </c>
      <c r="AS20" s="192" t="str">
        <f t="shared" si="47"/>
        <v>19E</v>
      </c>
      <c r="AT20" s="192" t="str">
        <f t="shared" si="48"/>
        <v>20E</v>
      </c>
      <c r="AU20" s="192" t="str">
        <f t="shared" si="49"/>
        <v>21E</v>
      </c>
      <c r="AV20" s="192" t="str">
        <f t="shared" si="50"/>
        <v>E</v>
      </c>
      <c r="AW20" s="192" t="str">
        <f t="shared" si="51"/>
        <v>E</v>
      </c>
      <c r="AX20" s="192" t="str">
        <f t="shared" si="52"/>
        <v>E</v>
      </c>
      <c r="AY20" s="192" t="str">
        <f t="shared" si="53"/>
        <v>E</v>
      </c>
      <c r="BB20">
        <f t="shared" si="54"/>
        <v>800</v>
      </c>
      <c r="BC20">
        <f t="shared" si="55"/>
        <v>6</v>
      </c>
      <c r="BD20">
        <f t="shared" si="56"/>
        <v>800</v>
      </c>
      <c r="BE20">
        <f t="shared" si="57"/>
        <v>800</v>
      </c>
      <c r="BF20">
        <f t="shared" si="58"/>
        <v>800</v>
      </c>
      <c r="BG20">
        <f t="shared" si="59"/>
        <v>6</v>
      </c>
      <c r="BH20">
        <v>6</v>
      </c>
      <c r="BK20">
        <f t="shared" si="60"/>
        <v>6</v>
      </c>
      <c r="BL20">
        <f t="shared" si="61"/>
        <v>800</v>
      </c>
      <c r="BM20">
        <f t="shared" si="62"/>
        <v>800</v>
      </c>
      <c r="BN20">
        <f t="shared" si="63"/>
        <v>800</v>
      </c>
      <c r="BO20">
        <f t="shared" si="64"/>
        <v>800</v>
      </c>
      <c r="BP20">
        <f t="shared" si="65"/>
        <v>800</v>
      </c>
      <c r="BQ20">
        <f t="shared" si="66"/>
        <v>6</v>
      </c>
      <c r="CS20" s="193">
        <f t="shared" si="3"/>
        <v>7</v>
      </c>
      <c r="CT20" s="193">
        <f t="shared" si="4"/>
        <v>7</v>
      </c>
      <c r="CU20" s="193">
        <f t="shared" si="5"/>
        <v>7</v>
      </c>
      <c r="CV20" s="193">
        <f t="shared" si="6"/>
        <v>7</v>
      </c>
      <c r="CW20" s="193">
        <f t="shared" si="7"/>
        <v>7</v>
      </c>
      <c r="CX20" s="193">
        <f t="shared" si="8"/>
        <v>7</v>
      </c>
      <c r="CY20" s="193">
        <f t="shared" si="9"/>
        <v>7</v>
      </c>
      <c r="CZ20" s="193">
        <f t="shared" si="10"/>
        <v>7</v>
      </c>
      <c r="DA20" s="193">
        <f t="shared" si="11"/>
        <v>7</v>
      </c>
      <c r="DB20" s="193">
        <f t="shared" si="12"/>
        <v>7</v>
      </c>
      <c r="DC20" s="193">
        <f t="shared" si="13"/>
        <v>7</v>
      </c>
      <c r="DF20">
        <v>7</v>
      </c>
      <c r="DG20" s="192" t="str">
        <f t="shared" si="14"/>
        <v>01T</v>
      </c>
      <c r="DH20" s="192" t="str">
        <f t="shared" si="15"/>
        <v>09H</v>
      </c>
      <c r="DI20" s="192" t="str">
        <f t="shared" si="16"/>
        <v>13E</v>
      </c>
      <c r="DJ20" s="192" t="str">
        <f t="shared" si="17"/>
        <v>15E</v>
      </c>
      <c r="DK20" s="192" t="str">
        <f t="shared" si="18"/>
        <v>19E</v>
      </c>
      <c r="DL20" s="192" t="str">
        <f t="shared" si="19"/>
        <v>20E</v>
      </c>
      <c r="DM20" s="192" t="str">
        <f t="shared" si="20"/>
        <v>21E</v>
      </c>
      <c r="DN20" s="192" t="str">
        <f t="shared" si="21"/>
        <v>E</v>
      </c>
      <c r="DO20" s="192" t="str">
        <f t="shared" si="22"/>
        <v>E</v>
      </c>
      <c r="DP20" s="192" t="str">
        <f t="shared" si="23"/>
        <v>E</v>
      </c>
      <c r="DQ20" s="192" t="str">
        <f t="shared" si="24"/>
        <v>E</v>
      </c>
      <c r="DU20" s="204">
        <f t="shared" si="25"/>
        <v>1305000207</v>
      </c>
      <c r="DV20" s="204">
        <f t="shared" si="26"/>
        <v>1305000207</v>
      </c>
      <c r="DW20" s="204">
        <f t="shared" si="27"/>
        <v>1305000207</v>
      </c>
      <c r="DX20" s="204">
        <f t="shared" si="28"/>
        <v>1305000207</v>
      </c>
      <c r="DY20" s="204">
        <f t="shared" si="29"/>
        <v>1305000207</v>
      </c>
      <c r="DZ20" s="204">
        <f t="shared" si="30"/>
        <v>1305000207</v>
      </c>
      <c r="EA20" s="204">
        <f t="shared" si="31"/>
        <v>1305000207</v>
      </c>
      <c r="EB20" s="204">
        <f t="shared" si="32"/>
        <v>1305000207</v>
      </c>
      <c r="EC20" s="204">
        <f t="shared" si="33"/>
        <v>1305000207</v>
      </c>
      <c r="ED20" s="204">
        <f t="shared" si="34"/>
        <v>1305000207</v>
      </c>
      <c r="EE20" s="204">
        <f t="shared" si="35"/>
        <v>1305000207</v>
      </c>
    </row>
    <row r="21" spans="2:135" ht="22.8" x14ac:dyDescent="0.3">
      <c r="B21" s="225">
        <f t="shared" si="36"/>
        <v>8</v>
      </c>
      <c r="C21" s="226">
        <f t="shared" si="37"/>
        <v>1305000208</v>
      </c>
      <c r="D21" s="227" t="s">
        <v>293</v>
      </c>
      <c r="E21" s="279" t="s">
        <v>38</v>
      </c>
      <c r="F21" s="202"/>
      <c r="G21" s="202"/>
      <c r="H21" s="202"/>
      <c r="I21" s="202"/>
      <c r="J21" s="202"/>
      <c r="K21" s="201"/>
      <c r="U21">
        <v>7</v>
      </c>
      <c r="V21">
        <f t="shared" si="38"/>
        <v>1305000207</v>
      </c>
      <c r="W21" t="str">
        <f t="shared" si="39"/>
        <v>01T</v>
      </c>
      <c r="X21" t="str">
        <f>IF(B20="","",IF(OR(W21="",W21=0),"",IF(V21=800,"",INDEX(DATA!$M$10:$Q$10,1,MATCH(W21,DATA!$M$9:$Q$9,0)))))</f>
        <v>09H</v>
      </c>
      <c r="Y21" t="str">
        <f>IF(B20="","",IF($CG$13=2,IF(OR(F20="NO",F20=""),"",F20),IF(V21=800,"",DATA!$M$11)))</f>
        <v>13E</v>
      </c>
      <c r="Z21" t="str">
        <f>IF(B20="","",IF(AND($CG$13=2,G20="NO"),"",IF(V21=800,"",LEFT(DATA!$M$12,2)&amp;D20)))</f>
        <v>15E</v>
      </c>
      <c r="AA21" t="str">
        <f>IF(B20="","",IF(AND($CG$13=2,G20="NO"),"",IF(V21=800,"",LEFT(DATA!$M$13,2)&amp;D20)))</f>
        <v>19E</v>
      </c>
      <c r="AB21" t="str">
        <f>IF(B20="","",IF(AND($CG$13=2,H20="NO"),"",IF(V21=800,"",LEFT(DATA!$M$14,2)&amp;D20)))</f>
        <v>20E</v>
      </c>
      <c r="AC21" t="str">
        <f>IF(B20="","",IF(AND($CG$13=2,H20="NO"),"",IF(V21=800,"",LEFT(DATA!$M$15,2)&amp;D20)))</f>
        <v>21E</v>
      </c>
      <c r="AD21" t="str">
        <f>IF(B20="","",IF(AND($CG$13=2,I20="NO"),"",IF(V21=800,"",LEFT(DATA!$M$16,2)&amp;D20)))</f>
        <v>E</v>
      </c>
      <c r="AE21" t="str">
        <f>IF(B20="","",IF(AND($CG$13=2,I20="NO"),"",IF(V21=800,"",LEFT(DATA!$M$17,2)&amp;D20)))</f>
        <v>E</v>
      </c>
      <c r="AF21" t="str">
        <f>IF(B20="","",IF(AND($CG$13=2,J20="NO"),"",IF(V21=800,"",LEFT(DATA!$M$18,2)&amp;D20)))</f>
        <v>E</v>
      </c>
      <c r="AG21" t="str">
        <f>IF(B20="","",IF(AND($CG$13=2,J20="NO"),"",IF(V21=800,"",LEFT(DATA!$M$19,2)&amp;D20)))</f>
        <v>E</v>
      </c>
      <c r="AJ21" s="192">
        <f t="shared" si="40"/>
        <v>7</v>
      </c>
      <c r="AK21" s="192">
        <f t="shared" si="41"/>
        <v>7</v>
      </c>
      <c r="AL21" s="192">
        <f t="shared" si="42"/>
        <v>1305000207</v>
      </c>
      <c r="AM21" s="192" t="str">
        <f t="shared" si="43"/>
        <v>E</v>
      </c>
      <c r="AN21" s="192">
        <v>7</v>
      </c>
      <c r="AO21" s="192" t="str">
        <f>IF(AL21="","",INDEX($W$15:$AG$402,MATCH(AL21,V$15:$V$402,0),1))</f>
        <v>01T</v>
      </c>
      <c r="AP21" s="192" t="str">
        <f t="shared" si="44"/>
        <v>09H</v>
      </c>
      <c r="AQ21" s="192" t="str">
        <f t="shared" si="45"/>
        <v>13E</v>
      </c>
      <c r="AR21" s="192" t="str">
        <f t="shared" si="46"/>
        <v>15E</v>
      </c>
      <c r="AS21" s="192" t="str">
        <f t="shared" si="47"/>
        <v>19E</v>
      </c>
      <c r="AT21" s="192" t="str">
        <f t="shared" si="48"/>
        <v>20E</v>
      </c>
      <c r="AU21" s="192" t="str">
        <f t="shared" si="49"/>
        <v>21E</v>
      </c>
      <c r="AV21" s="192" t="str">
        <f t="shared" si="50"/>
        <v>E</v>
      </c>
      <c r="AW21" s="192" t="str">
        <f t="shared" si="51"/>
        <v>E</v>
      </c>
      <c r="AX21" s="192" t="str">
        <f t="shared" si="52"/>
        <v>E</v>
      </c>
      <c r="AY21" s="192" t="str">
        <f t="shared" si="53"/>
        <v>E</v>
      </c>
      <c r="BB21">
        <f t="shared" si="54"/>
        <v>800</v>
      </c>
      <c r="BC21">
        <f t="shared" si="55"/>
        <v>7</v>
      </c>
      <c r="BD21">
        <f t="shared" si="56"/>
        <v>800</v>
      </c>
      <c r="BE21">
        <f t="shared" si="57"/>
        <v>800</v>
      </c>
      <c r="BF21">
        <f t="shared" si="58"/>
        <v>800</v>
      </c>
      <c r="BG21">
        <f t="shared" si="59"/>
        <v>7</v>
      </c>
      <c r="BH21">
        <v>7</v>
      </c>
      <c r="BK21">
        <f t="shared" si="60"/>
        <v>7</v>
      </c>
      <c r="BL21">
        <f t="shared" si="61"/>
        <v>800</v>
      </c>
      <c r="BM21">
        <f t="shared" si="62"/>
        <v>800</v>
      </c>
      <c r="BN21">
        <f t="shared" si="63"/>
        <v>800</v>
      </c>
      <c r="BO21">
        <f t="shared" si="64"/>
        <v>800</v>
      </c>
      <c r="BP21">
        <f t="shared" si="65"/>
        <v>800</v>
      </c>
      <c r="BQ21">
        <f t="shared" si="66"/>
        <v>7</v>
      </c>
      <c r="CS21" s="193">
        <f t="shared" si="3"/>
        <v>8</v>
      </c>
      <c r="CT21" s="193">
        <f t="shared" si="4"/>
        <v>8</v>
      </c>
      <c r="CU21" s="193">
        <f t="shared" si="5"/>
        <v>8</v>
      </c>
      <c r="CV21" s="193">
        <f t="shared" si="6"/>
        <v>8</v>
      </c>
      <c r="CW21" s="193">
        <f t="shared" si="7"/>
        <v>8</v>
      </c>
      <c r="CX21" s="193">
        <f t="shared" si="8"/>
        <v>8</v>
      </c>
      <c r="CY21" s="193">
        <f t="shared" si="9"/>
        <v>8</v>
      </c>
      <c r="CZ21" s="193">
        <f t="shared" si="10"/>
        <v>8</v>
      </c>
      <c r="DA21" s="193">
        <f t="shared" si="11"/>
        <v>8</v>
      </c>
      <c r="DB21" s="193">
        <f t="shared" si="12"/>
        <v>8</v>
      </c>
      <c r="DC21" s="193">
        <f t="shared" si="13"/>
        <v>8</v>
      </c>
      <c r="DF21">
        <v>8</v>
      </c>
      <c r="DG21" s="192" t="str">
        <f t="shared" si="14"/>
        <v>01T</v>
      </c>
      <c r="DH21" s="192" t="str">
        <f t="shared" si="15"/>
        <v>09H</v>
      </c>
      <c r="DI21" s="192" t="str">
        <f t="shared" si="16"/>
        <v>13E</v>
      </c>
      <c r="DJ21" s="192" t="str">
        <f t="shared" si="17"/>
        <v>15E</v>
      </c>
      <c r="DK21" s="192" t="str">
        <f t="shared" si="18"/>
        <v>19E</v>
      </c>
      <c r="DL21" s="192" t="str">
        <f t="shared" si="19"/>
        <v>20E</v>
      </c>
      <c r="DM21" s="192" t="str">
        <f t="shared" si="20"/>
        <v>21E</v>
      </c>
      <c r="DN21" s="192" t="str">
        <f t="shared" si="21"/>
        <v>E</v>
      </c>
      <c r="DO21" s="192" t="str">
        <f t="shared" si="22"/>
        <v>E</v>
      </c>
      <c r="DP21" s="192" t="str">
        <f t="shared" si="23"/>
        <v>E</v>
      </c>
      <c r="DQ21" s="192" t="str">
        <f t="shared" si="24"/>
        <v>E</v>
      </c>
      <c r="DU21" s="204">
        <f t="shared" si="25"/>
        <v>1305000208</v>
      </c>
      <c r="DV21" s="204">
        <f t="shared" si="26"/>
        <v>1305000208</v>
      </c>
      <c r="DW21" s="204">
        <f t="shared" si="27"/>
        <v>1305000208</v>
      </c>
      <c r="DX21" s="204">
        <f t="shared" si="28"/>
        <v>1305000208</v>
      </c>
      <c r="DY21" s="204">
        <f t="shared" si="29"/>
        <v>1305000208</v>
      </c>
      <c r="DZ21" s="204">
        <f t="shared" si="30"/>
        <v>1305000208</v>
      </c>
      <c r="EA21" s="204">
        <f t="shared" si="31"/>
        <v>1305000208</v>
      </c>
      <c r="EB21" s="204">
        <f t="shared" si="32"/>
        <v>1305000208</v>
      </c>
      <c r="EC21" s="204">
        <f t="shared" si="33"/>
        <v>1305000208</v>
      </c>
      <c r="ED21" s="204">
        <f t="shared" si="34"/>
        <v>1305000208</v>
      </c>
      <c r="EE21" s="204">
        <f t="shared" si="35"/>
        <v>1305000208</v>
      </c>
    </row>
    <row r="22" spans="2:135" ht="22.8" x14ac:dyDescent="0.3">
      <c r="B22" s="225">
        <f t="shared" si="36"/>
        <v>9</v>
      </c>
      <c r="C22" s="226">
        <f t="shared" si="37"/>
        <v>1305000209</v>
      </c>
      <c r="D22" s="227" t="s">
        <v>294</v>
      </c>
      <c r="E22" s="279" t="s">
        <v>38</v>
      </c>
      <c r="F22" s="202"/>
      <c r="G22" s="202"/>
      <c r="H22" s="202"/>
      <c r="I22" s="202"/>
      <c r="J22" s="202"/>
      <c r="K22" s="201"/>
      <c r="U22">
        <v>8</v>
      </c>
      <c r="V22">
        <f t="shared" si="38"/>
        <v>1305000208</v>
      </c>
      <c r="W22" t="str">
        <f t="shared" si="39"/>
        <v>01T</v>
      </c>
      <c r="X22" t="str">
        <f>IF(B21="","",IF(OR(W22="",W22=0),"",IF(V22=800,"",INDEX(DATA!$M$10:$Q$10,1,MATCH(W22,DATA!$M$9:$Q$9,0)))))</f>
        <v>09H</v>
      </c>
      <c r="Y22" t="str">
        <f>IF(B21="","",IF($CG$13=2,IF(OR(F21="NO",F21=""),"",F21),IF(V22=800,"",DATA!$M$11)))</f>
        <v>13E</v>
      </c>
      <c r="Z22" t="str">
        <f>IF(B21="","",IF(AND($CG$13=2,G21="NO"),"",IF(V22=800,"",LEFT(DATA!$M$12,2)&amp;D21)))</f>
        <v>15E</v>
      </c>
      <c r="AA22" t="str">
        <f>IF(B21="","",IF(AND($CG$13=2,G21="NO"),"",IF(V22=800,"",LEFT(DATA!$M$13,2)&amp;D21)))</f>
        <v>19E</v>
      </c>
      <c r="AB22" t="str">
        <f>IF(B21="","",IF(AND($CG$13=2,H21="NO"),"",IF(V22=800,"",LEFT(DATA!$M$14,2)&amp;D21)))</f>
        <v>20E</v>
      </c>
      <c r="AC22" t="str">
        <f>IF(B21="","",IF(AND($CG$13=2,H21="NO"),"",IF(V22=800,"",LEFT(DATA!$M$15,2)&amp;D21)))</f>
        <v>21E</v>
      </c>
      <c r="AD22" t="str">
        <f>IF(B21="","",IF(AND($CG$13=2,I21="NO"),"",IF(V22=800,"",LEFT(DATA!$M$16,2)&amp;D21)))</f>
        <v>E</v>
      </c>
      <c r="AE22" t="str">
        <f>IF(B21="","",IF(AND($CG$13=2,I21="NO"),"",IF(V22=800,"",LEFT(DATA!$M$17,2)&amp;D21)))</f>
        <v>E</v>
      </c>
      <c r="AF22" t="str">
        <f>IF(B21="","",IF(AND($CG$13=2,J21="NO"),"",IF(V22=800,"",LEFT(DATA!$M$18,2)&amp;D21)))</f>
        <v>E</v>
      </c>
      <c r="AG22" t="str">
        <f>IF(B21="","",IF(AND($CG$13=2,J21="NO"),"",IF(V22=800,"",LEFT(DATA!$M$19,2)&amp;D21)))</f>
        <v>E</v>
      </c>
      <c r="AJ22" s="192">
        <f t="shared" si="40"/>
        <v>8</v>
      </c>
      <c r="AK22" s="192">
        <f t="shared" si="41"/>
        <v>8</v>
      </c>
      <c r="AL22" s="192">
        <f t="shared" si="42"/>
        <v>1305000208</v>
      </c>
      <c r="AM22" s="192" t="str">
        <f t="shared" si="43"/>
        <v>E</v>
      </c>
      <c r="AN22" s="192">
        <v>8</v>
      </c>
      <c r="AO22" s="192" t="str">
        <f>IF(AL22="","",INDEX($W$15:$AG$402,MATCH(AL22,V$15:$V$402,0),1))</f>
        <v>01T</v>
      </c>
      <c r="AP22" s="192" t="str">
        <f t="shared" si="44"/>
        <v>09H</v>
      </c>
      <c r="AQ22" s="192" t="str">
        <f t="shared" si="45"/>
        <v>13E</v>
      </c>
      <c r="AR22" s="192" t="str">
        <f t="shared" si="46"/>
        <v>15E</v>
      </c>
      <c r="AS22" s="192" t="str">
        <f t="shared" si="47"/>
        <v>19E</v>
      </c>
      <c r="AT22" s="192" t="str">
        <f t="shared" si="48"/>
        <v>20E</v>
      </c>
      <c r="AU22" s="192" t="str">
        <f t="shared" si="49"/>
        <v>21E</v>
      </c>
      <c r="AV22" s="192" t="str">
        <f t="shared" si="50"/>
        <v>E</v>
      </c>
      <c r="AW22" s="192" t="str">
        <f t="shared" si="51"/>
        <v>E</v>
      </c>
      <c r="AX22" s="192" t="str">
        <f t="shared" si="52"/>
        <v>E</v>
      </c>
      <c r="AY22" s="192" t="str">
        <f t="shared" si="53"/>
        <v>E</v>
      </c>
      <c r="BB22">
        <f t="shared" si="54"/>
        <v>800</v>
      </c>
      <c r="BC22">
        <f t="shared" si="55"/>
        <v>8</v>
      </c>
      <c r="BD22">
        <f t="shared" si="56"/>
        <v>800</v>
      </c>
      <c r="BE22">
        <f t="shared" si="57"/>
        <v>800</v>
      </c>
      <c r="BF22">
        <f t="shared" si="58"/>
        <v>800</v>
      </c>
      <c r="BG22">
        <f t="shared" si="59"/>
        <v>8</v>
      </c>
      <c r="BH22">
        <v>8</v>
      </c>
      <c r="BK22">
        <f t="shared" si="60"/>
        <v>8</v>
      </c>
      <c r="BL22">
        <f t="shared" si="61"/>
        <v>800</v>
      </c>
      <c r="BM22">
        <f t="shared" si="62"/>
        <v>800</v>
      </c>
      <c r="BN22">
        <f t="shared" si="63"/>
        <v>800</v>
      </c>
      <c r="BO22">
        <f t="shared" si="64"/>
        <v>800</v>
      </c>
      <c r="BP22">
        <f t="shared" si="65"/>
        <v>800</v>
      </c>
      <c r="BQ22">
        <f t="shared" si="66"/>
        <v>8</v>
      </c>
      <c r="CS22" s="193">
        <f t="shared" si="3"/>
        <v>9</v>
      </c>
      <c r="CT22" s="193">
        <f t="shared" si="4"/>
        <v>9</v>
      </c>
      <c r="CU22" s="193">
        <f t="shared" si="5"/>
        <v>9</v>
      </c>
      <c r="CV22" s="193">
        <f t="shared" si="6"/>
        <v>9</v>
      </c>
      <c r="CW22" s="193">
        <f t="shared" si="7"/>
        <v>9</v>
      </c>
      <c r="CX22" s="193">
        <f t="shared" si="8"/>
        <v>9</v>
      </c>
      <c r="CY22" s="193">
        <f t="shared" si="9"/>
        <v>9</v>
      </c>
      <c r="CZ22" s="193">
        <f t="shared" si="10"/>
        <v>9</v>
      </c>
      <c r="DA22" s="193">
        <f t="shared" si="11"/>
        <v>9</v>
      </c>
      <c r="DB22" s="193">
        <f t="shared" si="12"/>
        <v>9</v>
      </c>
      <c r="DC22" s="193">
        <f t="shared" si="13"/>
        <v>9</v>
      </c>
      <c r="DF22">
        <v>9</v>
      </c>
      <c r="DG22" s="192" t="str">
        <f t="shared" si="14"/>
        <v>01T</v>
      </c>
      <c r="DH22" s="192" t="str">
        <f t="shared" si="15"/>
        <v>09H</v>
      </c>
      <c r="DI22" s="192" t="str">
        <f t="shared" si="16"/>
        <v>13E</v>
      </c>
      <c r="DJ22" s="192" t="str">
        <f t="shared" si="17"/>
        <v>15T</v>
      </c>
      <c r="DK22" s="192" t="str">
        <f t="shared" si="18"/>
        <v>19T</v>
      </c>
      <c r="DL22" s="192" t="str">
        <f t="shared" si="19"/>
        <v>20T</v>
      </c>
      <c r="DM22" s="192" t="str">
        <f t="shared" si="20"/>
        <v>21T</v>
      </c>
      <c r="DN22" s="192" t="str">
        <f t="shared" si="21"/>
        <v>T</v>
      </c>
      <c r="DO22" s="192" t="str">
        <f t="shared" si="22"/>
        <v>T</v>
      </c>
      <c r="DP22" s="192" t="str">
        <f t="shared" si="23"/>
        <v>T</v>
      </c>
      <c r="DQ22" s="192" t="str">
        <f t="shared" si="24"/>
        <v>T</v>
      </c>
      <c r="DU22" s="204">
        <f t="shared" si="25"/>
        <v>1305000209</v>
      </c>
      <c r="DV22" s="204">
        <f t="shared" si="26"/>
        <v>1305000209</v>
      </c>
      <c r="DW22" s="204">
        <f t="shared" si="27"/>
        <v>1305000209</v>
      </c>
      <c r="DX22" s="204">
        <f t="shared" si="28"/>
        <v>1305000209</v>
      </c>
      <c r="DY22" s="204">
        <f t="shared" si="29"/>
        <v>1305000209</v>
      </c>
      <c r="DZ22" s="204">
        <f t="shared" si="30"/>
        <v>1305000209</v>
      </c>
      <c r="EA22" s="204">
        <f t="shared" si="31"/>
        <v>1305000209</v>
      </c>
      <c r="EB22" s="204">
        <f t="shared" si="32"/>
        <v>1305000209</v>
      </c>
      <c r="EC22" s="204">
        <f t="shared" si="33"/>
        <v>1305000209</v>
      </c>
      <c r="ED22" s="204">
        <f t="shared" si="34"/>
        <v>1305000209</v>
      </c>
      <c r="EE22" s="204">
        <f t="shared" si="35"/>
        <v>1305000209</v>
      </c>
    </row>
    <row r="23" spans="2:135" ht="22.8" x14ac:dyDescent="0.3">
      <c r="B23" s="225">
        <f t="shared" si="36"/>
        <v>10</v>
      </c>
      <c r="C23" s="226">
        <f t="shared" si="37"/>
        <v>1305000210</v>
      </c>
      <c r="D23" s="227" t="s">
        <v>293</v>
      </c>
      <c r="E23" s="279" t="s">
        <v>38</v>
      </c>
      <c r="F23" s="202"/>
      <c r="G23" s="202"/>
      <c r="H23" s="202"/>
      <c r="I23" s="202"/>
      <c r="J23" s="202"/>
      <c r="K23" s="201"/>
      <c r="U23">
        <v>9</v>
      </c>
      <c r="V23">
        <f t="shared" si="38"/>
        <v>1305000209</v>
      </c>
      <c r="W23" t="str">
        <f t="shared" si="39"/>
        <v>01T</v>
      </c>
      <c r="X23" t="str">
        <f>IF(B22="","",IF(OR(W23="",W23=0),"",IF(V23=800,"",INDEX(DATA!$M$10:$Q$10,1,MATCH(W23,DATA!$M$9:$Q$9,0)))))</f>
        <v>09H</v>
      </c>
      <c r="Y23" t="str">
        <f>IF(B22="","",IF($CG$13=2,IF(OR(F22="NO",F22=""),"",F22),IF(V23=800,"",DATA!$M$11)))</f>
        <v>13E</v>
      </c>
      <c r="Z23" t="str">
        <f>IF(B22="","",IF(AND($CG$13=2,G22="NO"),"",IF(V23=800,"",LEFT(DATA!$M$12,2)&amp;D22)))</f>
        <v>15T</v>
      </c>
      <c r="AA23" t="str">
        <f>IF(B22="","",IF(AND($CG$13=2,G22="NO"),"",IF(V23=800,"",LEFT(DATA!$M$13,2)&amp;D22)))</f>
        <v>19T</v>
      </c>
      <c r="AB23" t="str">
        <f>IF(B22="","",IF(AND($CG$13=2,H22="NO"),"",IF(V23=800,"",LEFT(DATA!$M$14,2)&amp;D22)))</f>
        <v>20T</v>
      </c>
      <c r="AC23" t="str">
        <f>IF(B22="","",IF(AND($CG$13=2,H22="NO"),"",IF(V23=800,"",LEFT(DATA!$M$15,2)&amp;D22)))</f>
        <v>21T</v>
      </c>
      <c r="AD23" t="str">
        <f>IF(B22="","",IF(AND($CG$13=2,I22="NO"),"",IF(V23=800,"",LEFT(DATA!$M$16,2)&amp;D22)))</f>
        <v>T</v>
      </c>
      <c r="AE23" t="str">
        <f>IF(B22="","",IF(AND($CG$13=2,I22="NO"),"",IF(V23=800,"",LEFT(DATA!$M$17,2)&amp;D22)))</f>
        <v>T</v>
      </c>
      <c r="AF23" t="str">
        <f>IF(B22="","",IF(AND($CG$13=2,J22="NO"),"",IF(V23=800,"",LEFT(DATA!$M$18,2)&amp;D22)))</f>
        <v>T</v>
      </c>
      <c r="AG23" t="str">
        <f>IF(B22="","",IF(AND($CG$13=2,J22="NO"),"",IF(V23=800,"",LEFT(DATA!$M$19,2)&amp;D22)))</f>
        <v>T</v>
      </c>
      <c r="AJ23" s="192">
        <f t="shared" si="40"/>
        <v>9</v>
      </c>
      <c r="AK23" s="192">
        <f t="shared" si="41"/>
        <v>9</v>
      </c>
      <c r="AL23" s="192">
        <f t="shared" si="42"/>
        <v>1305000209</v>
      </c>
      <c r="AM23" s="192" t="str">
        <f t="shared" si="43"/>
        <v>T</v>
      </c>
      <c r="AN23" s="192">
        <v>9</v>
      </c>
      <c r="AO23" s="192" t="str">
        <f>IF(AL23="","",INDEX($W$15:$AG$402,MATCH(AL23,V$15:$V$402,0),1))</f>
        <v>01T</v>
      </c>
      <c r="AP23" s="192" t="str">
        <f t="shared" si="44"/>
        <v>09H</v>
      </c>
      <c r="AQ23" s="192" t="str">
        <f t="shared" si="45"/>
        <v>13E</v>
      </c>
      <c r="AR23" s="192" t="str">
        <f t="shared" si="46"/>
        <v>15T</v>
      </c>
      <c r="AS23" s="192" t="str">
        <f t="shared" si="47"/>
        <v>19T</v>
      </c>
      <c r="AT23" s="192" t="str">
        <f t="shared" si="48"/>
        <v>20T</v>
      </c>
      <c r="AU23" s="192" t="str">
        <f t="shared" si="49"/>
        <v>21T</v>
      </c>
      <c r="AV23" s="192" t="str">
        <f t="shared" si="50"/>
        <v>T</v>
      </c>
      <c r="AW23" s="192" t="str">
        <f t="shared" si="51"/>
        <v>T</v>
      </c>
      <c r="AX23" s="192" t="str">
        <f t="shared" si="52"/>
        <v>T</v>
      </c>
      <c r="AY23" s="192" t="str">
        <f t="shared" si="53"/>
        <v>T</v>
      </c>
      <c r="BB23">
        <f t="shared" si="54"/>
        <v>9</v>
      </c>
      <c r="BC23">
        <f t="shared" si="55"/>
        <v>800</v>
      </c>
      <c r="BD23">
        <f t="shared" si="56"/>
        <v>800</v>
      </c>
      <c r="BE23">
        <f t="shared" si="57"/>
        <v>800</v>
      </c>
      <c r="BF23">
        <f t="shared" si="58"/>
        <v>800</v>
      </c>
      <c r="BG23">
        <f t="shared" si="59"/>
        <v>9</v>
      </c>
      <c r="BH23">
        <v>9</v>
      </c>
      <c r="BK23">
        <f t="shared" si="60"/>
        <v>9</v>
      </c>
      <c r="BL23">
        <f t="shared" si="61"/>
        <v>800</v>
      </c>
      <c r="BM23">
        <f t="shared" si="62"/>
        <v>800</v>
      </c>
      <c r="BN23">
        <f t="shared" si="63"/>
        <v>800</v>
      </c>
      <c r="BO23">
        <f t="shared" si="64"/>
        <v>800</v>
      </c>
      <c r="BP23">
        <f t="shared" si="65"/>
        <v>800</v>
      </c>
      <c r="BQ23">
        <f t="shared" si="66"/>
        <v>9</v>
      </c>
      <c r="CS23" s="193">
        <f t="shared" si="3"/>
        <v>10</v>
      </c>
      <c r="CT23" s="193">
        <f t="shared" si="4"/>
        <v>10</v>
      </c>
      <c r="CU23" s="193">
        <f t="shared" si="5"/>
        <v>10</v>
      </c>
      <c r="CV23" s="193">
        <f t="shared" si="6"/>
        <v>10</v>
      </c>
      <c r="CW23" s="193">
        <f t="shared" si="7"/>
        <v>10</v>
      </c>
      <c r="CX23" s="193">
        <f t="shared" si="8"/>
        <v>10</v>
      </c>
      <c r="CY23" s="193">
        <f t="shared" si="9"/>
        <v>10</v>
      </c>
      <c r="CZ23" s="193">
        <f t="shared" si="10"/>
        <v>10</v>
      </c>
      <c r="DA23" s="193">
        <f t="shared" si="11"/>
        <v>10</v>
      </c>
      <c r="DB23" s="193">
        <f t="shared" si="12"/>
        <v>10</v>
      </c>
      <c r="DC23" s="193">
        <f t="shared" si="13"/>
        <v>10</v>
      </c>
      <c r="DF23">
        <v>10</v>
      </c>
      <c r="DG23" s="192" t="str">
        <f t="shared" si="14"/>
        <v>01T</v>
      </c>
      <c r="DH23" s="192" t="str">
        <f t="shared" si="15"/>
        <v>09H</v>
      </c>
      <c r="DI23" s="192" t="str">
        <f t="shared" si="16"/>
        <v>13E</v>
      </c>
      <c r="DJ23" s="192" t="str">
        <f t="shared" si="17"/>
        <v>15E</v>
      </c>
      <c r="DK23" s="192" t="str">
        <f t="shared" si="18"/>
        <v>19E</v>
      </c>
      <c r="DL23" s="192" t="str">
        <f t="shared" si="19"/>
        <v>20E</v>
      </c>
      <c r="DM23" s="192" t="str">
        <f t="shared" si="20"/>
        <v>21E</v>
      </c>
      <c r="DN23" s="192" t="str">
        <f t="shared" si="21"/>
        <v>E</v>
      </c>
      <c r="DO23" s="192" t="str">
        <f t="shared" si="22"/>
        <v>E</v>
      </c>
      <c r="DP23" s="192" t="str">
        <f t="shared" si="23"/>
        <v>E</v>
      </c>
      <c r="DQ23" s="192" t="str">
        <f t="shared" si="24"/>
        <v>E</v>
      </c>
      <c r="DU23" s="204">
        <f t="shared" si="25"/>
        <v>1305000210</v>
      </c>
      <c r="DV23" s="204">
        <f t="shared" si="26"/>
        <v>1305000210</v>
      </c>
      <c r="DW23" s="204">
        <f t="shared" si="27"/>
        <v>1305000210</v>
      </c>
      <c r="DX23" s="204">
        <f t="shared" si="28"/>
        <v>1305000210</v>
      </c>
      <c r="DY23" s="204">
        <f t="shared" si="29"/>
        <v>1305000210</v>
      </c>
      <c r="DZ23" s="204">
        <f t="shared" si="30"/>
        <v>1305000210</v>
      </c>
      <c r="EA23" s="204">
        <f t="shared" si="31"/>
        <v>1305000210</v>
      </c>
      <c r="EB23" s="204">
        <f t="shared" si="32"/>
        <v>1305000210</v>
      </c>
      <c r="EC23" s="204">
        <f t="shared" si="33"/>
        <v>1305000210</v>
      </c>
      <c r="ED23" s="204">
        <f t="shared" si="34"/>
        <v>1305000210</v>
      </c>
      <c r="EE23" s="204">
        <f t="shared" si="35"/>
        <v>1305000210</v>
      </c>
    </row>
    <row r="24" spans="2:135" ht="22.8" x14ac:dyDescent="0.3">
      <c r="B24" s="225">
        <f t="shared" si="36"/>
        <v>11</v>
      </c>
      <c r="C24" s="226">
        <f t="shared" si="37"/>
        <v>1305000211</v>
      </c>
      <c r="D24" s="227" t="s">
        <v>293</v>
      </c>
      <c r="E24" s="279" t="s">
        <v>38</v>
      </c>
      <c r="F24" s="202"/>
      <c r="G24" s="202"/>
      <c r="H24" s="202"/>
      <c r="I24" s="202"/>
      <c r="J24" s="202"/>
      <c r="K24" s="201"/>
      <c r="U24">
        <v>10</v>
      </c>
      <c r="V24">
        <f t="shared" si="38"/>
        <v>1305000210</v>
      </c>
      <c r="W24" t="str">
        <f t="shared" si="39"/>
        <v>01T</v>
      </c>
      <c r="X24" t="str">
        <f>IF(B23="","",IF(OR(W24="",W24=0),"",IF(V24=800,"",INDEX(DATA!$M$10:$Q$10,1,MATCH(W24,DATA!$M$9:$Q$9,0)))))</f>
        <v>09H</v>
      </c>
      <c r="Y24" t="str">
        <f>IF(B23="","",IF($CG$13=2,IF(OR(F23="NO",F23=""),"",F23),IF(V24=800,"",DATA!$M$11)))</f>
        <v>13E</v>
      </c>
      <c r="Z24" t="str">
        <f>IF(B23="","",IF(AND($CG$13=2,G23="NO"),"",IF(V24=800,"",LEFT(DATA!$M$12,2)&amp;D23)))</f>
        <v>15E</v>
      </c>
      <c r="AA24" t="str">
        <f>IF(B23="","",IF(AND($CG$13=2,G23="NO"),"",IF(V24=800,"",LEFT(DATA!$M$13,2)&amp;D23)))</f>
        <v>19E</v>
      </c>
      <c r="AB24" t="str">
        <f>IF(B23="","",IF(AND($CG$13=2,H23="NO"),"",IF(V24=800,"",LEFT(DATA!$M$14,2)&amp;D23)))</f>
        <v>20E</v>
      </c>
      <c r="AC24" t="str">
        <f>IF(B23="","",IF(AND($CG$13=2,H23="NO"),"",IF(V24=800,"",LEFT(DATA!$M$15,2)&amp;D23)))</f>
        <v>21E</v>
      </c>
      <c r="AD24" t="str">
        <f>IF(B23="","",IF(AND($CG$13=2,I23="NO"),"",IF(V24=800,"",LEFT(DATA!$M$16,2)&amp;D23)))</f>
        <v>E</v>
      </c>
      <c r="AE24" t="str">
        <f>IF(B23="","",IF(AND($CG$13=2,I23="NO"),"",IF(V24=800,"",LEFT(DATA!$M$17,2)&amp;D23)))</f>
        <v>E</v>
      </c>
      <c r="AF24" t="str">
        <f>IF(B23="","",IF(AND($CG$13=2,J23="NO"),"",IF(V24=800,"",LEFT(DATA!$M$18,2)&amp;D23)))</f>
        <v>E</v>
      </c>
      <c r="AG24" t="str">
        <f>IF(B23="","",IF(AND($CG$13=2,J23="NO"),"",IF(V24=800,"",LEFT(DATA!$M$19,2)&amp;D23)))</f>
        <v>E</v>
      </c>
      <c r="AJ24" s="192">
        <f t="shared" si="40"/>
        <v>10</v>
      </c>
      <c r="AK24" s="192">
        <f t="shared" si="41"/>
        <v>10</v>
      </c>
      <c r="AL24" s="192">
        <f t="shared" si="42"/>
        <v>1305000210</v>
      </c>
      <c r="AM24" s="192" t="str">
        <f t="shared" si="43"/>
        <v>E</v>
      </c>
      <c r="AN24" s="192">
        <v>10</v>
      </c>
      <c r="AO24" s="192" t="str">
        <f>IF(AL24="","",INDEX($W$15:$AG$402,MATCH(AL24,V$15:$V$402,0),1))</f>
        <v>01T</v>
      </c>
      <c r="AP24" s="192" t="str">
        <f t="shared" si="44"/>
        <v>09H</v>
      </c>
      <c r="AQ24" s="192" t="str">
        <f t="shared" si="45"/>
        <v>13E</v>
      </c>
      <c r="AR24" s="192" t="str">
        <f t="shared" si="46"/>
        <v>15E</v>
      </c>
      <c r="AS24" s="192" t="str">
        <f t="shared" si="47"/>
        <v>19E</v>
      </c>
      <c r="AT24" s="192" t="str">
        <f t="shared" si="48"/>
        <v>20E</v>
      </c>
      <c r="AU24" s="192" t="str">
        <f t="shared" si="49"/>
        <v>21E</v>
      </c>
      <c r="AV24" s="192" t="str">
        <f t="shared" si="50"/>
        <v>E</v>
      </c>
      <c r="AW24" s="192" t="str">
        <f t="shared" si="51"/>
        <v>E</v>
      </c>
      <c r="AX24" s="192" t="str">
        <f t="shared" si="52"/>
        <v>E</v>
      </c>
      <c r="AY24" s="192" t="str">
        <f t="shared" si="53"/>
        <v>E</v>
      </c>
      <c r="BB24">
        <f t="shared" si="54"/>
        <v>800</v>
      </c>
      <c r="BC24">
        <f t="shared" si="55"/>
        <v>10</v>
      </c>
      <c r="BD24">
        <f t="shared" si="56"/>
        <v>800</v>
      </c>
      <c r="BE24">
        <f t="shared" si="57"/>
        <v>800</v>
      </c>
      <c r="BF24">
        <f t="shared" si="58"/>
        <v>800</v>
      </c>
      <c r="BG24">
        <f t="shared" si="59"/>
        <v>10</v>
      </c>
      <c r="BH24">
        <v>10</v>
      </c>
      <c r="BK24">
        <f t="shared" si="60"/>
        <v>10</v>
      </c>
      <c r="BL24">
        <f t="shared" si="61"/>
        <v>800</v>
      </c>
      <c r="BM24">
        <f t="shared" si="62"/>
        <v>800</v>
      </c>
      <c r="BN24">
        <f t="shared" si="63"/>
        <v>800</v>
      </c>
      <c r="BO24">
        <f t="shared" si="64"/>
        <v>800</v>
      </c>
      <c r="BP24">
        <f t="shared" si="65"/>
        <v>800</v>
      </c>
      <c r="BQ24">
        <f t="shared" si="66"/>
        <v>10</v>
      </c>
      <c r="CS24" s="193">
        <f t="shared" si="3"/>
        <v>11</v>
      </c>
      <c r="CT24" s="193">
        <f t="shared" si="4"/>
        <v>11</v>
      </c>
      <c r="CU24" s="193">
        <f t="shared" si="5"/>
        <v>11</v>
      </c>
      <c r="CV24" s="193">
        <f t="shared" si="6"/>
        <v>11</v>
      </c>
      <c r="CW24" s="193">
        <f t="shared" si="7"/>
        <v>11</v>
      </c>
      <c r="CX24" s="193">
        <f t="shared" si="8"/>
        <v>11</v>
      </c>
      <c r="CY24" s="193">
        <f t="shared" si="9"/>
        <v>11</v>
      </c>
      <c r="CZ24" s="193">
        <f t="shared" si="10"/>
        <v>11</v>
      </c>
      <c r="DA24" s="193">
        <f t="shared" si="11"/>
        <v>11</v>
      </c>
      <c r="DB24" s="193">
        <f t="shared" si="12"/>
        <v>11</v>
      </c>
      <c r="DC24" s="193">
        <f t="shared" si="13"/>
        <v>11</v>
      </c>
      <c r="DF24">
        <v>11</v>
      </c>
      <c r="DG24" s="192" t="str">
        <f t="shared" si="14"/>
        <v>01T</v>
      </c>
      <c r="DH24" s="192" t="str">
        <f t="shared" si="15"/>
        <v>09H</v>
      </c>
      <c r="DI24" s="192" t="str">
        <f t="shared" si="16"/>
        <v>13E</v>
      </c>
      <c r="DJ24" s="192" t="str">
        <f t="shared" si="17"/>
        <v>15E</v>
      </c>
      <c r="DK24" s="192" t="str">
        <f t="shared" si="18"/>
        <v>19E</v>
      </c>
      <c r="DL24" s="192" t="str">
        <f t="shared" si="19"/>
        <v>20E</v>
      </c>
      <c r="DM24" s="192" t="str">
        <f t="shared" si="20"/>
        <v>21E</v>
      </c>
      <c r="DN24" s="192" t="str">
        <f t="shared" si="21"/>
        <v>E</v>
      </c>
      <c r="DO24" s="192" t="str">
        <f t="shared" si="22"/>
        <v>E</v>
      </c>
      <c r="DP24" s="192" t="str">
        <f t="shared" si="23"/>
        <v>E</v>
      </c>
      <c r="DQ24" s="192" t="str">
        <f t="shared" si="24"/>
        <v>E</v>
      </c>
      <c r="DU24" s="204">
        <f t="shared" si="25"/>
        <v>1305000211</v>
      </c>
      <c r="DV24" s="204">
        <f t="shared" si="26"/>
        <v>1305000211</v>
      </c>
      <c r="DW24" s="204">
        <f t="shared" si="27"/>
        <v>1305000211</v>
      </c>
      <c r="DX24" s="204">
        <f t="shared" si="28"/>
        <v>1305000211</v>
      </c>
      <c r="DY24" s="204">
        <f t="shared" si="29"/>
        <v>1305000211</v>
      </c>
      <c r="DZ24" s="204">
        <f t="shared" si="30"/>
        <v>1305000211</v>
      </c>
      <c r="EA24" s="204">
        <f t="shared" si="31"/>
        <v>1305000211</v>
      </c>
      <c r="EB24" s="204">
        <f t="shared" si="32"/>
        <v>1305000211</v>
      </c>
      <c r="EC24" s="204">
        <f t="shared" si="33"/>
        <v>1305000211</v>
      </c>
      <c r="ED24" s="204">
        <f t="shared" si="34"/>
        <v>1305000211</v>
      </c>
      <c r="EE24" s="204">
        <f t="shared" si="35"/>
        <v>1305000211</v>
      </c>
    </row>
    <row r="25" spans="2:135" ht="22.8" x14ac:dyDescent="0.3">
      <c r="B25" s="225">
        <f t="shared" si="36"/>
        <v>12</v>
      </c>
      <c r="C25" s="226">
        <f t="shared" si="37"/>
        <v>1305000212</v>
      </c>
      <c r="D25" s="227" t="s">
        <v>293</v>
      </c>
      <c r="E25" s="279" t="s">
        <v>38</v>
      </c>
      <c r="F25" s="202"/>
      <c r="G25" s="202"/>
      <c r="H25" s="202"/>
      <c r="I25" s="202"/>
      <c r="J25" s="202"/>
      <c r="K25" s="201"/>
      <c r="U25">
        <v>11</v>
      </c>
      <c r="V25">
        <f t="shared" si="38"/>
        <v>1305000211</v>
      </c>
      <c r="W25" t="str">
        <f t="shared" si="39"/>
        <v>01T</v>
      </c>
      <c r="X25" t="str">
        <f>IF(B24="","",IF(OR(W25="",W25=0),"",IF(V25=800,"",INDEX(DATA!$M$10:$Q$10,1,MATCH(W25,DATA!$M$9:$Q$9,0)))))</f>
        <v>09H</v>
      </c>
      <c r="Y25" t="str">
        <f>IF(B24="","",IF($CG$13=2,IF(OR(F24="NO",F24=""),"",F24),IF(V25=800,"",DATA!$M$11)))</f>
        <v>13E</v>
      </c>
      <c r="Z25" t="str">
        <f>IF(B24="","",IF(AND($CG$13=2,G24="NO"),"",IF(V25=800,"",LEFT(DATA!$M$12,2)&amp;D24)))</f>
        <v>15E</v>
      </c>
      <c r="AA25" t="str">
        <f>IF(B24="","",IF(AND($CG$13=2,G24="NO"),"",IF(V25=800,"",LEFT(DATA!$M$13,2)&amp;D24)))</f>
        <v>19E</v>
      </c>
      <c r="AB25" t="str">
        <f>IF(B24="","",IF(AND($CG$13=2,H24="NO"),"",IF(V25=800,"",LEFT(DATA!$M$14,2)&amp;D24)))</f>
        <v>20E</v>
      </c>
      <c r="AC25" t="str">
        <f>IF(B24="","",IF(AND($CG$13=2,H24="NO"),"",IF(V25=800,"",LEFT(DATA!$M$15,2)&amp;D24)))</f>
        <v>21E</v>
      </c>
      <c r="AD25" t="str">
        <f>IF(B24="","",IF(AND($CG$13=2,I24="NO"),"",IF(V25=800,"",LEFT(DATA!$M$16,2)&amp;D24)))</f>
        <v>E</v>
      </c>
      <c r="AE25" t="str">
        <f>IF(B24="","",IF(AND($CG$13=2,I24="NO"),"",IF(V25=800,"",LEFT(DATA!$M$17,2)&amp;D24)))</f>
        <v>E</v>
      </c>
      <c r="AF25" t="str">
        <f>IF(B24="","",IF(AND($CG$13=2,J24="NO"),"",IF(V25=800,"",LEFT(DATA!$M$18,2)&amp;D24)))</f>
        <v>E</v>
      </c>
      <c r="AG25" t="str">
        <f>IF(B24="","",IF(AND($CG$13=2,J24="NO"),"",IF(V25=800,"",LEFT(DATA!$M$19,2)&amp;D24)))</f>
        <v>E</v>
      </c>
      <c r="AJ25" s="192">
        <f t="shared" si="40"/>
        <v>11</v>
      </c>
      <c r="AK25" s="192">
        <f t="shared" si="41"/>
        <v>11</v>
      </c>
      <c r="AL25" s="192">
        <f t="shared" si="42"/>
        <v>1305000211</v>
      </c>
      <c r="AM25" s="192" t="str">
        <f t="shared" si="43"/>
        <v>E</v>
      </c>
      <c r="AN25" s="192">
        <v>11</v>
      </c>
      <c r="AO25" s="192" t="str">
        <f>IF(AL25="","",INDEX($W$15:$AG$402,MATCH(AL25,V$15:$V$402,0),1))</f>
        <v>01T</v>
      </c>
      <c r="AP25" s="192" t="str">
        <f t="shared" si="44"/>
        <v>09H</v>
      </c>
      <c r="AQ25" s="192" t="str">
        <f t="shared" si="45"/>
        <v>13E</v>
      </c>
      <c r="AR25" s="192" t="str">
        <f t="shared" si="46"/>
        <v>15E</v>
      </c>
      <c r="AS25" s="192" t="str">
        <f t="shared" si="47"/>
        <v>19E</v>
      </c>
      <c r="AT25" s="192" t="str">
        <f t="shared" si="48"/>
        <v>20E</v>
      </c>
      <c r="AU25" s="192" t="str">
        <f t="shared" si="49"/>
        <v>21E</v>
      </c>
      <c r="AV25" s="192" t="str">
        <f t="shared" si="50"/>
        <v>E</v>
      </c>
      <c r="AW25" s="192" t="str">
        <f t="shared" si="51"/>
        <v>E</v>
      </c>
      <c r="AX25" s="192" t="str">
        <f t="shared" si="52"/>
        <v>E</v>
      </c>
      <c r="AY25" s="192" t="str">
        <f t="shared" si="53"/>
        <v>E</v>
      </c>
      <c r="BB25">
        <f t="shared" si="54"/>
        <v>800</v>
      </c>
      <c r="BC25">
        <f t="shared" si="55"/>
        <v>11</v>
      </c>
      <c r="BD25">
        <f t="shared" si="56"/>
        <v>800</v>
      </c>
      <c r="BE25">
        <f t="shared" si="57"/>
        <v>800</v>
      </c>
      <c r="BF25">
        <f t="shared" si="58"/>
        <v>800</v>
      </c>
      <c r="BG25">
        <f t="shared" si="59"/>
        <v>11</v>
      </c>
      <c r="BH25">
        <v>11</v>
      </c>
      <c r="BK25">
        <f t="shared" si="60"/>
        <v>11</v>
      </c>
      <c r="BL25">
        <f t="shared" si="61"/>
        <v>800</v>
      </c>
      <c r="BM25">
        <f t="shared" si="62"/>
        <v>800</v>
      </c>
      <c r="BN25">
        <f t="shared" si="63"/>
        <v>800</v>
      </c>
      <c r="BO25">
        <f t="shared" si="64"/>
        <v>800</v>
      </c>
      <c r="BP25">
        <f t="shared" si="65"/>
        <v>800</v>
      </c>
      <c r="BQ25">
        <f t="shared" si="66"/>
        <v>11</v>
      </c>
      <c r="CS25" s="193">
        <f t="shared" si="3"/>
        <v>12</v>
      </c>
      <c r="CT25" s="193">
        <f t="shared" si="4"/>
        <v>12</v>
      </c>
      <c r="CU25" s="193">
        <f t="shared" si="5"/>
        <v>12</v>
      </c>
      <c r="CV25" s="193">
        <f t="shared" si="6"/>
        <v>12</v>
      </c>
      <c r="CW25" s="193">
        <f t="shared" si="7"/>
        <v>12</v>
      </c>
      <c r="CX25" s="193">
        <f t="shared" si="8"/>
        <v>12</v>
      </c>
      <c r="CY25" s="193">
        <f t="shared" si="9"/>
        <v>12</v>
      </c>
      <c r="CZ25" s="193">
        <f t="shared" si="10"/>
        <v>12</v>
      </c>
      <c r="DA25" s="193">
        <f t="shared" si="11"/>
        <v>12</v>
      </c>
      <c r="DB25" s="193">
        <f t="shared" si="12"/>
        <v>12</v>
      </c>
      <c r="DC25" s="193">
        <f t="shared" si="13"/>
        <v>12</v>
      </c>
      <c r="DF25">
        <v>12</v>
      </c>
      <c r="DG25" s="192" t="str">
        <f t="shared" si="14"/>
        <v>01T</v>
      </c>
      <c r="DH25" s="192" t="str">
        <f t="shared" si="15"/>
        <v>09H</v>
      </c>
      <c r="DI25" s="192" t="str">
        <f t="shared" si="16"/>
        <v>13E</v>
      </c>
      <c r="DJ25" s="192" t="str">
        <f t="shared" si="17"/>
        <v>15E</v>
      </c>
      <c r="DK25" s="192" t="str">
        <f t="shared" si="18"/>
        <v>19E</v>
      </c>
      <c r="DL25" s="192" t="str">
        <f t="shared" si="19"/>
        <v>20E</v>
      </c>
      <c r="DM25" s="192" t="str">
        <f t="shared" si="20"/>
        <v>21E</v>
      </c>
      <c r="DN25" s="192" t="str">
        <f t="shared" si="21"/>
        <v>E</v>
      </c>
      <c r="DO25" s="192" t="str">
        <f t="shared" si="22"/>
        <v>E</v>
      </c>
      <c r="DP25" s="192" t="str">
        <f t="shared" si="23"/>
        <v>E</v>
      </c>
      <c r="DQ25" s="192" t="str">
        <f t="shared" si="24"/>
        <v>E</v>
      </c>
      <c r="DU25" s="204">
        <f t="shared" si="25"/>
        <v>1305000212</v>
      </c>
      <c r="DV25" s="204">
        <f t="shared" si="26"/>
        <v>1305000212</v>
      </c>
      <c r="DW25" s="204">
        <f t="shared" si="27"/>
        <v>1305000212</v>
      </c>
      <c r="DX25" s="204">
        <f t="shared" si="28"/>
        <v>1305000212</v>
      </c>
      <c r="DY25" s="204">
        <f t="shared" si="29"/>
        <v>1305000212</v>
      </c>
      <c r="DZ25" s="204">
        <f t="shared" si="30"/>
        <v>1305000212</v>
      </c>
      <c r="EA25" s="204">
        <f t="shared" si="31"/>
        <v>1305000212</v>
      </c>
      <c r="EB25" s="204">
        <f t="shared" si="32"/>
        <v>1305000212</v>
      </c>
      <c r="EC25" s="204">
        <f t="shared" si="33"/>
        <v>1305000212</v>
      </c>
      <c r="ED25" s="204">
        <f t="shared" si="34"/>
        <v>1305000212</v>
      </c>
      <c r="EE25" s="204">
        <f t="shared" si="35"/>
        <v>1305000212</v>
      </c>
    </row>
    <row r="26" spans="2:135" ht="22.8" x14ac:dyDescent="0.3">
      <c r="B26" s="225">
        <f t="shared" si="36"/>
        <v>13</v>
      </c>
      <c r="C26" s="226">
        <f t="shared" si="37"/>
        <v>1305000213</v>
      </c>
      <c r="D26" s="227" t="s">
        <v>293</v>
      </c>
      <c r="E26" s="279" t="s">
        <v>38</v>
      </c>
      <c r="F26" s="202"/>
      <c r="G26" s="202"/>
      <c r="H26" s="202"/>
      <c r="I26" s="202"/>
      <c r="J26" s="202"/>
      <c r="K26" s="201"/>
      <c r="U26">
        <v>12</v>
      </c>
      <c r="V26">
        <f t="shared" si="38"/>
        <v>1305000212</v>
      </c>
      <c r="W26" t="str">
        <f t="shared" si="39"/>
        <v>01T</v>
      </c>
      <c r="X26" t="str">
        <f>IF(B25="","",IF(OR(W26="",W26=0),"",IF(V26=800,"",INDEX(DATA!$M$10:$Q$10,1,MATCH(W26,DATA!$M$9:$Q$9,0)))))</f>
        <v>09H</v>
      </c>
      <c r="Y26" t="str">
        <f>IF(B25="","",IF($CG$13=2,IF(OR(F25="NO",F25=""),"",F25),IF(V26=800,"",DATA!$M$11)))</f>
        <v>13E</v>
      </c>
      <c r="Z26" t="str">
        <f>IF(B25="","",IF(AND($CG$13=2,G25="NO"),"",IF(V26=800,"",LEFT(DATA!$M$12,2)&amp;D25)))</f>
        <v>15E</v>
      </c>
      <c r="AA26" t="str">
        <f>IF(B25="","",IF(AND($CG$13=2,G25="NO"),"",IF(V26=800,"",LEFT(DATA!$M$13,2)&amp;D25)))</f>
        <v>19E</v>
      </c>
      <c r="AB26" t="str">
        <f>IF(B25="","",IF(AND($CG$13=2,H25="NO"),"",IF(V26=800,"",LEFT(DATA!$M$14,2)&amp;D25)))</f>
        <v>20E</v>
      </c>
      <c r="AC26" t="str">
        <f>IF(B25="","",IF(AND($CG$13=2,H25="NO"),"",IF(V26=800,"",LEFT(DATA!$M$15,2)&amp;D25)))</f>
        <v>21E</v>
      </c>
      <c r="AD26" t="str">
        <f>IF(B25="","",IF(AND($CG$13=2,I25="NO"),"",IF(V26=800,"",LEFT(DATA!$M$16,2)&amp;D25)))</f>
        <v>E</v>
      </c>
      <c r="AE26" t="str">
        <f>IF(B25="","",IF(AND($CG$13=2,I25="NO"),"",IF(V26=800,"",LEFT(DATA!$M$17,2)&amp;D25)))</f>
        <v>E</v>
      </c>
      <c r="AF26" t="str">
        <f>IF(B25="","",IF(AND($CG$13=2,J25="NO"),"",IF(V26=800,"",LEFT(DATA!$M$18,2)&amp;D25)))</f>
        <v>E</v>
      </c>
      <c r="AG26" t="str">
        <f>IF(B25="","",IF(AND($CG$13=2,J25="NO"),"",IF(V26=800,"",LEFT(DATA!$M$19,2)&amp;D25)))</f>
        <v>E</v>
      </c>
      <c r="AJ26" s="192">
        <f t="shared" si="40"/>
        <v>12</v>
      </c>
      <c r="AK26" s="192">
        <f t="shared" si="41"/>
        <v>12</v>
      </c>
      <c r="AL26" s="192">
        <f t="shared" si="42"/>
        <v>1305000212</v>
      </c>
      <c r="AM26" s="192" t="str">
        <f t="shared" si="43"/>
        <v>E</v>
      </c>
      <c r="AN26" s="192">
        <v>12</v>
      </c>
      <c r="AO26" s="192" t="str">
        <f>IF(AL26="","",INDEX($W$15:$AG$402,MATCH(AL26,V$15:$V$402,0),1))</f>
        <v>01T</v>
      </c>
      <c r="AP26" s="192" t="str">
        <f t="shared" si="44"/>
        <v>09H</v>
      </c>
      <c r="AQ26" s="192" t="str">
        <f t="shared" si="45"/>
        <v>13E</v>
      </c>
      <c r="AR26" s="192" t="str">
        <f t="shared" si="46"/>
        <v>15E</v>
      </c>
      <c r="AS26" s="192" t="str">
        <f t="shared" si="47"/>
        <v>19E</v>
      </c>
      <c r="AT26" s="192" t="str">
        <f t="shared" si="48"/>
        <v>20E</v>
      </c>
      <c r="AU26" s="192" t="str">
        <f t="shared" si="49"/>
        <v>21E</v>
      </c>
      <c r="AV26" s="192" t="str">
        <f t="shared" si="50"/>
        <v>E</v>
      </c>
      <c r="AW26" s="192" t="str">
        <f t="shared" si="51"/>
        <v>E</v>
      </c>
      <c r="AX26" s="192" t="str">
        <f t="shared" si="52"/>
        <v>E</v>
      </c>
      <c r="AY26" s="192" t="str">
        <f t="shared" si="53"/>
        <v>E</v>
      </c>
      <c r="BB26">
        <f t="shared" si="54"/>
        <v>800</v>
      </c>
      <c r="BC26">
        <f t="shared" si="55"/>
        <v>12</v>
      </c>
      <c r="BD26">
        <f t="shared" si="56"/>
        <v>800</v>
      </c>
      <c r="BE26">
        <f t="shared" si="57"/>
        <v>800</v>
      </c>
      <c r="BF26">
        <f t="shared" si="58"/>
        <v>800</v>
      </c>
      <c r="BG26">
        <f t="shared" si="59"/>
        <v>12</v>
      </c>
      <c r="BH26">
        <v>12</v>
      </c>
      <c r="BK26">
        <f t="shared" si="60"/>
        <v>12</v>
      </c>
      <c r="BL26">
        <f t="shared" si="61"/>
        <v>800</v>
      </c>
      <c r="BM26">
        <f t="shared" si="62"/>
        <v>800</v>
      </c>
      <c r="BN26">
        <f t="shared" si="63"/>
        <v>800</v>
      </c>
      <c r="BO26">
        <f t="shared" si="64"/>
        <v>800</v>
      </c>
      <c r="BP26">
        <f t="shared" si="65"/>
        <v>800</v>
      </c>
      <c r="BQ26">
        <f t="shared" si="66"/>
        <v>12</v>
      </c>
      <c r="CS26" s="193">
        <f t="shared" si="3"/>
        <v>13</v>
      </c>
      <c r="CT26" s="193">
        <f t="shared" si="4"/>
        <v>13</v>
      </c>
      <c r="CU26" s="193">
        <f t="shared" si="5"/>
        <v>13</v>
      </c>
      <c r="CV26" s="193">
        <f t="shared" si="6"/>
        <v>13</v>
      </c>
      <c r="CW26" s="193">
        <f t="shared" si="7"/>
        <v>13</v>
      </c>
      <c r="CX26" s="193">
        <f t="shared" si="8"/>
        <v>13</v>
      </c>
      <c r="CY26" s="193">
        <f t="shared" si="9"/>
        <v>13</v>
      </c>
      <c r="CZ26" s="193">
        <f t="shared" si="10"/>
        <v>13</v>
      </c>
      <c r="DA26" s="193">
        <f t="shared" si="11"/>
        <v>13</v>
      </c>
      <c r="DB26" s="193">
        <f t="shared" si="12"/>
        <v>13</v>
      </c>
      <c r="DC26" s="193">
        <f t="shared" si="13"/>
        <v>13</v>
      </c>
      <c r="DF26">
        <v>13</v>
      </c>
      <c r="DG26" s="192" t="str">
        <f t="shared" si="14"/>
        <v>01T</v>
      </c>
      <c r="DH26" s="192" t="str">
        <f t="shared" si="15"/>
        <v>09H</v>
      </c>
      <c r="DI26" s="192" t="str">
        <f t="shared" si="16"/>
        <v>13E</v>
      </c>
      <c r="DJ26" s="192" t="str">
        <f t="shared" si="17"/>
        <v>15E</v>
      </c>
      <c r="DK26" s="192" t="str">
        <f t="shared" si="18"/>
        <v>19E</v>
      </c>
      <c r="DL26" s="192" t="str">
        <f t="shared" si="19"/>
        <v>20E</v>
      </c>
      <c r="DM26" s="192" t="str">
        <f t="shared" si="20"/>
        <v>21E</v>
      </c>
      <c r="DN26" s="192" t="str">
        <f t="shared" si="21"/>
        <v>E</v>
      </c>
      <c r="DO26" s="192" t="str">
        <f t="shared" si="22"/>
        <v>E</v>
      </c>
      <c r="DP26" s="192" t="str">
        <f t="shared" si="23"/>
        <v>E</v>
      </c>
      <c r="DQ26" s="192" t="str">
        <f t="shared" si="24"/>
        <v>E</v>
      </c>
      <c r="DU26" s="204">
        <f t="shared" si="25"/>
        <v>1305000213</v>
      </c>
      <c r="DV26" s="204">
        <f t="shared" si="26"/>
        <v>1305000213</v>
      </c>
      <c r="DW26" s="204">
        <f t="shared" si="27"/>
        <v>1305000213</v>
      </c>
      <c r="DX26" s="204">
        <f t="shared" si="28"/>
        <v>1305000213</v>
      </c>
      <c r="DY26" s="204">
        <f t="shared" si="29"/>
        <v>1305000213</v>
      </c>
      <c r="DZ26" s="204">
        <f t="shared" si="30"/>
        <v>1305000213</v>
      </c>
      <c r="EA26" s="204">
        <f t="shared" si="31"/>
        <v>1305000213</v>
      </c>
      <c r="EB26" s="204">
        <f t="shared" si="32"/>
        <v>1305000213</v>
      </c>
      <c r="EC26" s="204">
        <f t="shared" si="33"/>
        <v>1305000213</v>
      </c>
      <c r="ED26" s="204">
        <f t="shared" si="34"/>
        <v>1305000213</v>
      </c>
      <c r="EE26" s="204">
        <f t="shared" si="35"/>
        <v>1305000213</v>
      </c>
    </row>
    <row r="27" spans="2:135" ht="22.8" x14ac:dyDescent="0.3">
      <c r="B27" s="225">
        <f t="shared" si="36"/>
        <v>14</v>
      </c>
      <c r="C27" s="226">
        <f t="shared" si="37"/>
        <v>1305000214</v>
      </c>
      <c r="D27" s="227" t="s">
        <v>293</v>
      </c>
      <c r="E27" s="279" t="s">
        <v>38</v>
      </c>
      <c r="F27" s="202"/>
      <c r="G27" s="202"/>
      <c r="H27" s="202"/>
      <c r="I27" s="202"/>
      <c r="J27" s="202"/>
      <c r="K27" s="201"/>
      <c r="U27">
        <v>13</v>
      </c>
      <c r="V27">
        <f t="shared" si="38"/>
        <v>1305000213</v>
      </c>
      <c r="W27" t="str">
        <f t="shared" si="39"/>
        <v>01T</v>
      </c>
      <c r="X27" t="str">
        <f>IF(B26="","",IF(OR(W27="",W27=0),"",IF(V27=800,"",INDEX(DATA!$M$10:$Q$10,1,MATCH(W27,DATA!$M$9:$Q$9,0)))))</f>
        <v>09H</v>
      </c>
      <c r="Y27" t="str">
        <f>IF(B26="","",IF($CG$13=2,IF(OR(F26="NO",F26=""),"",F26),IF(V27=800,"",DATA!$M$11)))</f>
        <v>13E</v>
      </c>
      <c r="Z27" t="str">
        <f>IF(B26="","",IF(AND($CG$13=2,G26="NO"),"",IF(V27=800,"",LEFT(DATA!$M$12,2)&amp;D26)))</f>
        <v>15E</v>
      </c>
      <c r="AA27" t="str">
        <f>IF(B26="","",IF(AND($CG$13=2,G26="NO"),"",IF(V27=800,"",LEFT(DATA!$M$13,2)&amp;D26)))</f>
        <v>19E</v>
      </c>
      <c r="AB27" t="str">
        <f>IF(B26="","",IF(AND($CG$13=2,H26="NO"),"",IF(V27=800,"",LEFT(DATA!$M$14,2)&amp;D26)))</f>
        <v>20E</v>
      </c>
      <c r="AC27" t="str">
        <f>IF(B26="","",IF(AND($CG$13=2,H26="NO"),"",IF(V27=800,"",LEFT(DATA!$M$15,2)&amp;D26)))</f>
        <v>21E</v>
      </c>
      <c r="AD27" t="str">
        <f>IF(B26="","",IF(AND($CG$13=2,I26="NO"),"",IF(V27=800,"",LEFT(DATA!$M$16,2)&amp;D26)))</f>
        <v>E</v>
      </c>
      <c r="AE27" t="str">
        <f>IF(B26="","",IF(AND($CG$13=2,I26="NO"),"",IF(V27=800,"",LEFT(DATA!$M$17,2)&amp;D26)))</f>
        <v>E</v>
      </c>
      <c r="AF27" t="str">
        <f>IF(B26="","",IF(AND($CG$13=2,J26="NO"),"",IF(V27=800,"",LEFT(DATA!$M$18,2)&amp;D26)))</f>
        <v>E</v>
      </c>
      <c r="AG27" t="str">
        <f>IF(B26="","",IF(AND($CG$13=2,J26="NO"),"",IF(V27=800,"",LEFT(DATA!$M$19,2)&amp;D26)))</f>
        <v>E</v>
      </c>
      <c r="AJ27" s="192">
        <f t="shared" si="40"/>
        <v>13</v>
      </c>
      <c r="AK27" s="192">
        <f t="shared" si="41"/>
        <v>13</v>
      </c>
      <c r="AL27" s="192">
        <f t="shared" si="42"/>
        <v>1305000213</v>
      </c>
      <c r="AM27" s="192" t="str">
        <f t="shared" si="43"/>
        <v>E</v>
      </c>
      <c r="AN27" s="192">
        <v>13</v>
      </c>
      <c r="AO27" s="192" t="str">
        <f>IF(AL27="","",INDEX($W$15:$AG$402,MATCH(AL27,V$15:$V$402,0),1))</f>
        <v>01T</v>
      </c>
      <c r="AP27" s="192" t="str">
        <f t="shared" si="44"/>
        <v>09H</v>
      </c>
      <c r="AQ27" s="192" t="str">
        <f t="shared" si="45"/>
        <v>13E</v>
      </c>
      <c r="AR27" s="192" t="str">
        <f t="shared" si="46"/>
        <v>15E</v>
      </c>
      <c r="AS27" s="192" t="str">
        <f t="shared" si="47"/>
        <v>19E</v>
      </c>
      <c r="AT27" s="192" t="str">
        <f t="shared" si="48"/>
        <v>20E</v>
      </c>
      <c r="AU27" s="192" t="str">
        <f t="shared" si="49"/>
        <v>21E</v>
      </c>
      <c r="AV27" s="192" t="str">
        <f t="shared" si="50"/>
        <v>E</v>
      </c>
      <c r="AW27" s="192" t="str">
        <f t="shared" si="51"/>
        <v>E</v>
      </c>
      <c r="AX27" s="192" t="str">
        <f t="shared" si="52"/>
        <v>E</v>
      </c>
      <c r="AY27" s="192" t="str">
        <f t="shared" si="53"/>
        <v>E</v>
      </c>
      <c r="BB27">
        <f t="shared" si="54"/>
        <v>800</v>
      </c>
      <c r="BC27">
        <f t="shared" si="55"/>
        <v>13</v>
      </c>
      <c r="BD27">
        <f t="shared" si="56"/>
        <v>800</v>
      </c>
      <c r="BE27">
        <f t="shared" si="57"/>
        <v>800</v>
      </c>
      <c r="BF27">
        <f t="shared" si="58"/>
        <v>800</v>
      </c>
      <c r="BG27">
        <f t="shared" si="59"/>
        <v>13</v>
      </c>
      <c r="BH27">
        <v>13</v>
      </c>
      <c r="BK27">
        <f t="shared" si="60"/>
        <v>13</v>
      </c>
      <c r="BL27">
        <f t="shared" si="61"/>
        <v>800</v>
      </c>
      <c r="BM27">
        <f t="shared" si="62"/>
        <v>800</v>
      </c>
      <c r="BN27">
        <f t="shared" si="63"/>
        <v>800</v>
      </c>
      <c r="BO27">
        <f t="shared" si="64"/>
        <v>800</v>
      </c>
      <c r="BP27">
        <f t="shared" si="65"/>
        <v>800</v>
      </c>
      <c r="BQ27">
        <f t="shared" si="66"/>
        <v>13</v>
      </c>
      <c r="CS27" s="193">
        <f t="shared" si="3"/>
        <v>14</v>
      </c>
      <c r="CT27" s="193">
        <f t="shared" si="4"/>
        <v>14</v>
      </c>
      <c r="CU27" s="193">
        <f t="shared" si="5"/>
        <v>14</v>
      </c>
      <c r="CV27" s="193">
        <f t="shared" si="6"/>
        <v>14</v>
      </c>
      <c r="CW27" s="193">
        <f t="shared" si="7"/>
        <v>14</v>
      </c>
      <c r="CX27" s="193">
        <f t="shared" si="8"/>
        <v>14</v>
      </c>
      <c r="CY27" s="193">
        <f t="shared" si="9"/>
        <v>14</v>
      </c>
      <c r="CZ27" s="193">
        <f t="shared" si="10"/>
        <v>14</v>
      </c>
      <c r="DA27" s="193">
        <f t="shared" si="11"/>
        <v>14</v>
      </c>
      <c r="DB27" s="193">
        <f t="shared" si="12"/>
        <v>14</v>
      </c>
      <c r="DC27" s="193">
        <f t="shared" si="13"/>
        <v>14</v>
      </c>
      <c r="DF27">
        <v>14</v>
      </c>
      <c r="DG27" s="192" t="str">
        <f t="shared" si="14"/>
        <v>01T</v>
      </c>
      <c r="DH27" s="192" t="str">
        <f t="shared" si="15"/>
        <v>09H</v>
      </c>
      <c r="DI27" s="192" t="str">
        <f t="shared" si="16"/>
        <v>13E</v>
      </c>
      <c r="DJ27" s="192" t="str">
        <f t="shared" si="17"/>
        <v>15E</v>
      </c>
      <c r="DK27" s="192" t="str">
        <f t="shared" si="18"/>
        <v>19E</v>
      </c>
      <c r="DL27" s="192" t="str">
        <f t="shared" si="19"/>
        <v>20E</v>
      </c>
      <c r="DM27" s="192" t="str">
        <f t="shared" si="20"/>
        <v>21E</v>
      </c>
      <c r="DN27" s="192" t="str">
        <f t="shared" si="21"/>
        <v>E</v>
      </c>
      <c r="DO27" s="192" t="str">
        <f t="shared" si="22"/>
        <v>E</v>
      </c>
      <c r="DP27" s="192" t="str">
        <f t="shared" si="23"/>
        <v>E</v>
      </c>
      <c r="DQ27" s="192" t="str">
        <f t="shared" si="24"/>
        <v>E</v>
      </c>
      <c r="DU27" s="204">
        <f t="shared" si="25"/>
        <v>1305000214</v>
      </c>
      <c r="DV27" s="204">
        <f t="shared" si="26"/>
        <v>1305000214</v>
      </c>
      <c r="DW27" s="204">
        <f t="shared" si="27"/>
        <v>1305000214</v>
      </c>
      <c r="DX27" s="204">
        <f t="shared" si="28"/>
        <v>1305000214</v>
      </c>
      <c r="DY27" s="204">
        <f t="shared" si="29"/>
        <v>1305000214</v>
      </c>
      <c r="DZ27" s="204">
        <f t="shared" si="30"/>
        <v>1305000214</v>
      </c>
      <c r="EA27" s="204">
        <f t="shared" si="31"/>
        <v>1305000214</v>
      </c>
      <c r="EB27" s="204">
        <f t="shared" si="32"/>
        <v>1305000214</v>
      </c>
      <c r="EC27" s="204">
        <f t="shared" si="33"/>
        <v>1305000214</v>
      </c>
      <c r="ED27" s="204">
        <f t="shared" si="34"/>
        <v>1305000214</v>
      </c>
      <c r="EE27" s="204">
        <f t="shared" si="35"/>
        <v>1305000214</v>
      </c>
    </row>
    <row r="28" spans="2:135" ht="22.8" x14ac:dyDescent="0.3">
      <c r="B28" s="225">
        <f t="shared" si="36"/>
        <v>15</v>
      </c>
      <c r="C28" s="226">
        <f t="shared" si="37"/>
        <v>1305000215</v>
      </c>
      <c r="D28" s="227" t="s">
        <v>293</v>
      </c>
      <c r="E28" s="279" t="s">
        <v>38</v>
      </c>
      <c r="F28" s="202"/>
      <c r="G28" s="202"/>
      <c r="H28" s="202"/>
      <c r="I28" s="202"/>
      <c r="J28" s="202"/>
      <c r="K28" s="201"/>
      <c r="U28">
        <v>14</v>
      </c>
      <c r="V28">
        <f t="shared" si="38"/>
        <v>1305000214</v>
      </c>
      <c r="W28" t="str">
        <f t="shared" si="39"/>
        <v>01T</v>
      </c>
      <c r="X28" t="str">
        <f>IF(B27="","",IF(OR(W28="",W28=0),"",IF(V28=800,"",INDEX(DATA!$M$10:$Q$10,1,MATCH(W28,DATA!$M$9:$Q$9,0)))))</f>
        <v>09H</v>
      </c>
      <c r="Y28" t="str">
        <f>IF(B27="","",IF($CG$13=2,IF(OR(F27="NO",F27=""),"",F27),IF(V28=800,"",DATA!$M$11)))</f>
        <v>13E</v>
      </c>
      <c r="Z28" t="str">
        <f>IF(B27="","",IF(AND($CG$13=2,G27="NO"),"",IF(V28=800,"",LEFT(DATA!$M$12,2)&amp;D27)))</f>
        <v>15E</v>
      </c>
      <c r="AA28" t="str">
        <f>IF(B27="","",IF(AND($CG$13=2,G27="NO"),"",IF(V28=800,"",LEFT(DATA!$M$13,2)&amp;D27)))</f>
        <v>19E</v>
      </c>
      <c r="AB28" t="str">
        <f>IF(B27="","",IF(AND($CG$13=2,H27="NO"),"",IF(V28=800,"",LEFT(DATA!$M$14,2)&amp;D27)))</f>
        <v>20E</v>
      </c>
      <c r="AC28" t="str">
        <f>IF(B27="","",IF(AND($CG$13=2,H27="NO"),"",IF(V28=800,"",LEFT(DATA!$M$15,2)&amp;D27)))</f>
        <v>21E</v>
      </c>
      <c r="AD28" t="str">
        <f>IF(B27="","",IF(AND($CG$13=2,I27="NO"),"",IF(V28=800,"",LEFT(DATA!$M$16,2)&amp;D27)))</f>
        <v>E</v>
      </c>
      <c r="AE28" t="str">
        <f>IF(B27="","",IF(AND($CG$13=2,I27="NO"),"",IF(V28=800,"",LEFT(DATA!$M$17,2)&amp;D27)))</f>
        <v>E</v>
      </c>
      <c r="AF28" t="str">
        <f>IF(B27="","",IF(AND($CG$13=2,J27="NO"),"",IF(V28=800,"",LEFT(DATA!$M$18,2)&amp;D27)))</f>
        <v>E</v>
      </c>
      <c r="AG28" t="str">
        <f>IF(B27="","",IF(AND($CG$13=2,J27="NO"),"",IF(V28=800,"",LEFT(DATA!$M$19,2)&amp;D27)))</f>
        <v>E</v>
      </c>
      <c r="AJ28" s="192">
        <f t="shared" si="40"/>
        <v>14</v>
      </c>
      <c r="AK28" s="192">
        <f t="shared" si="41"/>
        <v>14</v>
      </c>
      <c r="AL28" s="192">
        <f t="shared" si="42"/>
        <v>1305000214</v>
      </c>
      <c r="AM28" s="192" t="str">
        <f t="shared" si="43"/>
        <v>E</v>
      </c>
      <c r="AN28" s="192">
        <v>14</v>
      </c>
      <c r="AO28" s="192" t="str">
        <f>IF(AL28="","",INDEX($W$15:$AG$402,MATCH(AL28,V$15:$V$402,0),1))</f>
        <v>01T</v>
      </c>
      <c r="AP28" s="192" t="str">
        <f t="shared" si="44"/>
        <v>09H</v>
      </c>
      <c r="AQ28" s="192" t="str">
        <f t="shared" si="45"/>
        <v>13E</v>
      </c>
      <c r="AR28" s="192" t="str">
        <f t="shared" si="46"/>
        <v>15E</v>
      </c>
      <c r="AS28" s="192" t="str">
        <f t="shared" si="47"/>
        <v>19E</v>
      </c>
      <c r="AT28" s="192" t="str">
        <f t="shared" si="48"/>
        <v>20E</v>
      </c>
      <c r="AU28" s="192" t="str">
        <f t="shared" si="49"/>
        <v>21E</v>
      </c>
      <c r="AV28" s="192" t="str">
        <f t="shared" si="50"/>
        <v>E</v>
      </c>
      <c r="AW28" s="192" t="str">
        <f t="shared" si="51"/>
        <v>E</v>
      </c>
      <c r="AX28" s="192" t="str">
        <f t="shared" si="52"/>
        <v>E</v>
      </c>
      <c r="AY28" s="192" t="str">
        <f t="shared" si="53"/>
        <v>E</v>
      </c>
      <c r="BB28">
        <f t="shared" si="54"/>
        <v>800</v>
      </c>
      <c r="BC28">
        <f t="shared" si="55"/>
        <v>14</v>
      </c>
      <c r="BD28">
        <f t="shared" si="56"/>
        <v>800</v>
      </c>
      <c r="BE28">
        <f t="shared" si="57"/>
        <v>800</v>
      </c>
      <c r="BF28">
        <f t="shared" si="58"/>
        <v>800</v>
      </c>
      <c r="BG28">
        <f t="shared" si="59"/>
        <v>14</v>
      </c>
      <c r="BH28">
        <v>14</v>
      </c>
      <c r="BK28">
        <f t="shared" si="60"/>
        <v>14</v>
      </c>
      <c r="BL28">
        <f t="shared" si="61"/>
        <v>800</v>
      </c>
      <c r="BM28">
        <f t="shared" si="62"/>
        <v>800</v>
      </c>
      <c r="BN28">
        <f t="shared" si="63"/>
        <v>800</v>
      </c>
      <c r="BO28">
        <f t="shared" si="64"/>
        <v>800</v>
      </c>
      <c r="BP28">
        <f t="shared" si="65"/>
        <v>800</v>
      </c>
      <c r="BQ28">
        <f t="shared" si="66"/>
        <v>14</v>
      </c>
      <c r="CS28" s="193">
        <f t="shared" si="3"/>
        <v>15</v>
      </c>
      <c r="CT28" s="193">
        <f t="shared" si="4"/>
        <v>15</v>
      </c>
      <c r="CU28" s="193">
        <f t="shared" si="5"/>
        <v>15</v>
      </c>
      <c r="CV28" s="193">
        <f t="shared" si="6"/>
        <v>15</v>
      </c>
      <c r="CW28" s="193">
        <f t="shared" si="7"/>
        <v>15</v>
      </c>
      <c r="CX28" s="193">
        <f t="shared" si="8"/>
        <v>15</v>
      </c>
      <c r="CY28" s="193">
        <f t="shared" si="9"/>
        <v>15</v>
      </c>
      <c r="CZ28" s="193">
        <f t="shared" si="10"/>
        <v>15</v>
      </c>
      <c r="DA28" s="193">
        <f t="shared" si="11"/>
        <v>15</v>
      </c>
      <c r="DB28" s="193">
        <f t="shared" si="12"/>
        <v>15</v>
      </c>
      <c r="DC28" s="193">
        <f t="shared" si="13"/>
        <v>15</v>
      </c>
      <c r="DF28">
        <v>15</v>
      </c>
      <c r="DG28" s="192" t="str">
        <f t="shared" si="14"/>
        <v>01T</v>
      </c>
      <c r="DH28" s="192" t="str">
        <f t="shared" si="15"/>
        <v>09H</v>
      </c>
      <c r="DI28" s="192" t="str">
        <f t="shared" si="16"/>
        <v>13E</v>
      </c>
      <c r="DJ28" s="192" t="str">
        <f t="shared" si="17"/>
        <v>15E</v>
      </c>
      <c r="DK28" s="192" t="str">
        <f t="shared" si="18"/>
        <v>19E</v>
      </c>
      <c r="DL28" s="192" t="str">
        <f t="shared" si="19"/>
        <v>20E</v>
      </c>
      <c r="DM28" s="192" t="str">
        <f t="shared" si="20"/>
        <v>21E</v>
      </c>
      <c r="DN28" s="192" t="str">
        <f t="shared" si="21"/>
        <v>E</v>
      </c>
      <c r="DO28" s="192" t="str">
        <f t="shared" si="22"/>
        <v>E</v>
      </c>
      <c r="DP28" s="192" t="str">
        <f t="shared" si="23"/>
        <v>E</v>
      </c>
      <c r="DQ28" s="192" t="str">
        <f t="shared" si="24"/>
        <v>E</v>
      </c>
      <c r="DU28" s="204">
        <f t="shared" si="25"/>
        <v>1305000215</v>
      </c>
      <c r="DV28" s="204">
        <f t="shared" si="26"/>
        <v>1305000215</v>
      </c>
      <c r="DW28" s="204">
        <f t="shared" si="27"/>
        <v>1305000215</v>
      </c>
      <c r="DX28" s="204">
        <f t="shared" si="28"/>
        <v>1305000215</v>
      </c>
      <c r="DY28" s="204">
        <f t="shared" si="29"/>
        <v>1305000215</v>
      </c>
      <c r="DZ28" s="204">
        <f t="shared" si="30"/>
        <v>1305000215</v>
      </c>
      <c r="EA28" s="204">
        <f t="shared" si="31"/>
        <v>1305000215</v>
      </c>
      <c r="EB28" s="204">
        <f t="shared" si="32"/>
        <v>1305000215</v>
      </c>
      <c r="EC28" s="204">
        <f t="shared" si="33"/>
        <v>1305000215</v>
      </c>
      <c r="ED28" s="204">
        <f t="shared" si="34"/>
        <v>1305000215</v>
      </c>
      <c r="EE28" s="204">
        <f t="shared" si="35"/>
        <v>1305000215</v>
      </c>
    </row>
    <row r="29" spans="2:135" ht="22.8" x14ac:dyDescent="0.3">
      <c r="B29" s="225">
        <f t="shared" si="36"/>
        <v>16</v>
      </c>
      <c r="C29" s="226">
        <f t="shared" si="37"/>
        <v>1305000216</v>
      </c>
      <c r="D29" s="227" t="s">
        <v>294</v>
      </c>
      <c r="E29" s="279" t="s">
        <v>38</v>
      </c>
      <c r="F29" s="202"/>
      <c r="G29" s="202"/>
      <c r="H29" s="202"/>
      <c r="I29" s="202"/>
      <c r="J29" s="202"/>
      <c r="K29" s="201"/>
      <c r="U29">
        <v>15</v>
      </c>
      <c r="V29">
        <f t="shared" si="38"/>
        <v>1305000215</v>
      </c>
      <c r="W29" t="str">
        <f t="shared" si="39"/>
        <v>01T</v>
      </c>
      <c r="X29" t="str">
        <f>IF(B28="","",IF(OR(W29="",W29=0),"",IF(V29=800,"",INDEX(DATA!$M$10:$Q$10,1,MATCH(W29,DATA!$M$9:$Q$9,0)))))</f>
        <v>09H</v>
      </c>
      <c r="Y29" t="str">
        <f>IF(B28="","",IF($CG$13=2,IF(OR(F28="NO",F28=""),"",F28),IF(V29=800,"",DATA!$M$11)))</f>
        <v>13E</v>
      </c>
      <c r="Z29" t="str">
        <f>IF(B28="","",IF(AND($CG$13=2,G28="NO"),"",IF(V29=800,"",LEFT(DATA!$M$12,2)&amp;D28)))</f>
        <v>15E</v>
      </c>
      <c r="AA29" t="str">
        <f>IF(B28="","",IF(AND($CG$13=2,G28="NO"),"",IF(V29=800,"",LEFT(DATA!$M$13,2)&amp;D28)))</f>
        <v>19E</v>
      </c>
      <c r="AB29" t="str">
        <f>IF(B28="","",IF(AND($CG$13=2,H28="NO"),"",IF(V29=800,"",LEFT(DATA!$M$14,2)&amp;D28)))</f>
        <v>20E</v>
      </c>
      <c r="AC29" t="str">
        <f>IF(B28="","",IF(AND($CG$13=2,H28="NO"),"",IF(V29=800,"",LEFT(DATA!$M$15,2)&amp;D28)))</f>
        <v>21E</v>
      </c>
      <c r="AD29" t="str">
        <f>IF(B28="","",IF(AND($CG$13=2,I28="NO"),"",IF(V29=800,"",LEFT(DATA!$M$16,2)&amp;D28)))</f>
        <v>E</v>
      </c>
      <c r="AE29" t="str">
        <f>IF(B28="","",IF(AND($CG$13=2,I28="NO"),"",IF(V29=800,"",LEFT(DATA!$M$17,2)&amp;D28)))</f>
        <v>E</v>
      </c>
      <c r="AF29" t="str">
        <f>IF(B28="","",IF(AND($CG$13=2,J28="NO"),"",IF(V29=800,"",LEFT(DATA!$M$18,2)&amp;D28)))</f>
        <v>E</v>
      </c>
      <c r="AG29" t="str">
        <f>IF(B28="","",IF(AND($CG$13=2,J28="NO"),"",IF(V29=800,"",LEFT(DATA!$M$19,2)&amp;D28)))</f>
        <v>E</v>
      </c>
      <c r="AJ29" s="192">
        <f t="shared" si="40"/>
        <v>15</v>
      </c>
      <c r="AK29" s="192">
        <f t="shared" si="41"/>
        <v>15</v>
      </c>
      <c r="AL29" s="192">
        <f t="shared" si="42"/>
        <v>1305000215</v>
      </c>
      <c r="AM29" s="192" t="str">
        <f t="shared" si="43"/>
        <v>E</v>
      </c>
      <c r="AN29" s="192">
        <v>15</v>
      </c>
      <c r="AO29" s="192" t="str">
        <f>IF(AL29="","",INDEX($W$15:$AG$402,MATCH(AL29,V$15:$V$402,0),1))</f>
        <v>01T</v>
      </c>
      <c r="AP29" s="192" t="str">
        <f t="shared" si="44"/>
        <v>09H</v>
      </c>
      <c r="AQ29" s="192" t="str">
        <f t="shared" si="45"/>
        <v>13E</v>
      </c>
      <c r="AR29" s="192" t="str">
        <f t="shared" si="46"/>
        <v>15E</v>
      </c>
      <c r="AS29" s="192" t="str">
        <f t="shared" si="47"/>
        <v>19E</v>
      </c>
      <c r="AT29" s="192" t="str">
        <f t="shared" si="48"/>
        <v>20E</v>
      </c>
      <c r="AU29" s="192" t="str">
        <f t="shared" si="49"/>
        <v>21E</v>
      </c>
      <c r="AV29" s="192" t="str">
        <f t="shared" si="50"/>
        <v>E</v>
      </c>
      <c r="AW29" s="192" t="str">
        <f t="shared" si="51"/>
        <v>E</v>
      </c>
      <c r="AX29" s="192" t="str">
        <f t="shared" si="52"/>
        <v>E</v>
      </c>
      <c r="AY29" s="192" t="str">
        <f t="shared" si="53"/>
        <v>E</v>
      </c>
      <c r="BB29">
        <f t="shared" si="54"/>
        <v>800</v>
      </c>
      <c r="BC29">
        <f t="shared" si="55"/>
        <v>15</v>
      </c>
      <c r="BD29">
        <f t="shared" si="56"/>
        <v>800</v>
      </c>
      <c r="BE29">
        <f t="shared" si="57"/>
        <v>800</v>
      </c>
      <c r="BF29">
        <f t="shared" si="58"/>
        <v>800</v>
      </c>
      <c r="BG29">
        <f t="shared" si="59"/>
        <v>15</v>
      </c>
      <c r="BH29">
        <v>15</v>
      </c>
      <c r="BK29">
        <f t="shared" si="60"/>
        <v>15</v>
      </c>
      <c r="BL29">
        <f t="shared" si="61"/>
        <v>800</v>
      </c>
      <c r="BM29">
        <f t="shared" si="62"/>
        <v>800</v>
      </c>
      <c r="BN29">
        <f t="shared" si="63"/>
        <v>800</v>
      </c>
      <c r="BO29">
        <f t="shared" si="64"/>
        <v>800</v>
      </c>
      <c r="BP29">
        <f t="shared" si="65"/>
        <v>800</v>
      </c>
      <c r="BQ29">
        <f t="shared" si="66"/>
        <v>15</v>
      </c>
      <c r="CS29" s="193">
        <f t="shared" si="3"/>
        <v>16</v>
      </c>
      <c r="CT29" s="193">
        <f t="shared" si="4"/>
        <v>16</v>
      </c>
      <c r="CU29" s="193">
        <f t="shared" si="5"/>
        <v>16</v>
      </c>
      <c r="CV29" s="193">
        <f t="shared" si="6"/>
        <v>16</v>
      </c>
      <c r="CW29" s="193">
        <f t="shared" si="7"/>
        <v>16</v>
      </c>
      <c r="CX29" s="193">
        <f t="shared" si="8"/>
        <v>16</v>
      </c>
      <c r="CY29" s="193">
        <f t="shared" si="9"/>
        <v>16</v>
      </c>
      <c r="CZ29" s="193">
        <f t="shared" si="10"/>
        <v>16</v>
      </c>
      <c r="DA29" s="193">
        <f t="shared" si="11"/>
        <v>16</v>
      </c>
      <c r="DB29" s="193">
        <f t="shared" si="12"/>
        <v>16</v>
      </c>
      <c r="DC29" s="193">
        <f t="shared" si="13"/>
        <v>16</v>
      </c>
      <c r="DF29">
        <v>16</v>
      </c>
      <c r="DG29" s="192" t="str">
        <f t="shared" si="14"/>
        <v>01T</v>
      </c>
      <c r="DH29" s="192" t="str">
        <f t="shared" si="15"/>
        <v>09H</v>
      </c>
      <c r="DI29" s="192" t="str">
        <f t="shared" si="16"/>
        <v>13E</v>
      </c>
      <c r="DJ29" s="192" t="str">
        <f t="shared" si="17"/>
        <v>15T</v>
      </c>
      <c r="DK29" s="192" t="str">
        <f t="shared" si="18"/>
        <v>19T</v>
      </c>
      <c r="DL29" s="192" t="str">
        <f t="shared" si="19"/>
        <v>20T</v>
      </c>
      <c r="DM29" s="192" t="str">
        <f t="shared" si="20"/>
        <v>21T</v>
      </c>
      <c r="DN29" s="192" t="str">
        <f t="shared" si="21"/>
        <v>T</v>
      </c>
      <c r="DO29" s="192" t="str">
        <f t="shared" si="22"/>
        <v>T</v>
      </c>
      <c r="DP29" s="192" t="str">
        <f t="shared" si="23"/>
        <v>T</v>
      </c>
      <c r="DQ29" s="192" t="str">
        <f t="shared" si="24"/>
        <v>T</v>
      </c>
      <c r="DU29" s="204">
        <f t="shared" si="25"/>
        <v>1305000216</v>
      </c>
      <c r="DV29" s="204">
        <f t="shared" si="26"/>
        <v>1305000216</v>
      </c>
      <c r="DW29" s="204">
        <f t="shared" si="27"/>
        <v>1305000216</v>
      </c>
      <c r="DX29" s="204">
        <f t="shared" si="28"/>
        <v>1305000216</v>
      </c>
      <c r="DY29" s="204">
        <f t="shared" si="29"/>
        <v>1305000216</v>
      </c>
      <c r="DZ29" s="204">
        <f t="shared" si="30"/>
        <v>1305000216</v>
      </c>
      <c r="EA29" s="204">
        <f t="shared" si="31"/>
        <v>1305000216</v>
      </c>
      <c r="EB29" s="204">
        <f t="shared" si="32"/>
        <v>1305000216</v>
      </c>
      <c r="EC29" s="204">
        <f t="shared" si="33"/>
        <v>1305000216</v>
      </c>
      <c r="ED29" s="204">
        <f t="shared" si="34"/>
        <v>1305000216</v>
      </c>
      <c r="EE29" s="204">
        <f t="shared" si="35"/>
        <v>1305000216</v>
      </c>
    </row>
    <row r="30" spans="2:135" ht="22.8" x14ac:dyDescent="0.3">
      <c r="B30" s="225">
        <f t="shared" si="36"/>
        <v>17</v>
      </c>
      <c r="C30" s="226">
        <f t="shared" si="37"/>
        <v>1305000217</v>
      </c>
      <c r="D30" s="227" t="s">
        <v>293</v>
      </c>
      <c r="E30" s="279" t="s">
        <v>38</v>
      </c>
      <c r="F30" s="202"/>
      <c r="G30" s="202"/>
      <c r="H30" s="202"/>
      <c r="I30" s="202"/>
      <c r="J30" s="202"/>
      <c r="K30" s="201"/>
      <c r="U30">
        <v>16</v>
      </c>
      <c r="V30">
        <f t="shared" si="38"/>
        <v>1305000216</v>
      </c>
      <c r="W30" t="str">
        <f t="shared" si="39"/>
        <v>01T</v>
      </c>
      <c r="X30" t="str">
        <f>IF(B29="","",IF(OR(W30="",W30=0),"",IF(V30=800,"",INDEX(DATA!$M$10:$Q$10,1,MATCH(W30,DATA!$M$9:$Q$9,0)))))</f>
        <v>09H</v>
      </c>
      <c r="Y30" t="str">
        <f>IF(B29="","",IF($CG$13=2,IF(OR(F29="NO",F29=""),"",F29),IF(V30=800,"",DATA!$M$11)))</f>
        <v>13E</v>
      </c>
      <c r="Z30" t="str">
        <f>IF(B29="","",IF(AND($CG$13=2,G29="NO"),"",IF(V30=800,"",LEFT(DATA!$M$12,2)&amp;D29)))</f>
        <v>15T</v>
      </c>
      <c r="AA30" t="str">
        <f>IF(B29="","",IF(AND($CG$13=2,G29="NO"),"",IF(V30=800,"",LEFT(DATA!$M$13,2)&amp;D29)))</f>
        <v>19T</v>
      </c>
      <c r="AB30" t="str">
        <f>IF(B29="","",IF(AND($CG$13=2,H29="NO"),"",IF(V30=800,"",LEFT(DATA!$M$14,2)&amp;D29)))</f>
        <v>20T</v>
      </c>
      <c r="AC30" t="str">
        <f>IF(B29="","",IF(AND($CG$13=2,H29="NO"),"",IF(V30=800,"",LEFT(DATA!$M$15,2)&amp;D29)))</f>
        <v>21T</v>
      </c>
      <c r="AD30" t="str">
        <f>IF(B29="","",IF(AND($CG$13=2,I29="NO"),"",IF(V30=800,"",LEFT(DATA!$M$16,2)&amp;D29)))</f>
        <v>T</v>
      </c>
      <c r="AE30" t="str">
        <f>IF(B29="","",IF(AND($CG$13=2,I29="NO"),"",IF(V30=800,"",LEFT(DATA!$M$17,2)&amp;D29)))</f>
        <v>T</v>
      </c>
      <c r="AF30" t="str">
        <f>IF(B29="","",IF(AND($CG$13=2,J29="NO"),"",IF(V30=800,"",LEFT(DATA!$M$18,2)&amp;D29)))</f>
        <v>T</v>
      </c>
      <c r="AG30" t="str">
        <f>IF(B29="","",IF(AND($CG$13=2,J29="NO"),"",IF(V30=800,"",LEFT(DATA!$M$19,2)&amp;D29)))</f>
        <v>T</v>
      </c>
      <c r="AJ30" s="192">
        <f t="shared" si="40"/>
        <v>16</v>
      </c>
      <c r="AK30" s="192">
        <f t="shared" si="41"/>
        <v>16</v>
      </c>
      <c r="AL30" s="192">
        <f t="shared" si="42"/>
        <v>1305000216</v>
      </c>
      <c r="AM30" s="192" t="str">
        <f t="shared" si="43"/>
        <v>T</v>
      </c>
      <c r="AN30" s="192">
        <v>16</v>
      </c>
      <c r="AO30" s="192" t="str">
        <f>IF(AL30="","",INDEX($W$15:$AG$402,MATCH(AL30,V$15:$V$402,0),1))</f>
        <v>01T</v>
      </c>
      <c r="AP30" s="192" t="str">
        <f t="shared" si="44"/>
        <v>09H</v>
      </c>
      <c r="AQ30" s="192" t="str">
        <f t="shared" si="45"/>
        <v>13E</v>
      </c>
      <c r="AR30" s="192" t="str">
        <f t="shared" si="46"/>
        <v>15T</v>
      </c>
      <c r="AS30" s="192" t="str">
        <f t="shared" si="47"/>
        <v>19T</v>
      </c>
      <c r="AT30" s="192" t="str">
        <f t="shared" si="48"/>
        <v>20T</v>
      </c>
      <c r="AU30" s="192" t="str">
        <f t="shared" si="49"/>
        <v>21T</v>
      </c>
      <c r="AV30" s="192" t="str">
        <f t="shared" si="50"/>
        <v>T</v>
      </c>
      <c r="AW30" s="192" t="str">
        <f t="shared" si="51"/>
        <v>T</v>
      </c>
      <c r="AX30" s="192" t="str">
        <f t="shared" si="52"/>
        <v>T</v>
      </c>
      <c r="AY30" s="192" t="str">
        <f t="shared" si="53"/>
        <v>T</v>
      </c>
      <c r="BB30">
        <f t="shared" si="54"/>
        <v>16</v>
      </c>
      <c r="BC30">
        <f t="shared" si="55"/>
        <v>800</v>
      </c>
      <c r="BD30">
        <f t="shared" si="56"/>
        <v>800</v>
      </c>
      <c r="BE30">
        <f t="shared" si="57"/>
        <v>800</v>
      </c>
      <c r="BF30">
        <f t="shared" si="58"/>
        <v>800</v>
      </c>
      <c r="BG30">
        <f t="shared" si="59"/>
        <v>16</v>
      </c>
      <c r="BH30">
        <v>16</v>
      </c>
      <c r="BK30">
        <f t="shared" si="60"/>
        <v>16</v>
      </c>
      <c r="BL30">
        <f t="shared" si="61"/>
        <v>800</v>
      </c>
      <c r="BM30">
        <f t="shared" si="62"/>
        <v>800</v>
      </c>
      <c r="BN30">
        <f t="shared" si="63"/>
        <v>800</v>
      </c>
      <c r="BO30">
        <f t="shared" si="64"/>
        <v>800</v>
      </c>
      <c r="BP30">
        <f t="shared" si="65"/>
        <v>800</v>
      </c>
      <c r="BQ30">
        <f t="shared" si="66"/>
        <v>16</v>
      </c>
      <c r="CS30" s="193">
        <f t="shared" si="3"/>
        <v>17</v>
      </c>
      <c r="CT30" s="193">
        <f t="shared" si="4"/>
        <v>17</v>
      </c>
      <c r="CU30" s="193">
        <f t="shared" si="5"/>
        <v>17</v>
      </c>
      <c r="CV30" s="193">
        <f t="shared" si="6"/>
        <v>17</v>
      </c>
      <c r="CW30" s="193">
        <f t="shared" si="7"/>
        <v>17</v>
      </c>
      <c r="CX30" s="193">
        <f t="shared" si="8"/>
        <v>17</v>
      </c>
      <c r="CY30" s="193">
        <f t="shared" si="9"/>
        <v>17</v>
      </c>
      <c r="CZ30" s="193">
        <f t="shared" si="10"/>
        <v>17</v>
      </c>
      <c r="DA30" s="193">
        <f t="shared" si="11"/>
        <v>17</v>
      </c>
      <c r="DB30" s="193">
        <f t="shared" si="12"/>
        <v>17</v>
      </c>
      <c r="DC30" s="193">
        <f t="shared" si="13"/>
        <v>17</v>
      </c>
      <c r="DF30">
        <v>17</v>
      </c>
      <c r="DG30" s="192" t="str">
        <f t="shared" si="14"/>
        <v>01T</v>
      </c>
      <c r="DH30" s="192" t="str">
        <f t="shared" si="15"/>
        <v>09H</v>
      </c>
      <c r="DI30" s="192" t="str">
        <f t="shared" si="16"/>
        <v>13E</v>
      </c>
      <c r="DJ30" s="192" t="str">
        <f t="shared" si="17"/>
        <v>15E</v>
      </c>
      <c r="DK30" s="192" t="str">
        <f t="shared" si="18"/>
        <v>19E</v>
      </c>
      <c r="DL30" s="192" t="str">
        <f t="shared" si="19"/>
        <v>20E</v>
      </c>
      <c r="DM30" s="192" t="str">
        <f t="shared" si="20"/>
        <v>21E</v>
      </c>
      <c r="DN30" s="192" t="str">
        <f t="shared" si="21"/>
        <v>E</v>
      </c>
      <c r="DO30" s="192" t="str">
        <f t="shared" si="22"/>
        <v>E</v>
      </c>
      <c r="DP30" s="192" t="str">
        <f t="shared" si="23"/>
        <v>E</v>
      </c>
      <c r="DQ30" s="192" t="str">
        <f t="shared" si="24"/>
        <v>E</v>
      </c>
      <c r="DU30" s="204">
        <f t="shared" si="25"/>
        <v>1305000217</v>
      </c>
      <c r="DV30" s="204">
        <f t="shared" si="26"/>
        <v>1305000217</v>
      </c>
      <c r="DW30" s="204">
        <f t="shared" si="27"/>
        <v>1305000217</v>
      </c>
      <c r="DX30" s="204">
        <f t="shared" si="28"/>
        <v>1305000217</v>
      </c>
      <c r="DY30" s="204">
        <f t="shared" si="29"/>
        <v>1305000217</v>
      </c>
      <c r="DZ30" s="204">
        <f t="shared" si="30"/>
        <v>1305000217</v>
      </c>
      <c r="EA30" s="204">
        <f t="shared" si="31"/>
        <v>1305000217</v>
      </c>
      <c r="EB30" s="204">
        <f t="shared" si="32"/>
        <v>1305000217</v>
      </c>
      <c r="EC30" s="204">
        <f t="shared" si="33"/>
        <v>1305000217</v>
      </c>
      <c r="ED30" s="204">
        <f t="shared" si="34"/>
        <v>1305000217</v>
      </c>
      <c r="EE30" s="204">
        <f t="shared" si="35"/>
        <v>1305000217</v>
      </c>
    </row>
    <row r="31" spans="2:135" ht="22.8" x14ac:dyDescent="0.3">
      <c r="B31" s="225">
        <f t="shared" si="36"/>
        <v>18</v>
      </c>
      <c r="C31" s="226">
        <f t="shared" si="37"/>
        <v>1305000218</v>
      </c>
      <c r="D31" s="227" t="s">
        <v>293</v>
      </c>
      <c r="E31" s="279" t="s">
        <v>38</v>
      </c>
      <c r="F31" s="202"/>
      <c r="G31" s="202"/>
      <c r="H31" s="202"/>
      <c r="I31" s="202"/>
      <c r="J31" s="202"/>
      <c r="K31" s="201"/>
      <c r="U31">
        <v>17</v>
      </c>
      <c r="V31">
        <f t="shared" si="38"/>
        <v>1305000217</v>
      </c>
      <c r="W31" t="str">
        <f t="shared" si="39"/>
        <v>01T</v>
      </c>
      <c r="X31" t="str">
        <f>IF(B30="","",IF(OR(W31="",W31=0),"",IF(V31=800,"",INDEX(DATA!$M$10:$Q$10,1,MATCH(W31,DATA!$M$9:$Q$9,0)))))</f>
        <v>09H</v>
      </c>
      <c r="Y31" t="str">
        <f>IF(B30="","",IF($CG$13=2,IF(OR(F30="NO",F30=""),"",F30),IF(V31=800,"",DATA!$M$11)))</f>
        <v>13E</v>
      </c>
      <c r="Z31" t="str">
        <f>IF(B30="","",IF(AND($CG$13=2,G30="NO"),"",IF(V31=800,"",LEFT(DATA!$M$12,2)&amp;D30)))</f>
        <v>15E</v>
      </c>
      <c r="AA31" t="str">
        <f>IF(B30="","",IF(AND($CG$13=2,G30="NO"),"",IF(V31=800,"",LEFT(DATA!$M$13,2)&amp;D30)))</f>
        <v>19E</v>
      </c>
      <c r="AB31" t="str">
        <f>IF(B30="","",IF(AND($CG$13=2,H30="NO"),"",IF(V31=800,"",LEFT(DATA!$M$14,2)&amp;D30)))</f>
        <v>20E</v>
      </c>
      <c r="AC31" t="str">
        <f>IF(B30="","",IF(AND($CG$13=2,H30="NO"),"",IF(V31=800,"",LEFT(DATA!$M$15,2)&amp;D30)))</f>
        <v>21E</v>
      </c>
      <c r="AD31" t="str">
        <f>IF(B30="","",IF(AND($CG$13=2,I30="NO"),"",IF(V31=800,"",LEFT(DATA!$M$16,2)&amp;D30)))</f>
        <v>E</v>
      </c>
      <c r="AE31" t="str">
        <f>IF(B30="","",IF(AND($CG$13=2,I30="NO"),"",IF(V31=800,"",LEFT(DATA!$M$17,2)&amp;D30)))</f>
        <v>E</v>
      </c>
      <c r="AF31" t="str">
        <f>IF(B30="","",IF(AND($CG$13=2,J30="NO"),"",IF(V31=800,"",LEFT(DATA!$M$18,2)&amp;D30)))</f>
        <v>E</v>
      </c>
      <c r="AG31" t="str">
        <f>IF(B30="","",IF(AND($CG$13=2,J30="NO"),"",IF(V31=800,"",LEFT(DATA!$M$19,2)&amp;D30)))</f>
        <v>E</v>
      </c>
      <c r="AJ31" s="192">
        <f t="shared" si="40"/>
        <v>17</v>
      </c>
      <c r="AK31" s="192">
        <f t="shared" si="41"/>
        <v>17</v>
      </c>
      <c r="AL31" s="192">
        <f t="shared" si="42"/>
        <v>1305000217</v>
      </c>
      <c r="AM31" s="192" t="str">
        <f t="shared" si="43"/>
        <v>E</v>
      </c>
      <c r="AN31" s="192">
        <v>17</v>
      </c>
      <c r="AO31" s="192" t="str">
        <f>IF(AL31="","",INDEX($W$15:$AG$402,MATCH(AL31,V$15:$V$402,0),1))</f>
        <v>01T</v>
      </c>
      <c r="AP31" s="192" t="str">
        <f t="shared" si="44"/>
        <v>09H</v>
      </c>
      <c r="AQ31" s="192" t="str">
        <f t="shared" si="45"/>
        <v>13E</v>
      </c>
      <c r="AR31" s="192" t="str">
        <f t="shared" si="46"/>
        <v>15E</v>
      </c>
      <c r="AS31" s="192" t="str">
        <f t="shared" si="47"/>
        <v>19E</v>
      </c>
      <c r="AT31" s="192" t="str">
        <f t="shared" si="48"/>
        <v>20E</v>
      </c>
      <c r="AU31" s="192" t="str">
        <f t="shared" si="49"/>
        <v>21E</v>
      </c>
      <c r="AV31" s="192" t="str">
        <f t="shared" si="50"/>
        <v>E</v>
      </c>
      <c r="AW31" s="192" t="str">
        <f t="shared" si="51"/>
        <v>E</v>
      </c>
      <c r="AX31" s="192" t="str">
        <f t="shared" si="52"/>
        <v>E</v>
      </c>
      <c r="AY31" s="192" t="str">
        <f t="shared" si="53"/>
        <v>E</v>
      </c>
      <c r="BB31">
        <f t="shared" si="54"/>
        <v>800</v>
      </c>
      <c r="BC31">
        <f t="shared" si="55"/>
        <v>17</v>
      </c>
      <c r="BD31">
        <f t="shared" si="56"/>
        <v>800</v>
      </c>
      <c r="BE31">
        <f t="shared" si="57"/>
        <v>800</v>
      </c>
      <c r="BF31">
        <f t="shared" si="58"/>
        <v>800</v>
      </c>
      <c r="BG31">
        <f t="shared" si="59"/>
        <v>17</v>
      </c>
      <c r="BH31">
        <v>17</v>
      </c>
      <c r="BK31">
        <f t="shared" si="60"/>
        <v>17</v>
      </c>
      <c r="BL31">
        <f t="shared" si="61"/>
        <v>800</v>
      </c>
      <c r="BM31">
        <f t="shared" si="62"/>
        <v>800</v>
      </c>
      <c r="BN31">
        <f t="shared" si="63"/>
        <v>800</v>
      </c>
      <c r="BO31">
        <f t="shared" si="64"/>
        <v>800</v>
      </c>
      <c r="BP31">
        <f t="shared" si="65"/>
        <v>800</v>
      </c>
      <c r="BQ31">
        <f t="shared" si="66"/>
        <v>17</v>
      </c>
      <c r="CS31" s="193">
        <f t="shared" si="3"/>
        <v>18</v>
      </c>
      <c r="CT31" s="193">
        <f t="shared" si="4"/>
        <v>18</v>
      </c>
      <c r="CU31" s="193">
        <f t="shared" si="5"/>
        <v>18</v>
      </c>
      <c r="CV31" s="193">
        <f t="shared" si="6"/>
        <v>18</v>
      </c>
      <c r="CW31" s="193">
        <f t="shared" si="7"/>
        <v>18</v>
      </c>
      <c r="CX31" s="193">
        <f t="shared" si="8"/>
        <v>18</v>
      </c>
      <c r="CY31" s="193">
        <f t="shared" si="9"/>
        <v>18</v>
      </c>
      <c r="CZ31" s="193">
        <f t="shared" si="10"/>
        <v>18</v>
      </c>
      <c r="DA31" s="193">
        <f t="shared" si="11"/>
        <v>18</v>
      </c>
      <c r="DB31" s="193">
        <f t="shared" si="12"/>
        <v>18</v>
      </c>
      <c r="DC31" s="193">
        <f t="shared" si="13"/>
        <v>18</v>
      </c>
      <c r="DF31">
        <v>18</v>
      </c>
      <c r="DG31" s="192" t="str">
        <f t="shared" si="14"/>
        <v>01T</v>
      </c>
      <c r="DH31" s="192" t="str">
        <f t="shared" si="15"/>
        <v>09H</v>
      </c>
      <c r="DI31" s="192" t="str">
        <f t="shared" si="16"/>
        <v>13E</v>
      </c>
      <c r="DJ31" s="192" t="str">
        <f t="shared" si="17"/>
        <v>15E</v>
      </c>
      <c r="DK31" s="192" t="str">
        <f t="shared" si="18"/>
        <v>19E</v>
      </c>
      <c r="DL31" s="192" t="str">
        <f t="shared" si="19"/>
        <v>20E</v>
      </c>
      <c r="DM31" s="192" t="str">
        <f t="shared" si="20"/>
        <v>21E</v>
      </c>
      <c r="DN31" s="192" t="str">
        <f t="shared" si="21"/>
        <v>E</v>
      </c>
      <c r="DO31" s="192" t="str">
        <f t="shared" si="22"/>
        <v>E</v>
      </c>
      <c r="DP31" s="192" t="str">
        <f t="shared" si="23"/>
        <v>E</v>
      </c>
      <c r="DQ31" s="192" t="str">
        <f t="shared" si="24"/>
        <v>E</v>
      </c>
      <c r="DU31" s="204">
        <f t="shared" si="25"/>
        <v>1305000218</v>
      </c>
      <c r="DV31" s="204">
        <f t="shared" si="26"/>
        <v>1305000218</v>
      </c>
      <c r="DW31" s="204">
        <f t="shared" si="27"/>
        <v>1305000218</v>
      </c>
      <c r="DX31" s="204">
        <f t="shared" si="28"/>
        <v>1305000218</v>
      </c>
      <c r="DY31" s="204">
        <f t="shared" si="29"/>
        <v>1305000218</v>
      </c>
      <c r="DZ31" s="204">
        <f t="shared" si="30"/>
        <v>1305000218</v>
      </c>
      <c r="EA31" s="204">
        <f t="shared" si="31"/>
        <v>1305000218</v>
      </c>
      <c r="EB31" s="204">
        <f t="shared" si="32"/>
        <v>1305000218</v>
      </c>
      <c r="EC31" s="204">
        <f t="shared" si="33"/>
        <v>1305000218</v>
      </c>
      <c r="ED31" s="204">
        <f t="shared" si="34"/>
        <v>1305000218</v>
      </c>
      <c r="EE31" s="204">
        <f t="shared" si="35"/>
        <v>1305000218</v>
      </c>
    </row>
    <row r="32" spans="2:135" ht="22.8" x14ac:dyDescent="0.3">
      <c r="B32" s="225">
        <f t="shared" si="36"/>
        <v>19</v>
      </c>
      <c r="C32" s="226">
        <f t="shared" si="37"/>
        <v>1305000219</v>
      </c>
      <c r="D32" s="227" t="s">
        <v>293</v>
      </c>
      <c r="E32" s="279" t="s">
        <v>38</v>
      </c>
      <c r="F32" s="202"/>
      <c r="G32" s="202"/>
      <c r="H32" s="202"/>
      <c r="I32" s="202"/>
      <c r="J32" s="202"/>
      <c r="K32" s="201"/>
      <c r="U32">
        <v>18</v>
      </c>
      <c r="V32">
        <f t="shared" si="38"/>
        <v>1305000218</v>
      </c>
      <c r="W32" t="str">
        <f t="shared" si="39"/>
        <v>01T</v>
      </c>
      <c r="X32" t="str">
        <f>IF(B31="","",IF(OR(W32="",W32=0),"",IF(V32=800,"",INDEX(DATA!$M$10:$Q$10,1,MATCH(W32,DATA!$M$9:$Q$9,0)))))</f>
        <v>09H</v>
      </c>
      <c r="Y32" t="str">
        <f>IF(B31="","",IF($CG$13=2,IF(OR(F31="NO",F31=""),"",F31),IF(V32=800,"",DATA!$M$11)))</f>
        <v>13E</v>
      </c>
      <c r="Z32" t="str">
        <f>IF(B31="","",IF(AND($CG$13=2,G31="NO"),"",IF(V32=800,"",LEFT(DATA!$M$12,2)&amp;D31)))</f>
        <v>15E</v>
      </c>
      <c r="AA32" t="str">
        <f>IF(B31="","",IF(AND($CG$13=2,G31="NO"),"",IF(V32=800,"",LEFT(DATA!$M$13,2)&amp;D31)))</f>
        <v>19E</v>
      </c>
      <c r="AB32" t="str">
        <f>IF(B31="","",IF(AND($CG$13=2,H31="NO"),"",IF(V32=800,"",LEFT(DATA!$M$14,2)&amp;D31)))</f>
        <v>20E</v>
      </c>
      <c r="AC32" t="str">
        <f>IF(B31="","",IF(AND($CG$13=2,H31="NO"),"",IF(V32=800,"",LEFT(DATA!$M$15,2)&amp;D31)))</f>
        <v>21E</v>
      </c>
      <c r="AD32" t="str">
        <f>IF(B31="","",IF(AND($CG$13=2,I31="NO"),"",IF(V32=800,"",LEFT(DATA!$M$16,2)&amp;D31)))</f>
        <v>E</v>
      </c>
      <c r="AE32" t="str">
        <f>IF(B31="","",IF(AND($CG$13=2,I31="NO"),"",IF(V32=800,"",LEFT(DATA!$M$17,2)&amp;D31)))</f>
        <v>E</v>
      </c>
      <c r="AF32" t="str">
        <f>IF(B31="","",IF(AND($CG$13=2,J31="NO"),"",IF(V32=800,"",LEFT(DATA!$M$18,2)&amp;D31)))</f>
        <v>E</v>
      </c>
      <c r="AG32" t="str">
        <f>IF(B31="","",IF(AND($CG$13=2,J31="NO"),"",IF(V32=800,"",LEFT(DATA!$M$19,2)&amp;D31)))</f>
        <v>E</v>
      </c>
      <c r="AJ32" s="192">
        <f t="shared" si="40"/>
        <v>18</v>
      </c>
      <c r="AK32" s="192">
        <f t="shared" si="41"/>
        <v>18</v>
      </c>
      <c r="AL32" s="192">
        <f t="shared" si="42"/>
        <v>1305000218</v>
      </c>
      <c r="AM32" s="192" t="str">
        <f t="shared" si="43"/>
        <v>E</v>
      </c>
      <c r="AN32" s="192">
        <v>18</v>
      </c>
      <c r="AO32" s="192" t="str">
        <f>IF(AL32="","",INDEX($W$15:$AG$402,MATCH(AL32,V$15:$V$402,0),1))</f>
        <v>01T</v>
      </c>
      <c r="AP32" s="192" t="str">
        <f t="shared" si="44"/>
        <v>09H</v>
      </c>
      <c r="AQ32" s="192" t="str">
        <f t="shared" si="45"/>
        <v>13E</v>
      </c>
      <c r="AR32" s="192" t="str">
        <f t="shared" si="46"/>
        <v>15E</v>
      </c>
      <c r="AS32" s="192" t="str">
        <f t="shared" si="47"/>
        <v>19E</v>
      </c>
      <c r="AT32" s="192" t="str">
        <f t="shared" si="48"/>
        <v>20E</v>
      </c>
      <c r="AU32" s="192" t="str">
        <f t="shared" si="49"/>
        <v>21E</v>
      </c>
      <c r="AV32" s="192" t="str">
        <f t="shared" si="50"/>
        <v>E</v>
      </c>
      <c r="AW32" s="192" t="str">
        <f t="shared" si="51"/>
        <v>E</v>
      </c>
      <c r="AX32" s="192" t="str">
        <f t="shared" si="52"/>
        <v>E</v>
      </c>
      <c r="AY32" s="192" t="str">
        <f t="shared" si="53"/>
        <v>E</v>
      </c>
      <c r="BB32">
        <f t="shared" si="54"/>
        <v>800</v>
      </c>
      <c r="BC32">
        <f t="shared" si="55"/>
        <v>18</v>
      </c>
      <c r="BD32">
        <f t="shared" si="56"/>
        <v>800</v>
      </c>
      <c r="BE32">
        <f t="shared" si="57"/>
        <v>800</v>
      </c>
      <c r="BF32">
        <f t="shared" si="58"/>
        <v>800</v>
      </c>
      <c r="BG32">
        <f t="shared" si="59"/>
        <v>18</v>
      </c>
      <c r="BH32">
        <v>18</v>
      </c>
      <c r="BK32">
        <f t="shared" si="60"/>
        <v>18</v>
      </c>
      <c r="BL32">
        <f t="shared" si="61"/>
        <v>800</v>
      </c>
      <c r="BM32">
        <f t="shared" si="62"/>
        <v>800</v>
      </c>
      <c r="BN32">
        <f t="shared" si="63"/>
        <v>800</v>
      </c>
      <c r="BO32">
        <f t="shared" si="64"/>
        <v>800</v>
      </c>
      <c r="BP32">
        <f t="shared" si="65"/>
        <v>800</v>
      </c>
      <c r="BQ32">
        <f t="shared" si="66"/>
        <v>18</v>
      </c>
      <c r="CS32" s="193">
        <f t="shared" si="3"/>
        <v>19</v>
      </c>
      <c r="CT32" s="193">
        <f t="shared" si="4"/>
        <v>19</v>
      </c>
      <c r="CU32" s="193">
        <f t="shared" si="5"/>
        <v>19</v>
      </c>
      <c r="CV32" s="193">
        <f t="shared" si="6"/>
        <v>19</v>
      </c>
      <c r="CW32" s="193">
        <f t="shared" si="7"/>
        <v>19</v>
      </c>
      <c r="CX32" s="193">
        <f t="shared" si="8"/>
        <v>19</v>
      </c>
      <c r="CY32" s="193">
        <f t="shared" si="9"/>
        <v>19</v>
      </c>
      <c r="CZ32" s="193">
        <f t="shared" si="10"/>
        <v>19</v>
      </c>
      <c r="DA32" s="193">
        <f t="shared" si="11"/>
        <v>19</v>
      </c>
      <c r="DB32" s="193">
        <f t="shared" si="12"/>
        <v>19</v>
      </c>
      <c r="DC32" s="193">
        <f t="shared" si="13"/>
        <v>19</v>
      </c>
      <c r="DF32">
        <v>19</v>
      </c>
      <c r="DG32" s="192" t="str">
        <f t="shared" si="14"/>
        <v>01T</v>
      </c>
      <c r="DH32" s="192" t="str">
        <f t="shared" si="15"/>
        <v>09H</v>
      </c>
      <c r="DI32" s="192" t="str">
        <f t="shared" si="16"/>
        <v>13E</v>
      </c>
      <c r="DJ32" s="192" t="str">
        <f t="shared" si="17"/>
        <v>15E</v>
      </c>
      <c r="DK32" s="192" t="str">
        <f t="shared" si="18"/>
        <v>19E</v>
      </c>
      <c r="DL32" s="192" t="str">
        <f t="shared" si="19"/>
        <v>20E</v>
      </c>
      <c r="DM32" s="192" t="str">
        <f t="shared" si="20"/>
        <v>21E</v>
      </c>
      <c r="DN32" s="192" t="str">
        <f t="shared" si="21"/>
        <v>E</v>
      </c>
      <c r="DO32" s="192" t="str">
        <f t="shared" si="22"/>
        <v>E</v>
      </c>
      <c r="DP32" s="192" t="str">
        <f t="shared" si="23"/>
        <v>E</v>
      </c>
      <c r="DQ32" s="192" t="str">
        <f t="shared" si="24"/>
        <v>E</v>
      </c>
      <c r="DU32" s="204">
        <f t="shared" si="25"/>
        <v>1305000219</v>
      </c>
      <c r="DV32" s="204">
        <f t="shared" si="26"/>
        <v>1305000219</v>
      </c>
      <c r="DW32" s="204">
        <f t="shared" si="27"/>
        <v>1305000219</v>
      </c>
      <c r="DX32" s="204">
        <f t="shared" si="28"/>
        <v>1305000219</v>
      </c>
      <c r="DY32" s="204">
        <f t="shared" si="29"/>
        <v>1305000219</v>
      </c>
      <c r="DZ32" s="204">
        <f t="shared" si="30"/>
        <v>1305000219</v>
      </c>
      <c r="EA32" s="204">
        <f t="shared" si="31"/>
        <v>1305000219</v>
      </c>
      <c r="EB32" s="204">
        <f t="shared" si="32"/>
        <v>1305000219</v>
      </c>
      <c r="EC32" s="204">
        <f t="shared" si="33"/>
        <v>1305000219</v>
      </c>
      <c r="ED32" s="204">
        <f t="shared" si="34"/>
        <v>1305000219</v>
      </c>
      <c r="EE32" s="204">
        <f t="shared" si="35"/>
        <v>1305000219</v>
      </c>
    </row>
    <row r="33" spans="2:135" ht="22.8" x14ac:dyDescent="0.3">
      <c r="B33" s="225">
        <f t="shared" si="36"/>
        <v>20</v>
      </c>
      <c r="C33" s="226">
        <f t="shared" si="37"/>
        <v>1305000220</v>
      </c>
      <c r="D33" s="227" t="s">
        <v>294</v>
      </c>
      <c r="E33" s="279" t="s">
        <v>38</v>
      </c>
      <c r="F33" s="202"/>
      <c r="G33" s="202"/>
      <c r="H33" s="202"/>
      <c r="I33" s="202"/>
      <c r="J33" s="202"/>
      <c r="K33" s="201"/>
      <c r="U33">
        <v>19</v>
      </c>
      <c r="V33">
        <f t="shared" si="38"/>
        <v>1305000219</v>
      </c>
      <c r="W33" t="str">
        <f t="shared" si="39"/>
        <v>01T</v>
      </c>
      <c r="X33" t="str">
        <f>IF(B32="","",IF(OR(W33="",W33=0),"",IF(V33=800,"",INDEX(DATA!$M$10:$Q$10,1,MATCH(W33,DATA!$M$9:$Q$9,0)))))</f>
        <v>09H</v>
      </c>
      <c r="Y33" t="str">
        <f>IF(B32="","",IF($CG$13=2,IF(OR(F32="NO",F32=""),"",F32),IF(V33=800,"",DATA!$M$11)))</f>
        <v>13E</v>
      </c>
      <c r="Z33" t="str">
        <f>IF(B32="","",IF(AND($CG$13=2,G32="NO"),"",IF(V33=800,"",LEFT(DATA!$M$12,2)&amp;D32)))</f>
        <v>15E</v>
      </c>
      <c r="AA33" t="str">
        <f>IF(B32="","",IF(AND($CG$13=2,G32="NO"),"",IF(V33=800,"",LEFT(DATA!$M$13,2)&amp;D32)))</f>
        <v>19E</v>
      </c>
      <c r="AB33" t="str">
        <f>IF(B32="","",IF(AND($CG$13=2,H32="NO"),"",IF(V33=800,"",LEFT(DATA!$M$14,2)&amp;D32)))</f>
        <v>20E</v>
      </c>
      <c r="AC33" t="str">
        <f>IF(B32="","",IF(AND($CG$13=2,H32="NO"),"",IF(V33=800,"",LEFT(DATA!$M$15,2)&amp;D32)))</f>
        <v>21E</v>
      </c>
      <c r="AD33" t="str">
        <f>IF(B32="","",IF(AND($CG$13=2,I32="NO"),"",IF(V33=800,"",LEFT(DATA!$M$16,2)&amp;D32)))</f>
        <v>E</v>
      </c>
      <c r="AE33" t="str">
        <f>IF(B32="","",IF(AND($CG$13=2,I32="NO"),"",IF(V33=800,"",LEFT(DATA!$M$17,2)&amp;D32)))</f>
        <v>E</v>
      </c>
      <c r="AF33" t="str">
        <f>IF(B32="","",IF(AND($CG$13=2,J32="NO"),"",IF(V33=800,"",LEFT(DATA!$M$18,2)&amp;D32)))</f>
        <v>E</v>
      </c>
      <c r="AG33" t="str">
        <f>IF(B32="","",IF(AND($CG$13=2,J32="NO"),"",IF(V33=800,"",LEFT(DATA!$M$19,2)&amp;D32)))</f>
        <v>E</v>
      </c>
      <c r="AJ33" s="192">
        <f t="shared" si="40"/>
        <v>19</v>
      </c>
      <c r="AK33" s="192">
        <f t="shared" si="41"/>
        <v>19</v>
      </c>
      <c r="AL33" s="192">
        <f t="shared" si="42"/>
        <v>1305000219</v>
      </c>
      <c r="AM33" s="192" t="str">
        <f t="shared" si="43"/>
        <v>E</v>
      </c>
      <c r="AN33" s="192">
        <v>19</v>
      </c>
      <c r="AO33" s="192" t="str">
        <f>IF(AL33="","",INDEX($W$15:$AG$402,MATCH(AL33,V$15:$V$402,0),1))</f>
        <v>01T</v>
      </c>
      <c r="AP33" s="192" t="str">
        <f t="shared" si="44"/>
        <v>09H</v>
      </c>
      <c r="AQ33" s="192" t="str">
        <f t="shared" si="45"/>
        <v>13E</v>
      </c>
      <c r="AR33" s="192" t="str">
        <f t="shared" si="46"/>
        <v>15E</v>
      </c>
      <c r="AS33" s="192" t="str">
        <f t="shared" si="47"/>
        <v>19E</v>
      </c>
      <c r="AT33" s="192" t="str">
        <f t="shared" si="48"/>
        <v>20E</v>
      </c>
      <c r="AU33" s="192" t="str">
        <f t="shared" si="49"/>
        <v>21E</v>
      </c>
      <c r="AV33" s="192" t="str">
        <f t="shared" si="50"/>
        <v>E</v>
      </c>
      <c r="AW33" s="192" t="str">
        <f t="shared" si="51"/>
        <v>E</v>
      </c>
      <c r="AX33" s="192" t="str">
        <f t="shared" si="52"/>
        <v>E</v>
      </c>
      <c r="AY33" s="192" t="str">
        <f t="shared" si="53"/>
        <v>E</v>
      </c>
      <c r="BB33">
        <f t="shared" si="54"/>
        <v>800</v>
      </c>
      <c r="BC33">
        <f t="shared" si="55"/>
        <v>19</v>
      </c>
      <c r="BD33">
        <f t="shared" si="56"/>
        <v>800</v>
      </c>
      <c r="BE33">
        <f t="shared" si="57"/>
        <v>800</v>
      </c>
      <c r="BF33">
        <f t="shared" si="58"/>
        <v>800</v>
      </c>
      <c r="BG33">
        <f t="shared" si="59"/>
        <v>19</v>
      </c>
      <c r="BH33">
        <v>19</v>
      </c>
      <c r="BK33">
        <f t="shared" si="60"/>
        <v>19</v>
      </c>
      <c r="BL33">
        <f t="shared" si="61"/>
        <v>800</v>
      </c>
      <c r="BM33">
        <f t="shared" si="62"/>
        <v>800</v>
      </c>
      <c r="BN33">
        <f t="shared" si="63"/>
        <v>800</v>
      </c>
      <c r="BO33">
        <f t="shared" si="64"/>
        <v>800</v>
      </c>
      <c r="BP33">
        <f t="shared" si="65"/>
        <v>800</v>
      </c>
      <c r="BQ33">
        <f t="shared" si="66"/>
        <v>19</v>
      </c>
      <c r="CS33" s="193">
        <f t="shared" si="3"/>
        <v>20</v>
      </c>
      <c r="CT33" s="193">
        <f t="shared" si="4"/>
        <v>20</v>
      </c>
      <c r="CU33" s="193">
        <f t="shared" si="5"/>
        <v>20</v>
      </c>
      <c r="CV33" s="193">
        <f t="shared" si="6"/>
        <v>20</v>
      </c>
      <c r="CW33" s="193">
        <f t="shared" si="7"/>
        <v>20</v>
      </c>
      <c r="CX33" s="193">
        <f t="shared" si="8"/>
        <v>20</v>
      </c>
      <c r="CY33" s="193">
        <f t="shared" si="9"/>
        <v>20</v>
      </c>
      <c r="CZ33" s="193">
        <f t="shared" si="10"/>
        <v>20</v>
      </c>
      <c r="DA33" s="193">
        <f t="shared" si="11"/>
        <v>20</v>
      </c>
      <c r="DB33" s="193">
        <f t="shared" si="12"/>
        <v>20</v>
      </c>
      <c r="DC33" s="193">
        <f t="shared" si="13"/>
        <v>20</v>
      </c>
      <c r="DF33">
        <v>20</v>
      </c>
      <c r="DG33" s="192" t="str">
        <f t="shared" si="14"/>
        <v>01T</v>
      </c>
      <c r="DH33" s="192" t="str">
        <f t="shared" si="15"/>
        <v>09H</v>
      </c>
      <c r="DI33" s="192" t="str">
        <f t="shared" si="16"/>
        <v>13E</v>
      </c>
      <c r="DJ33" s="192" t="str">
        <f t="shared" si="17"/>
        <v>15T</v>
      </c>
      <c r="DK33" s="192" t="str">
        <f t="shared" si="18"/>
        <v>19T</v>
      </c>
      <c r="DL33" s="192" t="str">
        <f t="shared" si="19"/>
        <v>20T</v>
      </c>
      <c r="DM33" s="192" t="str">
        <f t="shared" si="20"/>
        <v>21T</v>
      </c>
      <c r="DN33" s="192" t="str">
        <f t="shared" si="21"/>
        <v>T</v>
      </c>
      <c r="DO33" s="192" t="str">
        <f t="shared" si="22"/>
        <v>T</v>
      </c>
      <c r="DP33" s="192" t="str">
        <f t="shared" si="23"/>
        <v>T</v>
      </c>
      <c r="DQ33" s="192" t="str">
        <f t="shared" si="24"/>
        <v>T</v>
      </c>
      <c r="DU33" s="204">
        <f t="shared" si="25"/>
        <v>1305000220</v>
      </c>
      <c r="DV33" s="204">
        <f t="shared" si="26"/>
        <v>1305000220</v>
      </c>
      <c r="DW33" s="204">
        <f t="shared" si="27"/>
        <v>1305000220</v>
      </c>
      <c r="DX33" s="204">
        <f t="shared" si="28"/>
        <v>1305000220</v>
      </c>
      <c r="DY33" s="204">
        <f t="shared" si="29"/>
        <v>1305000220</v>
      </c>
      <c r="DZ33" s="204">
        <f t="shared" si="30"/>
        <v>1305000220</v>
      </c>
      <c r="EA33" s="204">
        <f t="shared" si="31"/>
        <v>1305000220</v>
      </c>
      <c r="EB33" s="204">
        <f t="shared" si="32"/>
        <v>1305000220</v>
      </c>
      <c r="EC33" s="204">
        <f t="shared" si="33"/>
        <v>1305000220</v>
      </c>
      <c r="ED33" s="204">
        <f t="shared" si="34"/>
        <v>1305000220</v>
      </c>
      <c r="EE33" s="204">
        <f t="shared" si="35"/>
        <v>1305000220</v>
      </c>
    </row>
    <row r="34" spans="2:135" ht="22.8" x14ac:dyDescent="0.3">
      <c r="B34" s="225">
        <f t="shared" si="36"/>
        <v>21</v>
      </c>
      <c r="C34" s="226">
        <f t="shared" si="37"/>
        <v>1305000221</v>
      </c>
      <c r="D34" s="227" t="s">
        <v>293</v>
      </c>
      <c r="E34" s="279" t="s">
        <v>38</v>
      </c>
      <c r="F34" s="202"/>
      <c r="G34" s="202"/>
      <c r="H34" s="202"/>
      <c r="I34" s="202"/>
      <c r="J34" s="202"/>
      <c r="K34" s="201"/>
      <c r="U34">
        <v>20</v>
      </c>
      <c r="V34">
        <f t="shared" si="38"/>
        <v>1305000220</v>
      </c>
      <c r="W34" t="str">
        <f t="shared" si="39"/>
        <v>01T</v>
      </c>
      <c r="X34" t="str">
        <f>IF(B33="","",IF(OR(W34="",W34=0),"",IF(V34=800,"",INDEX(DATA!$M$10:$Q$10,1,MATCH(W34,DATA!$M$9:$Q$9,0)))))</f>
        <v>09H</v>
      </c>
      <c r="Y34" t="str">
        <f>IF(B33="","",IF($CG$13=2,IF(OR(F33="NO",F33=""),"",F33),IF(V34=800,"",DATA!$M$11)))</f>
        <v>13E</v>
      </c>
      <c r="Z34" t="str">
        <f>IF(B33="","",IF(AND($CG$13=2,G33="NO"),"",IF(V34=800,"",LEFT(DATA!$M$12,2)&amp;D33)))</f>
        <v>15T</v>
      </c>
      <c r="AA34" t="str">
        <f>IF(B33="","",IF(AND($CG$13=2,G33="NO"),"",IF(V34=800,"",LEFT(DATA!$M$13,2)&amp;D33)))</f>
        <v>19T</v>
      </c>
      <c r="AB34" t="str">
        <f>IF(B33="","",IF(AND($CG$13=2,H33="NO"),"",IF(V34=800,"",LEFT(DATA!$M$14,2)&amp;D33)))</f>
        <v>20T</v>
      </c>
      <c r="AC34" t="str">
        <f>IF(B33="","",IF(AND($CG$13=2,H33="NO"),"",IF(V34=800,"",LEFT(DATA!$M$15,2)&amp;D33)))</f>
        <v>21T</v>
      </c>
      <c r="AD34" t="str">
        <f>IF(B33="","",IF(AND($CG$13=2,I33="NO"),"",IF(V34=800,"",LEFT(DATA!$M$16,2)&amp;D33)))</f>
        <v>T</v>
      </c>
      <c r="AE34" t="str">
        <f>IF(B33="","",IF(AND($CG$13=2,I33="NO"),"",IF(V34=800,"",LEFT(DATA!$M$17,2)&amp;D33)))</f>
        <v>T</v>
      </c>
      <c r="AF34" t="str">
        <f>IF(B33="","",IF(AND($CG$13=2,J33="NO"),"",IF(V34=800,"",LEFT(DATA!$M$18,2)&amp;D33)))</f>
        <v>T</v>
      </c>
      <c r="AG34" t="str">
        <f>IF(B33="","",IF(AND($CG$13=2,J33="NO"),"",IF(V34=800,"",LEFT(DATA!$M$19,2)&amp;D33)))</f>
        <v>T</v>
      </c>
      <c r="AJ34" s="192">
        <f t="shared" si="40"/>
        <v>20</v>
      </c>
      <c r="AK34" s="192">
        <f t="shared" si="41"/>
        <v>20</v>
      </c>
      <c r="AL34" s="192">
        <f t="shared" si="42"/>
        <v>1305000220</v>
      </c>
      <c r="AM34" s="192" t="str">
        <f t="shared" si="43"/>
        <v>T</v>
      </c>
      <c r="AN34" s="192">
        <v>20</v>
      </c>
      <c r="AO34" s="192" t="str">
        <f>IF(AL34="","",INDEX($W$15:$AG$402,MATCH(AL34,V$15:$V$402,0),1))</f>
        <v>01T</v>
      </c>
      <c r="AP34" s="192" t="str">
        <f t="shared" si="44"/>
        <v>09H</v>
      </c>
      <c r="AQ34" s="192" t="str">
        <f t="shared" si="45"/>
        <v>13E</v>
      </c>
      <c r="AR34" s="192" t="str">
        <f t="shared" si="46"/>
        <v>15T</v>
      </c>
      <c r="AS34" s="192" t="str">
        <f t="shared" si="47"/>
        <v>19T</v>
      </c>
      <c r="AT34" s="192" t="str">
        <f t="shared" si="48"/>
        <v>20T</v>
      </c>
      <c r="AU34" s="192" t="str">
        <f t="shared" si="49"/>
        <v>21T</v>
      </c>
      <c r="AV34" s="192" t="str">
        <f t="shared" si="50"/>
        <v>T</v>
      </c>
      <c r="AW34" s="192" t="str">
        <f t="shared" si="51"/>
        <v>T</v>
      </c>
      <c r="AX34" s="192" t="str">
        <f t="shared" si="52"/>
        <v>T</v>
      </c>
      <c r="AY34" s="192" t="str">
        <f t="shared" si="53"/>
        <v>T</v>
      </c>
      <c r="BB34">
        <f t="shared" si="54"/>
        <v>20</v>
      </c>
      <c r="BC34">
        <f t="shared" si="55"/>
        <v>800</v>
      </c>
      <c r="BD34">
        <f t="shared" si="56"/>
        <v>800</v>
      </c>
      <c r="BE34">
        <f t="shared" si="57"/>
        <v>800</v>
      </c>
      <c r="BF34">
        <f t="shared" si="58"/>
        <v>800</v>
      </c>
      <c r="BG34">
        <f t="shared" si="59"/>
        <v>20</v>
      </c>
      <c r="BH34">
        <v>20</v>
      </c>
      <c r="BK34">
        <f t="shared" si="60"/>
        <v>20</v>
      </c>
      <c r="BL34">
        <f t="shared" si="61"/>
        <v>800</v>
      </c>
      <c r="BM34">
        <f t="shared" si="62"/>
        <v>800</v>
      </c>
      <c r="BN34">
        <f t="shared" si="63"/>
        <v>800</v>
      </c>
      <c r="BO34">
        <f t="shared" si="64"/>
        <v>800</v>
      </c>
      <c r="BP34">
        <f t="shared" si="65"/>
        <v>800</v>
      </c>
      <c r="BQ34">
        <f t="shared" si="66"/>
        <v>20</v>
      </c>
      <c r="CS34" s="193">
        <f t="shared" si="3"/>
        <v>21</v>
      </c>
      <c r="CT34" s="193">
        <f t="shared" si="4"/>
        <v>21</v>
      </c>
      <c r="CU34" s="193">
        <f t="shared" si="5"/>
        <v>21</v>
      </c>
      <c r="CV34" s="193">
        <f t="shared" si="6"/>
        <v>21</v>
      </c>
      <c r="CW34" s="193">
        <f t="shared" si="7"/>
        <v>21</v>
      </c>
      <c r="CX34" s="193">
        <f t="shared" si="8"/>
        <v>21</v>
      </c>
      <c r="CY34" s="193">
        <f t="shared" si="9"/>
        <v>21</v>
      </c>
      <c r="CZ34" s="193">
        <f t="shared" si="10"/>
        <v>21</v>
      </c>
      <c r="DA34" s="193">
        <f t="shared" si="11"/>
        <v>21</v>
      </c>
      <c r="DB34" s="193">
        <f t="shared" si="12"/>
        <v>21</v>
      </c>
      <c r="DC34" s="193">
        <f t="shared" si="13"/>
        <v>21</v>
      </c>
      <c r="DF34">
        <v>21</v>
      </c>
      <c r="DG34" s="192" t="str">
        <f t="shared" si="14"/>
        <v>01T</v>
      </c>
      <c r="DH34" s="192" t="str">
        <f t="shared" si="15"/>
        <v>09H</v>
      </c>
      <c r="DI34" s="192" t="str">
        <f t="shared" si="16"/>
        <v>13E</v>
      </c>
      <c r="DJ34" s="192" t="str">
        <f t="shared" si="17"/>
        <v>15E</v>
      </c>
      <c r="DK34" s="192" t="str">
        <f t="shared" si="18"/>
        <v>19E</v>
      </c>
      <c r="DL34" s="192" t="str">
        <f t="shared" si="19"/>
        <v>20E</v>
      </c>
      <c r="DM34" s="192" t="str">
        <f t="shared" si="20"/>
        <v>21E</v>
      </c>
      <c r="DN34" s="192" t="str">
        <f t="shared" si="21"/>
        <v>E</v>
      </c>
      <c r="DO34" s="192" t="str">
        <f t="shared" si="22"/>
        <v>E</v>
      </c>
      <c r="DP34" s="192" t="str">
        <f t="shared" si="23"/>
        <v>E</v>
      </c>
      <c r="DQ34" s="192" t="str">
        <f t="shared" si="24"/>
        <v>E</v>
      </c>
      <c r="DU34" s="204">
        <f t="shared" si="25"/>
        <v>1305000221</v>
      </c>
      <c r="DV34" s="204">
        <f t="shared" si="26"/>
        <v>1305000221</v>
      </c>
      <c r="DW34" s="204">
        <f t="shared" si="27"/>
        <v>1305000221</v>
      </c>
      <c r="DX34" s="204">
        <f t="shared" si="28"/>
        <v>1305000221</v>
      </c>
      <c r="DY34" s="204">
        <f t="shared" si="29"/>
        <v>1305000221</v>
      </c>
      <c r="DZ34" s="204">
        <f t="shared" si="30"/>
        <v>1305000221</v>
      </c>
      <c r="EA34" s="204">
        <f t="shared" si="31"/>
        <v>1305000221</v>
      </c>
      <c r="EB34" s="204">
        <f t="shared" si="32"/>
        <v>1305000221</v>
      </c>
      <c r="EC34" s="204">
        <f t="shared" si="33"/>
        <v>1305000221</v>
      </c>
      <c r="ED34" s="204">
        <f t="shared" si="34"/>
        <v>1305000221</v>
      </c>
      <c r="EE34" s="204">
        <f t="shared" si="35"/>
        <v>1305000221</v>
      </c>
    </row>
    <row r="35" spans="2:135" ht="22.8" x14ac:dyDescent="0.3">
      <c r="B35" s="225">
        <f t="shared" si="36"/>
        <v>22</v>
      </c>
      <c r="C35" s="226">
        <f t="shared" si="37"/>
        <v>1305000222</v>
      </c>
      <c r="D35" s="227" t="s">
        <v>294</v>
      </c>
      <c r="E35" s="279" t="s">
        <v>38</v>
      </c>
      <c r="F35" s="202"/>
      <c r="G35" s="202"/>
      <c r="H35" s="202"/>
      <c r="I35" s="202"/>
      <c r="J35" s="202"/>
      <c r="K35" s="201"/>
      <c r="U35">
        <v>21</v>
      </c>
      <c r="V35">
        <f t="shared" si="38"/>
        <v>1305000221</v>
      </c>
      <c r="W35" t="str">
        <f t="shared" si="39"/>
        <v>01T</v>
      </c>
      <c r="X35" t="str">
        <f>IF(B34="","",IF(OR(W35="",W35=0),"",IF(V35=800,"",INDEX(DATA!$M$10:$Q$10,1,MATCH(W35,DATA!$M$9:$Q$9,0)))))</f>
        <v>09H</v>
      </c>
      <c r="Y35" t="str">
        <f>IF(B34="","",IF($CG$13=2,IF(OR(F34="NO",F34=""),"",F34),IF(V35=800,"",DATA!$M$11)))</f>
        <v>13E</v>
      </c>
      <c r="Z35" t="str">
        <f>IF(B34="","",IF(AND($CG$13=2,G34="NO"),"",IF(V35=800,"",LEFT(DATA!$M$12,2)&amp;D34)))</f>
        <v>15E</v>
      </c>
      <c r="AA35" t="str">
        <f>IF(B34="","",IF(AND($CG$13=2,G34="NO"),"",IF(V35=800,"",LEFT(DATA!$M$13,2)&amp;D34)))</f>
        <v>19E</v>
      </c>
      <c r="AB35" t="str">
        <f>IF(B34="","",IF(AND($CG$13=2,H34="NO"),"",IF(V35=800,"",LEFT(DATA!$M$14,2)&amp;D34)))</f>
        <v>20E</v>
      </c>
      <c r="AC35" t="str">
        <f>IF(B34="","",IF(AND($CG$13=2,H34="NO"),"",IF(V35=800,"",LEFT(DATA!$M$15,2)&amp;D34)))</f>
        <v>21E</v>
      </c>
      <c r="AD35" t="str">
        <f>IF(B34="","",IF(AND($CG$13=2,I34="NO"),"",IF(V35=800,"",LEFT(DATA!$M$16,2)&amp;D34)))</f>
        <v>E</v>
      </c>
      <c r="AE35" t="str">
        <f>IF(B34="","",IF(AND($CG$13=2,I34="NO"),"",IF(V35=800,"",LEFT(DATA!$M$17,2)&amp;D34)))</f>
        <v>E</v>
      </c>
      <c r="AF35" t="str">
        <f>IF(B34="","",IF(AND($CG$13=2,J34="NO"),"",IF(V35=800,"",LEFT(DATA!$M$18,2)&amp;D34)))</f>
        <v>E</v>
      </c>
      <c r="AG35" t="str">
        <f>IF(B34="","",IF(AND($CG$13=2,J34="NO"),"",IF(V35=800,"",LEFT(DATA!$M$19,2)&amp;D34)))</f>
        <v>E</v>
      </c>
      <c r="AJ35" s="192">
        <f t="shared" si="40"/>
        <v>21</v>
      </c>
      <c r="AK35" s="192">
        <f t="shared" si="41"/>
        <v>21</v>
      </c>
      <c r="AL35" s="192">
        <f t="shared" si="42"/>
        <v>1305000221</v>
      </c>
      <c r="AM35" s="192" t="str">
        <f t="shared" si="43"/>
        <v>E</v>
      </c>
      <c r="AN35" s="192">
        <v>21</v>
      </c>
      <c r="AO35" s="192" t="str">
        <f>IF(AL35="","",INDEX($W$15:$AG$402,MATCH(AL35,V$15:$V$402,0),1))</f>
        <v>01T</v>
      </c>
      <c r="AP35" s="192" t="str">
        <f t="shared" si="44"/>
        <v>09H</v>
      </c>
      <c r="AQ35" s="192" t="str">
        <f t="shared" si="45"/>
        <v>13E</v>
      </c>
      <c r="AR35" s="192" t="str">
        <f t="shared" si="46"/>
        <v>15E</v>
      </c>
      <c r="AS35" s="192" t="str">
        <f t="shared" si="47"/>
        <v>19E</v>
      </c>
      <c r="AT35" s="192" t="str">
        <f t="shared" si="48"/>
        <v>20E</v>
      </c>
      <c r="AU35" s="192" t="str">
        <f t="shared" si="49"/>
        <v>21E</v>
      </c>
      <c r="AV35" s="192" t="str">
        <f t="shared" si="50"/>
        <v>E</v>
      </c>
      <c r="AW35" s="192" t="str">
        <f t="shared" si="51"/>
        <v>E</v>
      </c>
      <c r="AX35" s="192" t="str">
        <f t="shared" si="52"/>
        <v>E</v>
      </c>
      <c r="AY35" s="192" t="str">
        <f t="shared" si="53"/>
        <v>E</v>
      </c>
      <c r="BB35">
        <f t="shared" si="54"/>
        <v>800</v>
      </c>
      <c r="BC35">
        <f t="shared" si="55"/>
        <v>21</v>
      </c>
      <c r="BD35">
        <f t="shared" si="56"/>
        <v>800</v>
      </c>
      <c r="BE35">
        <f t="shared" si="57"/>
        <v>800</v>
      </c>
      <c r="BF35">
        <f t="shared" si="58"/>
        <v>800</v>
      </c>
      <c r="BG35">
        <f t="shared" si="59"/>
        <v>21</v>
      </c>
      <c r="BH35">
        <v>21</v>
      </c>
      <c r="BK35">
        <f t="shared" si="60"/>
        <v>21</v>
      </c>
      <c r="BL35">
        <f t="shared" si="61"/>
        <v>800</v>
      </c>
      <c r="BM35">
        <f t="shared" si="62"/>
        <v>800</v>
      </c>
      <c r="BN35">
        <f t="shared" si="63"/>
        <v>800</v>
      </c>
      <c r="BO35">
        <f t="shared" si="64"/>
        <v>800</v>
      </c>
      <c r="BP35">
        <f t="shared" si="65"/>
        <v>800</v>
      </c>
      <c r="BQ35">
        <f t="shared" si="66"/>
        <v>21</v>
      </c>
      <c r="CS35" s="193">
        <f t="shared" si="3"/>
        <v>22</v>
      </c>
      <c r="CT35" s="193">
        <f t="shared" si="4"/>
        <v>22</v>
      </c>
      <c r="CU35" s="193">
        <f t="shared" si="5"/>
        <v>22</v>
      </c>
      <c r="CV35" s="193">
        <f t="shared" si="6"/>
        <v>22</v>
      </c>
      <c r="CW35" s="193">
        <f t="shared" si="7"/>
        <v>22</v>
      </c>
      <c r="CX35" s="193">
        <f t="shared" si="8"/>
        <v>22</v>
      </c>
      <c r="CY35" s="193">
        <f t="shared" si="9"/>
        <v>22</v>
      </c>
      <c r="CZ35" s="193">
        <f t="shared" si="10"/>
        <v>22</v>
      </c>
      <c r="DA35" s="193">
        <f t="shared" si="11"/>
        <v>22</v>
      </c>
      <c r="DB35" s="193">
        <f t="shared" si="12"/>
        <v>22</v>
      </c>
      <c r="DC35" s="193">
        <f t="shared" si="13"/>
        <v>22</v>
      </c>
      <c r="DF35">
        <v>22</v>
      </c>
      <c r="DG35" s="192" t="str">
        <f t="shared" si="14"/>
        <v>01T</v>
      </c>
      <c r="DH35" s="192" t="str">
        <f t="shared" si="15"/>
        <v>09H</v>
      </c>
      <c r="DI35" s="192" t="str">
        <f t="shared" si="16"/>
        <v>13E</v>
      </c>
      <c r="DJ35" s="192" t="str">
        <f t="shared" si="17"/>
        <v>15T</v>
      </c>
      <c r="DK35" s="192" t="str">
        <f t="shared" si="18"/>
        <v>19T</v>
      </c>
      <c r="DL35" s="192" t="str">
        <f t="shared" si="19"/>
        <v>20T</v>
      </c>
      <c r="DM35" s="192" t="str">
        <f t="shared" si="20"/>
        <v>21T</v>
      </c>
      <c r="DN35" s="192" t="str">
        <f t="shared" si="21"/>
        <v>T</v>
      </c>
      <c r="DO35" s="192" t="str">
        <f t="shared" si="22"/>
        <v>T</v>
      </c>
      <c r="DP35" s="192" t="str">
        <f t="shared" si="23"/>
        <v>T</v>
      </c>
      <c r="DQ35" s="192" t="str">
        <f t="shared" si="24"/>
        <v>T</v>
      </c>
      <c r="DU35" s="204">
        <f t="shared" si="25"/>
        <v>1305000222</v>
      </c>
      <c r="DV35" s="204">
        <f t="shared" si="26"/>
        <v>1305000222</v>
      </c>
      <c r="DW35" s="204">
        <f t="shared" si="27"/>
        <v>1305000222</v>
      </c>
      <c r="DX35" s="204">
        <f t="shared" si="28"/>
        <v>1305000222</v>
      </c>
      <c r="DY35" s="204">
        <f t="shared" si="29"/>
        <v>1305000222</v>
      </c>
      <c r="DZ35" s="204">
        <f t="shared" si="30"/>
        <v>1305000222</v>
      </c>
      <c r="EA35" s="204">
        <f t="shared" si="31"/>
        <v>1305000222</v>
      </c>
      <c r="EB35" s="204">
        <f t="shared" si="32"/>
        <v>1305000222</v>
      </c>
      <c r="EC35" s="204">
        <f t="shared" si="33"/>
        <v>1305000222</v>
      </c>
      <c r="ED35" s="204">
        <f t="shared" si="34"/>
        <v>1305000222</v>
      </c>
      <c r="EE35" s="204">
        <f t="shared" si="35"/>
        <v>1305000222</v>
      </c>
    </row>
    <row r="36" spans="2:135" ht="22.8" x14ac:dyDescent="0.3">
      <c r="B36" s="225">
        <f t="shared" si="36"/>
        <v>23</v>
      </c>
      <c r="C36" s="226">
        <f t="shared" si="37"/>
        <v>1305000223</v>
      </c>
      <c r="D36" s="227" t="s">
        <v>293</v>
      </c>
      <c r="E36" s="279" t="s">
        <v>38</v>
      </c>
      <c r="F36" s="202"/>
      <c r="G36" s="202"/>
      <c r="H36" s="202"/>
      <c r="I36" s="202"/>
      <c r="J36" s="202"/>
      <c r="K36" s="201"/>
      <c r="U36">
        <v>22</v>
      </c>
      <c r="V36">
        <f t="shared" si="38"/>
        <v>1305000222</v>
      </c>
      <c r="W36" t="str">
        <f t="shared" si="39"/>
        <v>01T</v>
      </c>
      <c r="X36" t="str">
        <f>IF(B35="","",IF(OR(W36="",W36=0),"",IF(V36=800,"",INDEX(DATA!$M$10:$Q$10,1,MATCH(W36,DATA!$M$9:$Q$9,0)))))</f>
        <v>09H</v>
      </c>
      <c r="Y36" t="str">
        <f>IF(B35="","",IF($CG$13=2,IF(OR(F35="NO",F35=""),"",F35),IF(V36=800,"",DATA!$M$11)))</f>
        <v>13E</v>
      </c>
      <c r="Z36" t="str">
        <f>IF(B35="","",IF(AND($CG$13=2,G35="NO"),"",IF(V36=800,"",LEFT(DATA!$M$12,2)&amp;D35)))</f>
        <v>15T</v>
      </c>
      <c r="AA36" t="str">
        <f>IF(B35="","",IF(AND($CG$13=2,G35="NO"),"",IF(V36=800,"",LEFT(DATA!$M$13,2)&amp;D35)))</f>
        <v>19T</v>
      </c>
      <c r="AB36" t="str">
        <f>IF(B35="","",IF(AND($CG$13=2,H35="NO"),"",IF(V36=800,"",LEFT(DATA!$M$14,2)&amp;D35)))</f>
        <v>20T</v>
      </c>
      <c r="AC36" t="str">
        <f>IF(B35="","",IF(AND($CG$13=2,H35="NO"),"",IF(V36=800,"",LEFT(DATA!$M$15,2)&amp;D35)))</f>
        <v>21T</v>
      </c>
      <c r="AD36" t="str">
        <f>IF(B35="","",IF(AND($CG$13=2,I35="NO"),"",IF(V36=800,"",LEFT(DATA!$M$16,2)&amp;D35)))</f>
        <v>T</v>
      </c>
      <c r="AE36" t="str">
        <f>IF(B35="","",IF(AND($CG$13=2,I35="NO"),"",IF(V36=800,"",LEFT(DATA!$M$17,2)&amp;D35)))</f>
        <v>T</v>
      </c>
      <c r="AF36" t="str">
        <f>IF(B35="","",IF(AND($CG$13=2,J35="NO"),"",IF(V36=800,"",LEFT(DATA!$M$18,2)&amp;D35)))</f>
        <v>T</v>
      </c>
      <c r="AG36" t="str">
        <f>IF(B35="","",IF(AND($CG$13=2,J35="NO"),"",IF(V36=800,"",LEFT(DATA!$M$19,2)&amp;D35)))</f>
        <v>T</v>
      </c>
      <c r="AJ36" s="192">
        <f t="shared" si="40"/>
        <v>22</v>
      </c>
      <c r="AK36" s="192">
        <f t="shared" si="41"/>
        <v>22</v>
      </c>
      <c r="AL36" s="192">
        <f t="shared" si="42"/>
        <v>1305000222</v>
      </c>
      <c r="AM36" s="192" t="str">
        <f t="shared" si="43"/>
        <v>T</v>
      </c>
      <c r="AN36" s="192">
        <v>22</v>
      </c>
      <c r="AO36" s="192" t="str">
        <f>IF(AL36="","",INDEX($W$15:$AG$402,MATCH(AL36,V$15:$V$402,0),1))</f>
        <v>01T</v>
      </c>
      <c r="AP36" s="192" t="str">
        <f t="shared" si="44"/>
        <v>09H</v>
      </c>
      <c r="AQ36" s="192" t="str">
        <f t="shared" si="45"/>
        <v>13E</v>
      </c>
      <c r="AR36" s="192" t="str">
        <f t="shared" si="46"/>
        <v>15T</v>
      </c>
      <c r="AS36" s="192" t="str">
        <f t="shared" si="47"/>
        <v>19T</v>
      </c>
      <c r="AT36" s="192" t="str">
        <f t="shared" si="48"/>
        <v>20T</v>
      </c>
      <c r="AU36" s="192" t="str">
        <f t="shared" si="49"/>
        <v>21T</v>
      </c>
      <c r="AV36" s="192" t="str">
        <f t="shared" si="50"/>
        <v>T</v>
      </c>
      <c r="AW36" s="192" t="str">
        <f t="shared" si="51"/>
        <v>T</v>
      </c>
      <c r="AX36" s="192" t="str">
        <f t="shared" si="52"/>
        <v>T</v>
      </c>
      <c r="AY36" s="192" t="str">
        <f t="shared" si="53"/>
        <v>T</v>
      </c>
      <c r="BB36">
        <f t="shared" si="54"/>
        <v>22</v>
      </c>
      <c r="BC36">
        <f t="shared" si="55"/>
        <v>800</v>
      </c>
      <c r="BD36">
        <f t="shared" si="56"/>
        <v>800</v>
      </c>
      <c r="BE36">
        <f t="shared" si="57"/>
        <v>800</v>
      </c>
      <c r="BF36">
        <f t="shared" si="58"/>
        <v>800</v>
      </c>
      <c r="BG36">
        <f t="shared" si="59"/>
        <v>22</v>
      </c>
      <c r="BH36">
        <v>22</v>
      </c>
      <c r="BK36">
        <f t="shared" si="60"/>
        <v>22</v>
      </c>
      <c r="BL36">
        <f t="shared" si="61"/>
        <v>800</v>
      </c>
      <c r="BM36">
        <f t="shared" si="62"/>
        <v>800</v>
      </c>
      <c r="BN36">
        <f t="shared" si="63"/>
        <v>800</v>
      </c>
      <c r="BO36">
        <f t="shared" si="64"/>
        <v>800</v>
      </c>
      <c r="BP36">
        <f t="shared" si="65"/>
        <v>800</v>
      </c>
      <c r="BQ36">
        <f t="shared" si="66"/>
        <v>22</v>
      </c>
      <c r="CS36" s="193">
        <f t="shared" si="3"/>
        <v>23</v>
      </c>
      <c r="CT36" s="193">
        <f t="shared" si="4"/>
        <v>23</v>
      </c>
      <c r="CU36" s="193">
        <f t="shared" si="5"/>
        <v>23</v>
      </c>
      <c r="CV36" s="193">
        <f t="shared" si="6"/>
        <v>23</v>
      </c>
      <c r="CW36" s="193">
        <f t="shared" si="7"/>
        <v>23</v>
      </c>
      <c r="CX36" s="193">
        <f t="shared" si="8"/>
        <v>23</v>
      </c>
      <c r="CY36" s="193">
        <f t="shared" si="9"/>
        <v>23</v>
      </c>
      <c r="CZ36" s="193">
        <f t="shared" si="10"/>
        <v>23</v>
      </c>
      <c r="DA36" s="193">
        <f t="shared" si="11"/>
        <v>23</v>
      </c>
      <c r="DB36" s="193">
        <f t="shared" si="12"/>
        <v>23</v>
      </c>
      <c r="DC36" s="193">
        <f t="shared" si="13"/>
        <v>23</v>
      </c>
      <c r="DF36">
        <v>23</v>
      </c>
      <c r="DG36" s="192" t="str">
        <f t="shared" si="14"/>
        <v>01T</v>
      </c>
      <c r="DH36" s="192" t="str">
        <f t="shared" si="15"/>
        <v>09H</v>
      </c>
      <c r="DI36" s="192" t="str">
        <f t="shared" si="16"/>
        <v>13E</v>
      </c>
      <c r="DJ36" s="192" t="str">
        <f t="shared" si="17"/>
        <v>15E</v>
      </c>
      <c r="DK36" s="192" t="str">
        <f t="shared" si="18"/>
        <v>19E</v>
      </c>
      <c r="DL36" s="192" t="str">
        <f t="shared" si="19"/>
        <v>20E</v>
      </c>
      <c r="DM36" s="192" t="str">
        <f t="shared" si="20"/>
        <v>21E</v>
      </c>
      <c r="DN36" s="192" t="str">
        <f t="shared" si="21"/>
        <v>E</v>
      </c>
      <c r="DO36" s="192" t="str">
        <f t="shared" si="22"/>
        <v>E</v>
      </c>
      <c r="DP36" s="192" t="str">
        <f t="shared" si="23"/>
        <v>E</v>
      </c>
      <c r="DQ36" s="192" t="str">
        <f t="shared" si="24"/>
        <v>E</v>
      </c>
      <c r="DU36" s="204">
        <f t="shared" si="25"/>
        <v>1305000223</v>
      </c>
      <c r="DV36" s="204">
        <f t="shared" si="26"/>
        <v>1305000223</v>
      </c>
      <c r="DW36" s="204">
        <f t="shared" si="27"/>
        <v>1305000223</v>
      </c>
      <c r="DX36" s="204">
        <f t="shared" si="28"/>
        <v>1305000223</v>
      </c>
      <c r="DY36" s="204">
        <f t="shared" si="29"/>
        <v>1305000223</v>
      </c>
      <c r="DZ36" s="204">
        <f t="shared" si="30"/>
        <v>1305000223</v>
      </c>
      <c r="EA36" s="204">
        <f t="shared" si="31"/>
        <v>1305000223</v>
      </c>
      <c r="EB36" s="204">
        <f t="shared" si="32"/>
        <v>1305000223</v>
      </c>
      <c r="EC36" s="204">
        <f t="shared" si="33"/>
        <v>1305000223</v>
      </c>
      <c r="ED36" s="204">
        <f t="shared" si="34"/>
        <v>1305000223</v>
      </c>
      <c r="EE36" s="204">
        <f t="shared" si="35"/>
        <v>1305000223</v>
      </c>
    </row>
    <row r="37" spans="2:135" ht="22.8" x14ac:dyDescent="0.3">
      <c r="B37" s="225">
        <f t="shared" si="36"/>
        <v>24</v>
      </c>
      <c r="C37" s="226">
        <f t="shared" si="37"/>
        <v>1305000224</v>
      </c>
      <c r="D37" s="227" t="s">
        <v>293</v>
      </c>
      <c r="E37" s="279" t="s">
        <v>38</v>
      </c>
      <c r="F37" s="202"/>
      <c r="G37" s="202"/>
      <c r="H37" s="202"/>
      <c r="I37" s="202"/>
      <c r="J37" s="202"/>
      <c r="K37" s="201"/>
      <c r="U37">
        <v>23</v>
      </c>
      <c r="V37">
        <f t="shared" si="38"/>
        <v>1305000223</v>
      </c>
      <c r="W37" t="str">
        <f t="shared" si="39"/>
        <v>01T</v>
      </c>
      <c r="X37" t="str">
        <f>IF(B36="","",IF(OR(W37="",W37=0),"",IF(V37=800,"",INDEX(DATA!$M$10:$Q$10,1,MATCH(W37,DATA!$M$9:$Q$9,0)))))</f>
        <v>09H</v>
      </c>
      <c r="Y37" t="str">
        <f>IF(B36="","",IF($CG$13=2,IF(OR(F36="NO",F36=""),"",F36),IF(V37=800,"",DATA!$M$11)))</f>
        <v>13E</v>
      </c>
      <c r="Z37" t="str">
        <f>IF(B36="","",IF(AND($CG$13=2,G36="NO"),"",IF(V37=800,"",LEFT(DATA!$M$12,2)&amp;D36)))</f>
        <v>15E</v>
      </c>
      <c r="AA37" t="str">
        <f>IF(B36="","",IF(AND($CG$13=2,G36="NO"),"",IF(V37=800,"",LEFT(DATA!$M$13,2)&amp;D36)))</f>
        <v>19E</v>
      </c>
      <c r="AB37" t="str">
        <f>IF(B36="","",IF(AND($CG$13=2,H36="NO"),"",IF(V37=800,"",LEFT(DATA!$M$14,2)&amp;D36)))</f>
        <v>20E</v>
      </c>
      <c r="AC37" t="str">
        <f>IF(B36="","",IF(AND($CG$13=2,H36="NO"),"",IF(V37=800,"",LEFT(DATA!$M$15,2)&amp;D36)))</f>
        <v>21E</v>
      </c>
      <c r="AD37" t="str">
        <f>IF(B36="","",IF(AND($CG$13=2,I36="NO"),"",IF(V37=800,"",LEFT(DATA!$M$16,2)&amp;D36)))</f>
        <v>E</v>
      </c>
      <c r="AE37" t="str">
        <f>IF(B36="","",IF(AND($CG$13=2,I36="NO"),"",IF(V37=800,"",LEFT(DATA!$M$17,2)&amp;D36)))</f>
        <v>E</v>
      </c>
      <c r="AF37" t="str">
        <f>IF(B36="","",IF(AND($CG$13=2,J36="NO"),"",IF(V37=800,"",LEFT(DATA!$M$18,2)&amp;D36)))</f>
        <v>E</v>
      </c>
      <c r="AG37" t="str">
        <f>IF(B36="","",IF(AND($CG$13=2,J36="NO"),"",IF(V37=800,"",LEFT(DATA!$M$19,2)&amp;D36)))</f>
        <v>E</v>
      </c>
      <c r="AJ37" s="192">
        <f t="shared" si="40"/>
        <v>23</v>
      </c>
      <c r="AK37" s="192">
        <f t="shared" si="41"/>
        <v>23</v>
      </c>
      <c r="AL37" s="192">
        <f t="shared" si="42"/>
        <v>1305000223</v>
      </c>
      <c r="AM37" s="192" t="str">
        <f t="shared" si="43"/>
        <v>E</v>
      </c>
      <c r="AN37" s="192">
        <v>23</v>
      </c>
      <c r="AO37" s="192" t="str">
        <f>IF(AL37="","",INDEX($W$15:$AG$402,MATCH(AL37,V$15:$V$402,0),1))</f>
        <v>01T</v>
      </c>
      <c r="AP37" s="192" t="str">
        <f t="shared" si="44"/>
        <v>09H</v>
      </c>
      <c r="AQ37" s="192" t="str">
        <f t="shared" si="45"/>
        <v>13E</v>
      </c>
      <c r="AR37" s="192" t="str">
        <f t="shared" si="46"/>
        <v>15E</v>
      </c>
      <c r="AS37" s="192" t="str">
        <f t="shared" si="47"/>
        <v>19E</v>
      </c>
      <c r="AT37" s="192" t="str">
        <f t="shared" si="48"/>
        <v>20E</v>
      </c>
      <c r="AU37" s="192" t="str">
        <f t="shared" si="49"/>
        <v>21E</v>
      </c>
      <c r="AV37" s="192" t="str">
        <f t="shared" si="50"/>
        <v>E</v>
      </c>
      <c r="AW37" s="192" t="str">
        <f t="shared" si="51"/>
        <v>E</v>
      </c>
      <c r="AX37" s="192" t="str">
        <f t="shared" si="52"/>
        <v>E</v>
      </c>
      <c r="AY37" s="192" t="str">
        <f t="shared" si="53"/>
        <v>E</v>
      </c>
      <c r="BB37">
        <f t="shared" si="54"/>
        <v>800</v>
      </c>
      <c r="BC37">
        <f t="shared" si="55"/>
        <v>23</v>
      </c>
      <c r="BD37">
        <f t="shared" si="56"/>
        <v>800</v>
      </c>
      <c r="BE37">
        <f t="shared" si="57"/>
        <v>800</v>
      </c>
      <c r="BF37">
        <f t="shared" si="58"/>
        <v>800</v>
      </c>
      <c r="BG37">
        <f t="shared" si="59"/>
        <v>23</v>
      </c>
      <c r="BH37">
        <v>23</v>
      </c>
      <c r="BK37">
        <f t="shared" si="60"/>
        <v>23</v>
      </c>
      <c r="BL37">
        <f t="shared" si="61"/>
        <v>800</v>
      </c>
      <c r="BM37">
        <f t="shared" si="62"/>
        <v>800</v>
      </c>
      <c r="BN37">
        <f t="shared" si="63"/>
        <v>800</v>
      </c>
      <c r="BO37">
        <f t="shared" si="64"/>
        <v>800</v>
      </c>
      <c r="BP37">
        <f t="shared" si="65"/>
        <v>800</v>
      </c>
      <c r="BQ37">
        <f t="shared" si="66"/>
        <v>23</v>
      </c>
      <c r="CS37" s="193">
        <f t="shared" si="3"/>
        <v>24</v>
      </c>
      <c r="CT37" s="193">
        <f t="shared" si="4"/>
        <v>24</v>
      </c>
      <c r="CU37" s="193">
        <f t="shared" si="5"/>
        <v>24</v>
      </c>
      <c r="CV37" s="193">
        <f t="shared" si="6"/>
        <v>24</v>
      </c>
      <c r="CW37" s="193">
        <f t="shared" si="7"/>
        <v>24</v>
      </c>
      <c r="CX37" s="193">
        <f t="shared" si="8"/>
        <v>24</v>
      </c>
      <c r="CY37" s="193">
        <f t="shared" si="9"/>
        <v>24</v>
      </c>
      <c r="CZ37" s="193">
        <f t="shared" si="10"/>
        <v>24</v>
      </c>
      <c r="DA37" s="193">
        <f t="shared" si="11"/>
        <v>24</v>
      </c>
      <c r="DB37" s="193">
        <f t="shared" si="12"/>
        <v>24</v>
      </c>
      <c r="DC37" s="193">
        <f t="shared" si="13"/>
        <v>24</v>
      </c>
      <c r="DF37">
        <v>24</v>
      </c>
      <c r="DG37" s="192" t="str">
        <f t="shared" si="14"/>
        <v>01T</v>
      </c>
      <c r="DH37" s="192" t="str">
        <f t="shared" si="15"/>
        <v>09H</v>
      </c>
      <c r="DI37" s="192" t="str">
        <f t="shared" si="16"/>
        <v>13E</v>
      </c>
      <c r="DJ37" s="192" t="str">
        <f t="shared" si="17"/>
        <v>15E</v>
      </c>
      <c r="DK37" s="192" t="str">
        <f t="shared" si="18"/>
        <v>19E</v>
      </c>
      <c r="DL37" s="192" t="str">
        <f t="shared" si="19"/>
        <v>20E</v>
      </c>
      <c r="DM37" s="192" t="str">
        <f t="shared" si="20"/>
        <v>21E</v>
      </c>
      <c r="DN37" s="192" t="str">
        <f t="shared" si="21"/>
        <v>E</v>
      </c>
      <c r="DO37" s="192" t="str">
        <f t="shared" si="22"/>
        <v>E</v>
      </c>
      <c r="DP37" s="192" t="str">
        <f t="shared" si="23"/>
        <v>E</v>
      </c>
      <c r="DQ37" s="192" t="str">
        <f t="shared" si="24"/>
        <v>E</v>
      </c>
      <c r="DU37" s="204">
        <f t="shared" si="25"/>
        <v>1305000224</v>
      </c>
      <c r="DV37" s="204">
        <f t="shared" si="26"/>
        <v>1305000224</v>
      </c>
      <c r="DW37" s="204">
        <f t="shared" si="27"/>
        <v>1305000224</v>
      </c>
      <c r="DX37" s="204">
        <f t="shared" si="28"/>
        <v>1305000224</v>
      </c>
      <c r="DY37" s="204">
        <f t="shared" si="29"/>
        <v>1305000224</v>
      </c>
      <c r="DZ37" s="204">
        <f t="shared" si="30"/>
        <v>1305000224</v>
      </c>
      <c r="EA37" s="204">
        <f t="shared" si="31"/>
        <v>1305000224</v>
      </c>
      <c r="EB37" s="204">
        <f t="shared" si="32"/>
        <v>1305000224</v>
      </c>
      <c r="EC37" s="204">
        <f t="shared" si="33"/>
        <v>1305000224</v>
      </c>
      <c r="ED37" s="204">
        <f t="shared" si="34"/>
        <v>1305000224</v>
      </c>
      <c r="EE37" s="204">
        <f t="shared" si="35"/>
        <v>1305000224</v>
      </c>
    </row>
    <row r="38" spans="2:135" ht="22.8" x14ac:dyDescent="0.3">
      <c r="B38" s="225">
        <f t="shared" si="36"/>
        <v>25</v>
      </c>
      <c r="C38" s="226">
        <f t="shared" si="37"/>
        <v>1305000225</v>
      </c>
      <c r="D38" s="227" t="s">
        <v>293</v>
      </c>
      <c r="E38" s="279" t="s">
        <v>38</v>
      </c>
      <c r="F38" s="202"/>
      <c r="G38" s="202"/>
      <c r="H38" s="202"/>
      <c r="I38" s="202"/>
      <c r="J38" s="202"/>
      <c r="K38" s="201"/>
      <c r="U38">
        <v>24</v>
      </c>
      <c r="V38">
        <f t="shared" si="38"/>
        <v>1305000224</v>
      </c>
      <c r="W38" t="str">
        <f t="shared" si="39"/>
        <v>01T</v>
      </c>
      <c r="X38" t="str">
        <f>IF(B37="","",IF(OR(W38="",W38=0),"",IF(V38=800,"",INDEX(DATA!$M$10:$Q$10,1,MATCH(W38,DATA!$M$9:$Q$9,0)))))</f>
        <v>09H</v>
      </c>
      <c r="Y38" t="str">
        <f>IF(B37="","",IF($CG$13=2,IF(OR(F37="NO",F37=""),"",F37),IF(V38=800,"",DATA!$M$11)))</f>
        <v>13E</v>
      </c>
      <c r="Z38" t="str">
        <f>IF(B37="","",IF(AND($CG$13=2,G37="NO"),"",IF(V38=800,"",LEFT(DATA!$M$12,2)&amp;D37)))</f>
        <v>15E</v>
      </c>
      <c r="AA38" t="str">
        <f>IF(B37="","",IF(AND($CG$13=2,G37="NO"),"",IF(V38=800,"",LEFT(DATA!$M$13,2)&amp;D37)))</f>
        <v>19E</v>
      </c>
      <c r="AB38" t="str">
        <f>IF(B37="","",IF(AND($CG$13=2,H37="NO"),"",IF(V38=800,"",LEFT(DATA!$M$14,2)&amp;D37)))</f>
        <v>20E</v>
      </c>
      <c r="AC38" t="str">
        <f>IF(B37="","",IF(AND($CG$13=2,H37="NO"),"",IF(V38=800,"",LEFT(DATA!$M$15,2)&amp;D37)))</f>
        <v>21E</v>
      </c>
      <c r="AD38" t="str">
        <f>IF(B37="","",IF(AND($CG$13=2,I37="NO"),"",IF(V38=800,"",LEFT(DATA!$M$16,2)&amp;D37)))</f>
        <v>E</v>
      </c>
      <c r="AE38" t="str">
        <f>IF(B37="","",IF(AND($CG$13=2,I37="NO"),"",IF(V38=800,"",LEFT(DATA!$M$17,2)&amp;D37)))</f>
        <v>E</v>
      </c>
      <c r="AF38" t="str">
        <f>IF(B37="","",IF(AND($CG$13=2,J37="NO"),"",IF(V38=800,"",LEFT(DATA!$M$18,2)&amp;D37)))</f>
        <v>E</v>
      </c>
      <c r="AG38" t="str">
        <f>IF(B37="","",IF(AND($CG$13=2,J37="NO"),"",IF(V38=800,"",LEFT(DATA!$M$19,2)&amp;D37)))</f>
        <v>E</v>
      </c>
      <c r="AJ38" s="192">
        <f t="shared" si="40"/>
        <v>24</v>
      </c>
      <c r="AK38" s="192">
        <f t="shared" si="41"/>
        <v>24</v>
      </c>
      <c r="AL38" s="192">
        <f t="shared" si="42"/>
        <v>1305000224</v>
      </c>
      <c r="AM38" s="192" t="str">
        <f t="shared" si="43"/>
        <v>E</v>
      </c>
      <c r="AN38" s="192">
        <v>24</v>
      </c>
      <c r="AO38" s="192" t="str">
        <f>IF(AL38="","",INDEX($W$15:$AG$402,MATCH(AL38,V$15:$V$402,0),1))</f>
        <v>01T</v>
      </c>
      <c r="AP38" s="192" t="str">
        <f t="shared" si="44"/>
        <v>09H</v>
      </c>
      <c r="AQ38" s="192" t="str">
        <f t="shared" si="45"/>
        <v>13E</v>
      </c>
      <c r="AR38" s="192" t="str">
        <f t="shared" si="46"/>
        <v>15E</v>
      </c>
      <c r="AS38" s="192" t="str">
        <f t="shared" si="47"/>
        <v>19E</v>
      </c>
      <c r="AT38" s="192" t="str">
        <f t="shared" si="48"/>
        <v>20E</v>
      </c>
      <c r="AU38" s="192" t="str">
        <f t="shared" si="49"/>
        <v>21E</v>
      </c>
      <c r="AV38" s="192" t="str">
        <f t="shared" si="50"/>
        <v>E</v>
      </c>
      <c r="AW38" s="192" t="str">
        <f t="shared" si="51"/>
        <v>E</v>
      </c>
      <c r="AX38" s="192" t="str">
        <f t="shared" si="52"/>
        <v>E</v>
      </c>
      <c r="AY38" s="192" t="str">
        <f t="shared" si="53"/>
        <v>E</v>
      </c>
      <c r="BB38">
        <f t="shared" si="54"/>
        <v>800</v>
      </c>
      <c r="BC38">
        <f t="shared" si="55"/>
        <v>24</v>
      </c>
      <c r="BD38">
        <f t="shared" si="56"/>
        <v>800</v>
      </c>
      <c r="BE38">
        <f t="shared" si="57"/>
        <v>800</v>
      </c>
      <c r="BF38">
        <f t="shared" si="58"/>
        <v>800</v>
      </c>
      <c r="BG38">
        <f t="shared" si="59"/>
        <v>24</v>
      </c>
      <c r="BH38">
        <v>24</v>
      </c>
      <c r="BK38">
        <f t="shared" si="60"/>
        <v>24</v>
      </c>
      <c r="BL38">
        <f t="shared" si="61"/>
        <v>800</v>
      </c>
      <c r="BM38">
        <f t="shared" si="62"/>
        <v>800</v>
      </c>
      <c r="BN38">
        <f t="shared" si="63"/>
        <v>800</v>
      </c>
      <c r="BO38">
        <f t="shared" si="64"/>
        <v>800</v>
      </c>
      <c r="BP38">
        <f t="shared" si="65"/>
        <v>800</v>
      </c>
      <c r="BQ38">
        <f t="shared" si="66"/>
        <v>24</v>
      </c>
      <c r="CS38" s="193">
        <f t="shared" si="3"/>
        <v>25</v>
      </c>
      <c r="CT38" s="193">
        <f t="shared" si="4"/>
        <v>25</v>
      </c>
      <c r="CU38" s="193">
        <f t="shared" si="5"/>
        <v>25</v>
      </c>
      <c r="CV38" s="193">
        <f t="shared" si="6"/>
        <v>25</v>
      </c>
      <c r="CW38" s="193">
        <f t="shared" si="7"/>
        <v>25</v>
      </c>
      <c r="CX38" s="193">
        <f t="shared" si="8"/>
        <v>25</v>
      </c>
      <c r="CY38" s="193">
        <f t="shared" si="9"/>
        <v>25</v>
      </c>
      <c r="CZ38" s="193">
        <f t="shared" si="10"/>
        <v>25</v>
      </c>
      <c r="DA38" s="193">
        <f t="shared" si="11"/>
        <v>25</v>
      </c>
      <c r="DB38" s="193">
        <f t="shared" si="12"/>
        <v>25</v>
      </c>
      <c r="DC38" s="193">
        <f t="shared" si="13"/>
        <v>25</v>
      </c>
      <c r="DF38">
        <v>25</v>
      </c>
      <c r="DG38" s="192" t="str">
        <f t="shared" si="14"/>
        <v>01T</v>
      </c>
      <c r="DH38" s="192" t="str">
        <f t="shared" si="15"/>
        <v>09H</v>
      </c>
      <c r="DI38" s="192" t="str">
        <f t="shared" si="16"/>
        <v>13E</v>
      </c>
      <c r="DJ38" s="192" t="str">
        <f t="shared" si="17"/>
        <v>15E</v>
      </c>
      <c r="DK38" s="192" t="str">
        <f t="shared" si="18"/>
        <v>19E</v>
      </c>
      <c r="DL38" s="192" t="str">
        <f t="shared" si="19"/>
        <v>20E</v>
      </c>
      <c r="DM38" s="192" t="str">
        <f t="shared" si="20"/>
        <v>21E</v>
      </c>
      <c r="DN38" s="192" t="str">
        <f t="shared" si="21"/>
        <v>E</v>
      </c>
      <c r="DO38" s="192" t="str">
        <f t="shared" si="22"/>
        <v>E</v>
      </c>
      <c r="DP38" s="192" t="str">
        <f t="shared" si="23"/>
        <v>E</v>
      </c>
      <c r="DQ38" s="192" t="str">
        <f t="shared" si="24"/>
        <v>E</v>
      </c>
      <c r="DU38" s="204">
        <f t="shared" si="25"/>
        <v>1305000225</v>
      </c>
      <c r="DV38" s="204">
        <f t="shared" si="26"/>
        <v>1305000225</v>
      </c>
      <c r="DW38" s="204">
        <f t="shared" si="27"/>
        <v>1305000225</v>
      </c>
      <c r="DX38" s="204">
        <f t="shared" si="28"/>
        <v>1305000225</v>
      </c>
      <c r="DY38" s="204">
        <f t="shared" si="29"/>
        <v>1305000225</v>
      </c>
      <c r="DZ38" s="204">
        <f t="shared" si="30"/>
        <v>1305000225</v>
      </c>
      <c r="EA38" s="204">
        <f t="shared" si="31"/>
        <v>1305000225</v>
      </c>
      <c r="EB38" s="204">
        <f t="shared" si="32"/>
        <v>1305000225</v>
      </c>
      <c r="EC38" s="204">
        <f t="shared" si="33"/>
        <v>1305000225</v>
      </c>
      <c r="ED38" s="204">
        <f t="shared" si="34"/>
        <v>1305000225</v>
      </c>
      <c r="EE38" s="204">
        <f t="shared" si="35"/>
        <v>1305000225</v>
      </c>
    </row>
    <row r="39" spans="2:135" ht="22.8" x14ac:dyDescent="0.3">
      <c r="B39" s="225">
        <f t="shared" si="36"/>
        <v>26</v>
      </c>
      <c r="C39" s="226">
        <f t="shared" si="37"/>
        <v>1305000226</v>
      </c>
      <c r="D39" s="227" t="s">
        <v>293</v>
      </c>
      <c r="E39" s="279" t="s">
        <v>38</v>
      </c>
      <c r="F39" s="202"/>
      <c r="G39" s="202"/>
      <c r="H39" s="202"/>
      <c r="I39" s="202"/>
      <c r="J39" s="202"/>
      <c r="K39" s="201"/>
      <c r="U39">
        <v>25</v>
      </c>
      <c r="V39">
        <f t="shared" si="38"/>
        <v>1305000225</v>
      </c>
      <c r="W39" t="str">
        <f t="shared" si="39"/>
        <v>01T</v>
      </c>
      <c r="X39" t="str">
        <f>IF(B38="","",IF(OR(W39="",W39=0),"",IF(V39=800,"",INDEX(DATA!$M$10:$Q$10,1,MATCH(W39,DATA!$M$9:$Q$9,0)))))</f>
        <v>09H</v>
      </c>
      <c r="Y39" t="str">
        <f>IF(B38="","",IF($CG$13=2,IF(OR(F38="NO",F38=""),"",F38),IF(V39=800,"",DATA!$M$11)))</f>
        <v>13E</v>
      </c>
      <c r="Z39" t="str">
        <f>IF(B38="","",IF(AND($CG$13=2,G38="NO"),"",IF(V39=800,"",LEFT(DATA!$M$12,2)&amp;D38)))</f>
        <v>15E</v>
      </c>
      <c r="AA39" t="str">
        <f>IF(B38="","",IF(AND($CG$13=2,G38="NO"),"",IF(V39=800,"",LEFT(DATA!$M$13,2)&amp;D38)))</f>
        <v>19E</v>
      </c>
      <c r="AB39" t="str">
        <f>IF(B38="","",IF(AND($CG$13=2,H38="NO"),"",IF(V39=800,"",LEFT(DATA!$M$14,2)&amp;D38)))</f>
        <v>20E</v>
      </c>
      <c r="AC39" t="str">
        <f>IF(B38="","",IF(AND($CG$13=2,H38="NO"),"",IF(V39=800,"",LEFT(DATA!$M$15,2)&amp;D38)))</f>
        <v>21E</v>
      </c>
      <c r="AD39" t="str">
        <f>IF(B38="","",IF(AND($CG$13=2,I38="NO"),"",IF(V39=800,"",LEFT(DATA!$M$16,2)&amp;D38)))</f>
        <v>E</v>
      </c>
      <c r="AE39" t="str">
        <f>IF(B38="","",IF(AND($CG$13=2,I38="NO"),"",IF(V39=800,"",LEFT(DATA!$M$17,2)&amp;D38)))</f>
        <v>E</v>
      </c>
      <c r="AF39" t="str">
        <f>IF(B38="","",IF(AND($CG$13=2,J38="NO"),"",IF(V39=800,"",LEFT(DATA!$M$18,2)&amp;D38)))</f>
        <v>E</v>
      </c>
      <c r="AG39" t="str">
        <f>IF(B38="","",IF(AND($CG$13=2,J38="NO"),"",IF(V39=800,"",LEFT(DATA!$M$19,2)&amp;D38)))</f>
        <v>E</v>
      </c>
      <c r="AJ39" s="192">
        <f t="shared" si="40"/>
        <v>25</v>
      </c>
      <c r="AK39" s="192">
        <f t="shared" si="41"/>
        <v>25</v>
      </c>
      <c r="AL39" s="192">
        <f t="shared" si="42"/>
        <v>1305000225</v>
      </c>
      <c r="AM39" s="192" t="str">
        <f t="shared" si="43"/>
        <v>E</v>
      </c>
      <c r="AN39" s="192">
        <v>25</v>
      </c>
      <c r="AO39" s="192" t="str">
        <f>IF(AL39="","",INDEX($W$15:$AG$402,MATCH(AL39,V$15:$V$402,0),1))</f>
        <v>01T</v>
      </c>
      <c r="AP39" s="192" t="str">
        <f t="shared" si="44"/>
        <v>09H</v>
      </c>
      <c r="AQ39" s="192" t="str">
        <f t="shared" si="45"/>
        <v>13E</v>
      </c>
      <c r="AR39" s="192" t="str">
        <f t="shared" si="46"/>
        <v>15E</v>
      </c>
      <c r="AS39" s="192" t="str">
        <f t="shared" si="47"/>
        <v>19E</v>
      </c>
      <c r="AT39" s="192" t="str">
        <f t="shared" si="48"/>
        <v>20E</v>
      </c>
      <c r="AU39" s="192" t="str">
        <f t="shared" si="49"/>
        <v>21E</v>
      </c>
      <c r="AV39" s="192" t="str">
        <f t="shared" si="50"/>
        <v>E</v>
      </c>
      <c r="AW39" s="192" t="str">
        <f t="shared" si="51"/>
        <v>E</v>
      </c>
      <c r="AX39" s="192" t="str">
        <f t="shared" si="52"/>
        <v>E</v>
      </c>
      <c r="AY39" s="192" t="str">
        <f t="shared" si="53"/>
        <v>E</v>
      </c>
      <c r="BB39">
        <f t="shared" si="54"/>
        <v>800</v>
      </c>
      <c r="BC39">
        <f t="shared" si="55"/>
        <v>25</v>
      </c>
      <c r="BD39">
        <f t="shared" si="56"/>
        <v>800</v>
      </c>
      <c r="BE39">
        <f t="shared" si="57"/>
        <v>800</v>
      </c>
      <c r="BF39">
        <f t="shared" si="58"/>
        <v>800</v>
      </c>
      <c r="BG39">
        <f t="shared" si="59"/>
        <v>25</v>
      </c>
      <c r="BH39">
        <v>25</v>
      </c>
      <c r="BK39">
        <f t="shared" si="60"/>
        <v>25</v>
      </c>
      <c r="BL39">
        <f t="shared" si="61"/>
        <v>800</v>
      </c>
      <c r="BM39">
        <f t="shared" si="62"/>
        <v>800</v>
      </c>
      <c r="BN39">
        <f t="shared" si="63"/>
        <v>800</v>
      </c>
      <c r="BO39">
        <f t="shared" si="64"/>
        <v>800</v>
      </c>
      <c r="BP39">
        <f t="shared" si="65"/>
        <v>800</v>
      </c>
      <c r="BQ39">
        <f t="shared" si="66"/>
        <v>25</v>
      </c>
      <c r="CS39" s="193">
        <f t="shared" si="3"/>
        <v>26</v>
      </c>
      <c r="CT39" s="193">
        <f t="shared" si="4"/>
        <v>26</v>
      </c>
      <c r="CU39" s="193">
        <f t="shared" si="5"/>
        <v>26</v>
      </c>
      <c r="CV39" s="193">
        <f t="shared" si="6"/>
        <v>26</v>
      </c>
      <c r="CW39" s="193">
        <f t="shared" si="7"/>
        <v>26</v>
      </c>
      <c r="CX39" s="193">
        <f t="shared" si="8"/>
        <v>26</v>
      </c>
      <c r="CY39" s="193">
        <f t="shared" si="9"/>
        <v>26</v>
      </c>
      <c r="CZ39" s="193">
        <f t="shared" si="10"/>
        <v>26</v>
      </c>
      <c r="DA39" s="193">
        <f t="shared" si="11"/>
        <v>26</v>
      </c>
      <c r="DB39" s="193">
        <f t="shared" si="12"/>
        <v>26</v>
      </c>
      <c r="DC39" s="193">
        <f t="shared" si="13"/>
        <v>26</v>
      </c>
      <c r="DF39">
        <v>26</v>
      </c>
      <c r="DG39" s="192" t="str">
        <f t="shared" si="14"/>
        <v>01T</v>
      </c>
      <c r="DH39" s="192" t="str">
        <f t="shared" si="15"/>
        <v>09H</v>
      </c>
      <c r="DI39" s="192" t="str">
        <f t="shared" si="16"/>
        <v>13E</v>
      </c>
      <c r="DJ39" s="192" t="str">
        <f t="shared" si="17"/>
        <v>15E</v>
      </c>
      <c r="DK39" s="192" t="str">
        <f t="shared" si="18"/>
        <v>19E</v>
      </c>
      <c r="DL39" s="192" t="str">
        <f t="shared" si="19"/>
        <v>20E</v>
      </c>
      <c r="DM39" s="192" t="str">
        <f t="shared" si="20"/>
        <v>21E</v>
      </c>
      <c r="DN39" s="192" t="str">
        <f t="shared" si="21"/>
        <v>E</v>
      </c>
      <c r="DO39" s="192" t="str">
        <f t="shared" si="22"/>
        <v>E</v>
      </c>
      <c r="DP39" s="192" t="str">
        <f t="shared" si="23"/>
        <v>E</v>
      </c>
      <c r="DQ39" s="192" t="str">
        <f t="shared" si="24"/>
        <v>E</v>
      </c>
      <c r="DU39" s="204">
        <f t="shared" si="25"/>
        <v>1305000226</v>
      </c>
      <c r="DV39" s="204">
        <f t="shared" si="26"/>
        <v>1305000226</v>
      </c>
      <c r="DW39" s="204">
        <f t="shared" si="27"/>
        <v>1305000226</v>
      </c>
      <c r="DX39" s="204">
        <f t="shared" si="28"/>
        <v>1305000226</v>
      </c>
      <c r="DY39" s="204">
        <f t="shared" si="29"/>
        <v>1305000226</v>
      </c>
      <c r="DZ39" s="204">
        <f t="shared" si="30"/>
        <v>1305000226</v>
      </c>
      <c r="EA39" s="204">
        <f t="shared" si="31"/>
        <v>1305000226</v>
      </c>
      <c r="EB39" s="204">
        <f t="shared" si="32"/>
        <v>1305000226</v>
      </c>
      <c r="EC39" s="204">
        <f t="shared" si="33"/>
        <v>1305000226</v>
      </c>
      <c r="ED39" s="204">
        <f t="shared" si="34"/>
        <v>1305000226</v>
      </c>
      <c r="EE39" s="204">
        <f t="shared" si="35"/>
        <v>1305000226</v>
      </c>
    </row>
    <row r="40" spans="2:135" ht="22.8" x14ac:dyDescent="0.3">
      <c r="B40" s="225">
        <f t="shared" si="36"/>
        <v>27</v>
      </c>
      <c r="C40" s="226">
        <f t="shared" si="37"/>
        <v>1305000227</v>
      </c>
      <c r="D40" s="227" t="s">
        <v>293</v>
      </c>
      <c r="E40" s="279" t="s">
        <v>38</v>
      </c>
      <c r="F40" s="202"/>
      <c r="G40" s="202"/>
      <c r="H40" s="202"/>
      <c r="I40" s="202"/>
      <c r="J40" s="202"/>
      <c r="K40" s="201"/>
      <c r="U40">
        <v>26</v>
      </c>
      <c r="V40">
        <f t="shared" si="38"/>
        <v>1305000226</v>
      </c>
      <c r="W40" t="str">
        <f t="shared" si="39"/>
        <v>01T</v>
      </c>
      <c r="X40" t="str">
        <f>IF(B39="","",IF(OR(W40="",W40=0),"",IF(V40=800,"",INDEX(DATA!$M$10:$Q$10,1,MATCH(W40,DATA!$M$9:$Q$9,0)))))</f>
        <v>09H</v>
      </c>
      <c r="Y40" t="str">
        <f>IF(B39="","",IF($CG$13=2,IF(OR(F39="NO",F39=""),"",F39),IF(V40=800,"",DATA!$M$11)))</f>
        <v>13E</v>
      </c>
      <c r="Z40" t="str">
        <f>IF(B39="","",IF(AND($CG$13=2,G39="NO"),"",IF(V40=800,"",LEFT(DATA!$M$12,2)&amp;D39)))</f>
        <v>15E</v>
      </c>
      <c r="AA40" t="str">
        <f>IF(B39="","",IF(AND($CG$13=2,G39="NO"),"",IF(V40=800,"",LEFT(DATA!$M$13,2)&amp;D39)))</f>
        <v>19E</v>
      </c>
      <c r="AB40" t="str">
        <f>IF(B39="","",IF(AND($CG$13=2,H39="NO"),"",IF(V40=800,"",LEFT(DATA!$M$14,2)&amp;D39)))</f>
        <v>20E</v>
      </c>
      <c r="AC40" t="str">
        <f>IF(B39="","",IF(AND($CG$13=2,H39="NO"),"",IF(V40=800,"",LEFT(DATA!$M$15,2)&amp;D39)))</f>
        <v>21E</v>
      </c>
      <c r="AD40" t="str">
        <f>IF(B39="","",IF(AND($CG$13=2,I39="NO"),"",IF(V40=800,"",LEFT(DATA!$M$16,2)&amp;D39)))</f>
        <v>E</v>
      </c>
      <c r="AE40" t="str">
        <f>IF(B39="","",IF(AND($CG$13=2,I39="NO"),"",IF(V40=800,"",LEFT(DATA!$M$17,2)&amp;D39)))</f>
        <v>E</v>
      </c>
      <c r="AF40" t="str">
        <f>IF(B39="","",IF(AND($CG$13=2,J39="NO"),"",IF(V40=800,"",LEFT(DATA!$M$18,2)&amp;D39)))</f>
        <v>E</v>
      </c>
      <c r="AG40" t="str">
        <f>IF(B39="","",IF(AND($CG$13=2,J39="NO"),"",IF(V40=800,"",LEFT(DATA!$M$19,2)&amp;D39)))</f>
        <v>E</v>
      </c>
      <c r="AJ40" s="192">
        <f t="shared" si="40"/>
        <v>26</v>
      </c>
      <c r="AK40" s="192">
        <f t="shared" si="41"/>
        <v>26</v>
      </c>
      <c r="AL40" s="192">
        <f t="shared" si="42"/>
        <v>1305000226</v>
      </c>
      <c r="AM40" s="192" t="str">
        <f t="shared" si="43"/>
        <v>E</v>
      </c>
      <c r="AN40" s="192">
        <v>26</v>
      </c>
      <c r="AO40" s="192" t="str">
        <f>IF(AL40="","",INDEX($W$15:$AG$402,MATCH(AL40,V$15:$V$402,0),1))</f>
        <v>01T</v>
      </c>
      <c r="AP40" s="192" t="str">
        <f t="shared" si="44"/>
        <v>09H</v>
      </c>
      <c r="AQ40" s="192" t="str">
        <f t="shared" si="45"/>
        <v>13E</v>
      </c>
      <c r="AR40" s="192" t="str">
        <f t="shared" si="46"/>
        <v>15E</v>
      </c>
      <c r="AS40" s="192" t="str">
        <f t="shared" si="47"/>
        <v>19E</v>
      </c>
      <c r="AT40" s="192" t="str">
        <f t="shared" si="48"/>
        <v>20E</v>
      </c>
      <c r="AU40" s="192" t="str">
        <f t="shared" si="49"/>
        <v>21E</v>
      </c>
      <c r="AV40" s="192" t="str">
        <f t="shared" si="50"/>
        <v>E</v>
      </c>
      <c r="AW40" s="192" t="str">
        <f t="shared" si="51"/>
        <v>E</v>
      </c>
      <c r="AX40" s="192" t="str">
        <f t="shared" si="52"/>
        <v>E</v>
      </c>
      <c r="AY40" s="192" t="str">
        <f t="shared" si="53"/>
        <v>E</v>
      </c>
      <c r="BB40">
        <f t="shared" si="54"/>
        <v>800</v>
      </c>
      <c r="BC40">
        <f t="shared" si="55"/>
        <v>26</v>
      </c>
      <c r="BD40">
        <f t="shared" si="56"/>
        <v>800</v>
      </c>
      <c r="BE40">
        <f t="shared" si="57"/>
        <v>800</v>
      </c>
      <c r="BF40">
        <f t="shared" si="58"/>
        <v>800</v>
      </c>
      <c r="BG40">
        <f t="shared" si="59"/>
        <v>26</v>
      </c>
      <c r="BH40">
        <v>26</v>
      </c>
      <c r="BK40">
        <f t="shared" si="60"/>
        <v>26</v>
      </c>
      <c r="BL40">
        <f t="shared" si="61"/>
        <v>800</v>
      </c>
      <c r="BM40">
        <f t="shared" si="62"/>
        <v>800</v>
      </c>
      <c r="BN40">
        <f t="shared" si="63"/>
        <v>800</v>
      </c>
      <c r="BO40">
        <f t="shared" si="64"/>
        <v>800</v>
      </c>
      <c r="BP40">
        <f t="shared" si="65"/>
        <v>800</v>
      </c>
      <c r="BQ40">
        <f t="shared" si="66"/>
        <v>26</v>
      </c>
      <c r="CS40" s="193">
        <f t="shared" si="3"/>
        <v>27</v>
      </c>
      <c r="CT40" s="193">
        <f t="shared" si="4"/>
        <v>27</v>
      </c>
      <c r="CU40" s="193">
        <f t="shared" si="5"/>
        <v>27</v>
      </c>
      <c r="CV40" s="193">
        <f t="shared" si="6"/>
        <v>27</v>
      </c>
      <c r="CW40" s="193">
        <f t="shared" si="7"/>
        <v>27</v>
      </c>
      <c r="CX40" s="193">
        <f t="shared" si="8"/>
        <v>27</v>
      </c>
      <c r="CY40" s="193">
        <f t="shared" si="9"/>
        <v>27</v>
      </c>
      <c r="CZ40" s="193">
        <f t="shared" si="10"/>
        <v>27</v>
      </c>
      <c r="DA40" s="193">
        <f t="shared" si="11"/>
        <v>27</v>
      </c>
      <c r="DB40" s="193">
        <f t="shared" si="12"/>
        <v>27</v>
      </c>
      <c r="DC40" s="193">
        <f t="shared" si="13"/>
        <v>27</v>
      </c>
      <c r="DF40">
        <v>27</v>
      </c>
      <c r="DG40" s="192" t="str">
        <f t="shared" si="14"/>
        <v>01T</v>
      </c>
      <c r="DH40" s="192" t="str">
        <f t="shared" si="15"/>
        <v>09H</v>
      </c>
      <c r="DI40" s="192" t="str">
        <f t="shared" si="16"/>
        <v>13E</v>
      </c>
      <c r="DJ40" s="192" t="str">
        <f t="shared" si="17"/>
        <v>15E</v>
      </c>
      <c r="DK40" s="192" t="str">
        <f t="shared" si="18"/>
        <v>19E</v>
      </c>
      <c r="DL40" s="192" t="str">
        <f t="shared" si="19"/>
        <v>20E</v>
      </c>
      <c r="DM40" s="192" t="str">
        <f t="shared" si="20"/>
        <v>21E</v>
      </c>
      <c r="DN40" s="192" t="str">
        <f t="shared" si="21"/>
        <v>E</v>
      </c>
      <c r="DO40" s="192" t="str">
        <f t="shared" si="22"/>
        <v>E</v>
      </c>
      <c r="DP40" s="192" t="str">
        <f t="shared" si="23"/>
        <v>E</v>
      </c>
      <c r="DQ40" s="192" t="str">
        <f t="shared" si="24"/>
        <v>E</v>
      </c>
      <c r="DU40" s="204">
        <f t="shared" si="25"/>
        <v>1305000227</v>
      </c>
      <c r="DV40" s="204">
        <f t="shared" si="26"/>
        <v>1305000227</v>
      </c>
      <c r="DW40" s="204">
        <f t="shared" si="27"/>
        <v>1305000227</v>
      </c>
      <c r="DX40" s="204">
        <f t="shared" si="28"/>
        <v>1305000227</v>
      </c>
      <c r="DY40" s="204">
        <f t="shared" si="29"/>
        <v>1305000227</v>
      </c>
      <c r="DZ40" s="204">
        <f t="shared" si="30"/>
        <v>1305000227</v>
      </c>
      <c r="EA40" s="204">
        <f t="shared" si="31"/>
        <v>1305000227</v>
      </c>
      <c r="EB40" s="204">
        <f t="shared" si="32"/>
        <v>1305000227</v>
      </c>
      <c r="EC40" s="204">
        <f t="shared" si="33"/>
        <v>1305000227</v>
      </c>
      <c r="ED40" s="204">
        <f t="shared" si="34"/>
        <v>1305000227</v>
      </c>
      <c r="EE40" s="204">
        <f t="shared" si="35"/>
        <v>1305000227</v>
      </c>
    </row>
    <row r="41" spans="2:135" ht="22.8" x14ac:dyDescent="0.3">
      <c r="B41" s="225">
        <f t="shared" si="36"/>
        <v>28</v>
      </c>
      <c r="C41" s="226">
        <f t="shared" si="37"/>
        <v>1305000228</v>
      </c>
      <c r="D41" s="227" t="s">
        <v>293</v>
      </c>
      <c r="E41" s="279" t="s">
        <v>38</v>
      </c>
      <c r="F41" s="202"/>
      <c r="G41" s="202"/>
      <c r="H41" s="202"/>
      <c r="I41" s="202"/>
      <c r="J41" s="202"/>
      <c r="K41" s="201"/>
      <c r="U41">
        <v>27</v>
      </c>
      <c r="V41">
        <f t="shared" si="38"/>
        <v>1305000227</v>
      </c>
      <c r="W41" t="str">
        <f t="shared" si="39"/>
        <v>01T</v>
      </c>
      <c r="X41" t="str">
        <f>IF(B40="","",IF(OR(W41="",W41=0),"",IF(V41=800,"",INDEX(DATA!$M$10:$Q$10,1,MATCH(W41,DATA!$M$9:$Q$9,0)))))</f>
        <v>09H</v>
      </c>
      <c r="Y41" t="str">
        <f>IF(B40="","",IF($CG$13=2,IF(OR(F40="NO",F40=""),"",F40),IF(V41=800,"",DATA!$M$11)))</f>
        <v>13E</v>
      </c>
      <c r="Z41" t="str">
        <f>IF(B40="","",IF(AND($CG$13=2,G40="NO"),"",IF(V41=800,"",LEFT(DATA!$M$12,2)&amp;D40)))</f>
        <v>15E</v>
      </c>
      <c r="AA41" t="str">
        <f>IF(B40="","",IF(AND($CG$13=2,G40="NO"),"",IF(V41=800,"",LEFT(DATA!$M$13,2)&amp;D40)))</f>
        <v>19E</v>
      </c>
      <c r="AB41" t="str">
        <f>IF(B40="","",IF(AND($CG$13=2,H40="NO"),"",IF(V41=800,"",LEFT(DATA!$M$14,2)&amp;D40)))</f>
        <v>20E</v>
      </c>
      <c r="AC41" t="str">
        <f>IF(B40="","",IF(AND($CG$13=2,H40="NO"),"",IF(V41=800,"",LEFT(DATA!$M$15,2)&amp;D40)))</f>
        <v>21E</v>
      </c>
      <c r="AD41" t="str">
        <f>IF(B40="","",IF(AND($CG$13=2,I40="NO"),"",IF(V41=800,"",LEFT(DATA!$M$16,2)&amp;D40)))</f>
        <v>E</v>
      </c>
      <c r="AE41" t="str">
        <f>IF(B40="","",IF(AND($CG$13=2,I40="NO"),"",IF(V41=800,"",LEFT(DATA!$M$17,2)&amp;D40)))</f>
        <v>E</v>
      </c>
      <c r="AF41" t="str">
        <f>IF(B40="","",IF(AND($CG$13=2,J40="NO"),"",IF(V41=800,"",LEFT(DATA!$M$18,2)&amp;D40)))</f>
        <v>E</v>
      </c>
      <c r="AG41" t="str">
        <f>IF(B40="","",IF(AND($CG$13=2,J40="NO"),"",IF(V41=800,"",LEFT(DATA!$M$19,2)&amp;D40)))</f>
        <v>E</v>
      </c>
      <c r="AJ41" s="192">
        <f t="shared" si="40"/>
        <v>27</v>
      </c>
      <c r="AK41" s="192">
        <f t="shared" si="41"/>
        <v>27</v>
      </c>
      <c r="AL41" s="192">
        <f t="shared" si="42"/>
        <v>1305000227</v>
      </c>
      <c r="AM41" s="192" t="str">
        <f t="shared" si="43"/>
        <v>E</v>
      </c>
      <c r="AN41" s="192">
        <v>27</v>
      </c>
      <c r="AO41" s="192" t="str">
        <f>IF(AL41="","",INDEX($W$15:$AG$402,MATCH(AL41,V$15:$V$402,0),1))</f>
        <v>01T</v>
      </c>
      <c r="AP41" s="192" t="str">
        <f t="shared" si="44"/>
        <v>09H</v>
      </c>
      <c r="AQ41" s="192" t="str">
        <f t="shared" si="45"/>
        <v>13E</v>
      </c>
      <c r="AR41" s="192" t="str">
        <f t="shared" si="46"/>
        <v>15E</v>
      </c>
      <c r="AS41" s="192" t="str">
        <f t="shared" si="47"/>
        <v>19E</v>
      </c>
      <c r="AT41" s="192" t="str">
        <f t="shared" si="48"/>
        <v>20E</v>
      </c>
      <c r="AU41" s="192" t="str">
        <f t="shared" si="49"/>
        <v>21E</v>
      </c>
      <c r="AV41" s="192" t="str">
        <f t="shared" si="50"/>
        <v>E</v>
      </c>
      <c r="AW41" s="192" t="str">
        <f t="shared" si="51"/>
        <v>E</v>
      </c>
      <c r="AX41" s="192" t="str">
        <f t="shared" si="52"/>
        <v>E</v>
      </c>
      <c r="AY41" s="192" t="str">
        <f t="shared" si="53"/>
        <v>E</v>
      </c>
      <c r="BB41">
        <f t="shared" si="54"/>
        <v>800</v>
      </c>
      <c r="BC41">
        <f t="shared" si="55"/>
        <v>27</v>
      </c>
      <c r="BD41">
        <f t="shared" si="56"/>
        <v>800</v>
      </c>
      <c r="BE41">
        <f t="shared" si="57"/>
        <v>800</v>
      </c>
      <c r="BF41">
        <f t="shared" si="58"/>
        <v>800</v>
      </c>
      <c r="BG41">
        <f t="shared" si="59"/>
        <v>27</v>
      </c>
      <c r="BH41">
        <v>27</v>
      </c>
      <c r="BK41">
        <f t="shared" si="60"/>
        <v>27</v>
      </c>
      <c r="BL41">
        <f t="shared" si="61"/>
        <v>800</v>
      </c>
      <c r="BM41">
        <f t="shared" si="62"/>
        <v>800</v>
      </c>
      <c r="BN41">
        <f t="shared" si="63"/>
        <v>800</v>
      </c>
      <c r="BO41">
        <f t="shared" si="64"/>
        <v>800</v>
      </c>
      <c r="BP41">
        <f t="shared" si="65"/>
        <v>800</v>
      </c>
      <c r="BQ41">
        <f t="shared" si="66"/>
        <v>27</v>
      </c>
      <c r="CS41" s="193">
        <f t="shared" si="3"/>
        <v>28</v>
      </c>
      <c r="CT41" s="193">
        <f t="shared" si="4"/>
        <v>28</v>
      </c>
      <c r="CU41" s="193">
        <f t="shared" si="5"/>
        <v>28</v>
      </c>
      <c r="CV41" s="193">
        <f t="shared" si="6"/>
        <v>28</v>
      </c>
      <c r="CW41" s="193">
        <f t="shared" si="7"/>
        <v>28</v>
      </c>
      <c r="CX41" s="193">
        <f t="shared" si="8"/>
        <v>28</v>
      </c>
      <c r="CY41" s="193">
        <f t="shared" si="9"/>
        <v>28</v>
      </c>
      <c r="CZ41" s="193">
        <f t="shared" si="10"/>
        <v>28</v>
      </c>
      <c r="DA41" s="193">
        <f t="shared" si="11"/>
        <v>28</v>
      </c>
      <c r="DB41" s="193">
        <f t="shared" si="12"/>
        <v>28</v>
      </c>
      <c r="DC41" s="193">
        <f t="shared" si="13"/>
        <v>28</v>
      </c>
      <c r="DF41">
        <v>28</v>
      </c>
      <c r="DG41" s="192" t="str">
        <f t="shared" si="14"/>
        <v>01T</v>
      </c>
      <c r="DH41" s="192" t="str">
        <f t="shared" si="15"/>
        <v>09H</v>
      </c>
      <c r="DI41" s="192" t="str">
        <f t="shared" si="16"/>
        <v>13E</v>
      </c>
      <c r="DJ41" s="192" t="str">
        <f t="shared" si="17"/>
        <v>15E</v>
      </c>
      <c r="DK41" s="192" t="str">
        <f t="shared" si="18"/>
        <v>19E</v>
      </c>
      <c r="DL41" s="192" t="str">
        <f t="shared" si="19"/>
        <v>20E</v>
      </c>
      <c r="DM41" s="192" t="str">
        <f t="shared" si="20"/>
        <v>21E</v>
      </c>
      <c r="DN41" s="192" t="str">
        <f t="shared" si="21"/>
        <v>E</v>
      </c>
      <c r="DO41" s="192" t="str">
        <f t="shared" si="22"/>
        <v>E</v>
      </c>
      <c r="DP41" s="192" t="str">
        <f t="shared" si="23"/>
        <v>E</v>
      </c>
      <c r="DQ41" s="192" t="str">
        <f t="shared" si="24"/>
        <v>E</v>
      </c>
      <c r="DU41" s="204">
        <f t="shared" si="25"/>
        <v>1305000228</v>
      </c>
      <c r="DV41" s="204">
        <f t="shared" si="26"/>
        <v>1305000228</v>
      </c>
      <c r="DW41" s="204">
        <f t="shared" si="27"/>
        <v>1305000228</v>
      </c>
      <c r="DX41" s="204">
        <f t="shared" si="28"/>
        <v>1305000228</v>
      </c>
      <c r="DY41" s="204">
        <f t="shared" si="29"/>
        <v>1305000228</v>
      </c>
      <c r="DZ41" s="204">
        <f t="shared" si="30"/>
        <v>1305000228</v>
      </c>
      <c r="EA41" s="204">
        <f t="shared" si="31"/>
        <v>1305000228</v>
      </c>
      <c r="EB41" s="204">
        <f t="shared" si="32"/>
        <v>1305000228</v>
      </c>
      <c r="EC41" s="204">
        <f t="shared" si="33"/>
        <v>1305000228</v>
      </c>
      <c r="ED41" s="204">
        <f t="shared" si="34"/>
        <v>1305000228</v>
      </c>
      <c r="EE41" s="204">
        <f t="shared" si="35"/>
        <v>1305000228</v>
      </c>
    </row>
    <row r="42" spans="2:135" ht="22.8" x14ac:dyDescent="0.3">
      <c r="B42" s="225">
        <f t="shared" si="36"/>
        <v>29</v>
      </c>
      <c r="C42" s="226">
        <f t="shared" si="37"/>
        <v>1305000229</v>
      </c>
      <c r="D42" s="227" t="s">
        <v>293</v>
      </c>
      <c r="E42" s="279" t="s">
        <v>38</v>
      </c>
      <c r="F42" s="202"/>
      <c r="G42" s="202"/>
      <c r="H42" s="202"/>
      <c r="I42" s="202"/>
      <c r="J42" s="202"/>
      <c r="K42" s="201"/>
      <c r="U42">
        <v>28</v>
      </c>
      <c r="V42">
        <f t="shared" si="38"/>
        <v>1305000228</v>
      </c>
      <c r="W42" t="str">
        <f t="shared" si="39"/>
        <v>01T</v>
      </c>
      <c r="X42" t="str">
        <f>IF(B41="","",IF(OR(W42="",W42=0),"",IF(V42=800,"",INDEX(DATA!$M$10:$Q$10,1,MATCH(W42,DATA!$M$9:$Q$9,0)))))</f>
        <v>09H</v>
      </c>
      <c r="Y42" t="str">
        <f>IF(B41="","",IF($CG$13=2,IF(OR(F41="NO",F41=""),"",F41),IF(V42=800,"",DATA!$M$11)))</f>
        <v>13E</v>
      </c>
      <c r="Z42" t="str">
        <f>IF(B41="","",IF(AND($CG$13=2,G41="NO"),"",IF(V42=800,"",LEFT(DATA!$M$12,2)&amp;D41)))</f>
        <v>15E</v>
      </c>
      <c r="AA42" t="str">
        <f>IF(B41="","",IF(AND($CG$13=2,G41="NO"),"",IF(V42=800,"",LEFT(DATA!$M$13,2)&amp;D41)))</f>
        <v>19E</v>
      </c>
      <c r="AB42" t="str">
        <f>IF(B41="","",IF(AND($CG$13=2,H41="NO"),"",IF(V42=800,"",LEFT(DATA!$M$14,2)&amp;D41)))</f>
        <v>20E</v>
      </c>
      <c r="AC42" t="str">
        <f>IF(B41="","",IF(AND($CG$13=2,H41="NO"),"",IF(V42=800,"",LEFT(DATA!$M$15,2)&amp;D41)))</f>
        <v>21E</v>
      </c>
      <c r="AD42" t="str">
        <f>IF(B41="","",IF(AND($CG$13=2,I41="NO"),"",IF(V42=800,"",LEFT(DATA!$M$16,2)&amp;D41)))</f>
        <v>E</v>
      </c>
      <c r="AE42" t="str">
        <f>IF(B41="","",IF(AND($CG$13=2,I41="NO"),"",IF(V42=800,"",LEFT(DATA!$M$17,2)&amp;D41)))</f>
        <v>E</v>
      </c>
      <c r="AF42" t="str">
        <f>IF(B41="","",IF(AND($CG$13=2,J41="NO"),"",IF(V42=800,"",LEFT(DATA!$M$18,2)&amp;D41)))</f>
        <v>E</v>
      </c>
      <c r="AG42" t="str">
        <f>IF(B41="","",IF(AND($CG$13=2,J41="NO"),"",IF(V42=800,"",LEFT(DATA!$M$19,2)&amp;D41)))</f>
        <v>E</v>
      </c>
      <c r="AJ42" s="192">
        <f t="shared" si="40"/>
        <v>28</v>
      </c>
      <c r="AK42" s="192">
        <f t="shared" si="41"/>
        <v>28</v>
      </c>
      <c r="AL42" s="192">
        <f t="shared" si="42"/>
        <v>1305000228</v>
      </c>
      <c r="AM42" s="192" t="str">
        <f t="shared" si="43"/>
        <v>E</v>
      </c>
      <c r="AN42" s="192">
        <v>28</v>
      </c>
      <c r="AO42" s="192" t="str">
        <f>IF(AL42="","",INDEX($W$15:$AG$402,MATCH(AL42,V$15:$V$402,0),1))</f>
        <v>01T</v>
      </c>
      <c r="AP42" s="192" t="str">
        <f t="shared" si="44"/>
        <v>09H</v>
      </c>
      <c r="AQ42" s="192" t="str">
        <f t="shared" si="45"/>
        <v>13E</v>
      </c>
      <c r="AR42" s="192" t="str">
        <f t="shared" si="46"/>
        <v>15E</v>
      </c>
      <c r="AS42" s="192" t="str">
        <f t="shared" si="47"/>
        <v>19E</v>
      </c>
      <c r="AT42" s="192" t="str">
        <f t="shared" si="48"/>
        <v>20E</v>
      </c>
      <c r="AU42" s="192" t="str">
        <f t="shared" si="49"/>
        <v>21E</v>
      </c>
      <c r="AV42" s="192" t="str">
        <f t="shared" si="50"/>
        <v>E</v>
      </c>
      <c r="AW42" s="192" t="str">
        <f t="shared" si="51"/>
        <v>E</v>
      </c>
      <c r="AX42" s="192" t="str">
        <f t="shared" si="52"/>
        <v>E</v>
      </c>
      <c r="AY42" s="192" t="str">
        <f t="shared" si="53"/>
        <v>E</v>
      </c>
      <c r="BB42">
        <f t="shared" si="54"/>
        <v>800</v>
      </c>
      <c r="BC42">
        <f t="shared" si="55"/>
        <v>28</v>
      </c>
      <c r="BD42">
        <f t="shared" si="56"/>
        <v>800</v>
      </c>
      <c r="BE42">
        <f t="shared" si="57"/>
        <v>800</v>
      </c>
      <c r="BF42">
        <f t="shared" si="58"/>
        <v>800</v>
      </c>
      <c r="BG42">
        <f t="shared" si="59"/>
        <v>28</v>
      </c>
      <c r="BH42">
        <v>28</v>
      </c>
      <c r="BK42">
        <f t="shared" si="60"/>
        <v>28</v>
      </c>
      <c r="BL42">
        <f t="shared" si="61"/>
        <v>800</v>
      </c>
      <c r="BM42">
        <f t="shared" si="62"/>
        <v>800</v>
      </c>
      <c r="BN42">
        <f t="shared" si="63"/>
        <v>800</v>
      </c>
      <c r="BO42">
        <f t="shared" si="64"/>
        <v>800</v>
      </c>
      <c r="BP42">
        <f t="shared" si="65"/>
        <v>800</v>
      </c>
      <c r="BQ42">
        <f t="shared" si="66"/>
        <v>28</v>
      </c>
      <c r="CS42" s="193">
        <f t="shared" si="3"/>
        <v>29</v>
      </c>
      <c r="CT42" s="193">
        <f t="shared" si="4"/>
        <v>29</v>
      </c>
      <c r="CU42" s="193">
        <f t="shared" si="5"/>
        <v>29</v>
      </c>
      <c r="CV42" s="193">
        <f t="shared" si="6"/>
        <v>29</v>
      </c>
      <c r="CW42" s="193">
        <f t="shared" si="7"/>
        <v>29</v>
      </c>
      <c r="CX42" s="193">
        <f t="shared" si="8"/>
        <v>29</v>
      </c>
      <c r="CY42" s="193">
        <f t="shared" si="9"/>
        <v>29</v>
      </c>
      <c r="CZ42" s="193">
        <f t="shared" si="10"/>
        <v>29</v>
      </c>
      <c r="DA42" s="193">
        <f t="shared" si="11"/>
        <v>29</v>
      </c>
      <c r="DB42" s="193">
        <f t="shared" si="12"/>
        <v>29</v>
      </c>
      <c r="DC42" s="193">
        <f t="shared" si="13"/>
        <v>29</v>
      </c>
      <c r="DF42">
        <v>29</v>
      </c>
      <c r="DG42" s="192" t="str">
        <f t="shared" si="14"/>
        <v>01T</v>
      </c>
      <c r="DH42" s="192" t="str">
        <f t="shared" si="15"/>
        <v>09H</v>
      </c>
      <c r="DI42" s="192" t="str">
        <f t="shared" si="16"/>
        <v>13E</v>
      </c>
      <c r="DJ42" s="192" t="str">
        <f t="shared" si="17"/>
        <v>15E</v>
      </c>
      <c r="DK42" s="192" t="str">
        <f t="shared" si="18"/>
        <v>19E</v>
      </c>
      <c r="DL42" s="192" t="str">
        <f t="shared" si="19"/>
        <v>20E</v>
      </c>
      <c r="DM42" s="192" t="str">
        <f t="shared" si="20"/>
        <v>21E</v>
      </c>
      <c r="DN42" s="192" t="str">
        <f t="shared" si="21"/>
        <v>E</v>
      </c>
      <c r="DO42" s="192" t="str">
        <f t="shared" si="22"/>
        <v>E</v>
      </c>
      <c r="DP42" s="192" t="str">
        <f t="shared" si="23"/>
        <v>E</v>
      </c>
      <c r="DQ42" s="192" t="str">
        <f t="shared" si="24"/>
        <v>E</v>
      </c>
      <c r="DU42" s="204">
        <f t="shared" si="25"/>
        <v>1305000229</v>
      </c>
      <c r="DV42" s="204">
        <f t="shared" si="26"/>
        <v>1305000229</v>
      </c>
      <c r="DW42" s="204">
        <f t="shared" si="27"/>
        <v>1305000229</v>
      </c>
      <c r="DX42" s="204">
        <f t="shared" si="28"/>
        <v>1305000229</v>
      </c>
      <c r="DY42" s="204">
        <f t="shared" si="29"/>
        <v>1305000229</v>
      </c>
      <c r="DZ42" s="204">
        <f t="shared" si="30"/>
        <v>1305000229</v>
      </c>
      <c r="EA42" s="204">
        <f t="shared" si="31"/>
        <v>1305000229</v>
      </c>
      <c r="EB42" s="204">
        <f t="shared" si="32"/>
        <v>1305000229</v>
      </c>
      <c r="EC42" s="204">
        <f t="shared" si="33"/>
        <v>1305000229</v>
      </c>
      <c r="ED42" s="204">
        <f t="shared" si="34"/>
        <v>1305000229</v>
      </c>
      <c r="EE42" s="204">
        <f t="shared" si="35"/>
        <v>1305000229</v>
      </c>
    </row>
    <row r="43" spans="2:135" ht="22.8" x14ac:dyDescent="0.3">
      <c r="B43" s="225">
        <f t="shared" si="36"/>
        <v>30</v>
      </c>
      <c r="C43" s="226">
        <f t="shared" si="37"/>
        <v>1305000230</v>
      </c>
      <c r="D43" s="227" t="s">
        <v>293</v>
      </c>
      <c r="E43" s="279" t="s">
        <v>38</v>
      </c>
      <c r="F43" s="202"/>
      <c r="G43" s="202"/>
      <c r="H43" s="202"/>
      <c r="I43" s="202"/>
      <c r="J43" s="202"/>
      <c r="K43" s="201"/>
      <c r="U43">
        <v>29</v>
      </c>
      <c r="V43">
        <f t="shared" si="38"/>
        <v>1305000229</v>
      </c>
      <c r="W43" t="str">
        <f t="shared" si="39"/>
        <v>01T</v>
      </c>
      <c r="X43" t="str">
        <f>IF(B42="","",IF(OR(W43="",W43=0),"",IF(V43=800,"",INDEX(DATA!$M$10:$Q$10,1,MATCH(W43,DATA!$M$9:$Q$9,0)))))</f>
        <v>09H</v>
      </c>
      <c r="Y43" t="str">
        <f>IF(B42="","",IF($CG$13=2,IF(OR(F42="NO",F42=""),"",F42),IF(V43=800,"",DATA!$M$11)))</f>
        <v>13E</v>
      </c>
      <c r="Z43" t="str">
        <f>IF(B42="","",IF(AND($CG$13=2,G42="NO"),"",IF(V43=800,"",LEFT(DATA!$M$12,2)&amp;D42)))</f>
        <v>15E</v>
      </c>
      <c r="AA43" t="str">
        <f>IF(B42="","",IF(AND($CG$13=2,G42="NO"),"",IF(V43=800,"",LEFT(DATA!$M$13,2)&amp;D42)))</f>
        <v>19E</v>
      </c>
      <c r="AB43" t="str">
        <f>IF(B42="","",IF(AND($CG$13=2,H42="NO"),"",IF(V43=800,"",LEFT(DATA!$M$14,2)&amp;D42)))</f>
        <v>20E</v>
      </c>
      <c r="AC43" t="str">
        <f>IF(B42="","",IF(AND($CG$13=2,H42="NO"),"",IF(V43=800,"",LEFT(DATA!$M$15,2)&amp;D42)))</f>
        <v>21E</v>
      </c>
      <c r="AD43" t="str">
        <f>IF(B42="","",IF(AND($CG$13=2,I42="NO"),"",IF(V43=800,"",LEFT(DATA!$M$16,2)&amp;D42)))</f>
        <v>E</v>
      </c>
      <c r="AE43" t="str">
        <f>IF(B42="","",IF(AND($CG$13=2,I42="NO"),"",IF(V43=800,"",LEFT(DATA!$M$17,2)&amp;D42)))</f>
        <v>E</v>
      </c>
      <c r="AF43" t="str">
        <f>IF(B42="","",IF(AND($CG$13=2,J42="NO"),"",IF(V43=800,"",LEFT(DATA!$M$18,2)&amp;D42)))</f>
        <v>E</v>
      </c>
      <c r="AG43" t="str">
        <f>IF(B42="","",IF(AND($CG$13=2,J42="NO"),"",IF(V43=800,"",LEFT(DATA!$M$19,2)&amp;D42)))</f>
        <v>E</v>
      </c>
      <c r="AJ43" s="192">
        <f t="shared" si="40"/>
        <v>29</v>
      </c>
      <c r="AK43" s="192">
        <f t="shared" si="41"/>
        <v>29</v>
      </c>
      <c r="AL43" s="192">
        <f t="shared" si="42"/>
        <v>1305000229</v>
      </c>
      <c r="AM43" s="192" t="str">
        <f t="shared" si="43"/>
        <v>E</v>
      </c>
      <c r="AN43" s="192">
        <v>29</v>
      </c>
      <c r="AO43" s="192" t="str">
        <f>IF(AL43="","",INDEX($W$15:$AG$402,MATCH(AL43,V$15:$V$402,0),1))</f>
        <v>01T</v>
      </c>
      <c r="AP43" s="192" t="str">
        <f t="shared" si="44"/>
        <v>09H</v>
      </c>
      <c r="AQ43" s="192" t="str">
        <f t="shared" si="45"/>
        <v>13E</v>
      </c>
      <c r="AR43" s="192" t="str">
        <f t="shared" si="46"/>
        <v>15E</v>
      </c>
      <c r="AS43" s="192" t="str">
        <f t="shared" si="47"/>
        <v>19E</v>
      </c>
      <c r="AT43" s="192" t="str">
        <f t="shared" si="48"/>
        <v>20E</v>
      </c>
      <c r="AU43" s="192" t="str">
        <f t="shared" si="49"/>
        <v>21E</v>
      </c>
      <c r="AV43" s="192" t="str">
        <f t="shared" si="50"/>
        <v>E</v>
      </c>
      <c r="AW43" s="192" t="str">
        <f t="shared" si="51"/>
        <v>E</v>
      </c>
      <c r="AX43" s="192" t="str">
        <f t="shared" si="52"/>
        <v>E</v>
      </c>
      <c r="AY43" s="192" t="str">
        <f t="shared" si="53"/>
        <v>E</v>
      </c>
      <c r="BB43">
        <f t="shared" si="54"/>
        <v>800</v>
      </c>
      <c r="BC43">
        <f t="shared" si="55"/>
        <v>29</v>
      </c>
      <c r="BD43">
        <f t="shared" si="56"/>
        <v>800</v>
      </c>
      <c r="BE43">
        <f t="shared" si="57"/>
        <v>800</v>
      </c>
      <c r="BF43">
        <f t="shared" si="58"/>
        <v>800</v>
      </c>
      <c r="BG43">
        <f t="shared" si="59"/>
        <v>29</v>
      </c>
      <c r="BH43">
        <v>29</v>
      </c>
      <c r="BK43">
        <f t="shared" si="60"/>
        <v>29</v>
      </c>
      <c r="BL43">
        <f t="shared" si="61"/>
        <v>800</v>
      </c>
      <c r="BM43">
        <f t="shared" si="62"/>
        <v>800</v>
      </c>
      <c r="BN43">
        <f t="shared" si="63"/>
        <v>800</v>
      </c>
      <c r="BO43">
        <f t="shared" si="64"/>
        <v>800</v>
      </c>
      <c r="BP43">
        <f t="shared" si="65"/>
        <v>800</v>
      </c>
      <c r="BQ43">
        <f t="shared" si="66"/>
        <v>29</v>
      </c>
      <c r="CS43" s="193">
        <f t="shared" si="3"/>
        <v>30</v>
      </c>
      <c r="CT43" s="193">
        <f t="shared" si="4"/>
        <v>30</v>
      </c>
      <c r="CU43" s="193">
        <f t="shared" si="5"/>
        <v>30</v>
      </c>
      <c r="CV43" s="193">
        <f t="shared" si="6"/>
        <v>30</v>
      </c>
      <c r="CW43" s="193">
        <f t="shared" si="7"/>
        <v>30</v>
      </c>
      <c r="CX43" s="193">
        <f t="shared" si="8"/>
        <v>30</v>
      </c>
      <c r="CY43" s="193">
        <f t="shared" si="9"/>
        <v>30</v>
      </c>
      <c r="CZ43" s="193">
        <f t="shared" si="10"/>
        <v>30</v>
      </c>
      <c r="DA43" s="193">
        <f t="shared" si="11"/>
        <v>30</v>
      </c>
      <c r="DB43" s="193">
        <f t="shared" si="12"/>
        <v>30</v>
      </c>
      <c r="DC43" s="193">
        <f t="shared" si="13"/>
        <v>30</v>
      </c>
      <c r="DF43">
        <v>30</v>
      </c>
      <c r="DG43" s="192" t="str">
        <f t="shared" si="14"/>
        <v>01T</v>
      </c>
      <c r="DH43" s="192" t="str">
        <f t="shared" si="15"/>
        <v>09H</v>
      </c>
      <c r="DI43" s="192" t="str">
        <f t="shared" si="16"/>
        <v>13E</v>
      </c>
      <c r="DJ43" s="192" t="str">
        <f t="shared" si="17"/>
        <v>15E</v>
      </c>
      <c r="DK43" s="192" t="str">
        <f t="shared" si="18"/>
        <v>19E</v>
      </c>
      <c r="DL43" s="192" t="str">
        <f t="shared" si="19"/>
        <v>20E</v>
      </c>
      <c r="DM43" s="192" t="str">
        <f t="shared" si="20"/>
        <v>21E</v>
      </c>
      <c r="DN43" s="192" t="str">
        <f t="shared" si="21"/>
        <v>E</v>
      </c>
      <c r="DO43" s="192" t="str">
        <f t="shared" si="22"/>
        <v>E</v>
      </c>
      <c r="DP43" s="192" t="str">
        <f t="shared" si="23"/>
        <v>E</v>
      </c>
      <c r="DQ43" s="192" t="str">
        <f t="shared" si="24"/>
        <v>E</v>
      </c>
      <c r="DU43" s="204">
        <f t="shared" si="25"/>
        <v>1305000230</v>
      </c>
      <c r="DV43" s="204">
        <f t="shared" si="26"/>
        <v>1305000230</v>
      </c>
      <c r="DW43" s="204">
        <f t="shared" si="27"/>
        <v>1305000230</v>
      </c>
      <c r="DX43" s="204">
        <f t="shared" si="28"/>
        <v>1305000230</v>
      </c>
      <c r="DY43" s="204">
        <f t="shared" si="29"/>
        <v>1305000230</v>
      </c>
      <c r="DZ43" s="204">
        <f t="shared" si="30"/>
        <v>1305000230</v>
      </c>
      <c r="EA43" s="204">
        <f t="shared" si="31"/>
        <v>1305000230</v>
      </c>
      <c r="EB43" s="204">
        <f t="shared" si="32"/>
        <v>1305000230</v>
      </c>
      <c r="EC43" s="204">
        <f t="shared" si="33"/>
        <v>1305000230</v>
      </c>
      <c r="ED43" s="204">
        <f t="shared" si="34"/>
        <v>1305000230</v>
      </c>
      <c r="EE43" s="204">
        <f t="shared" si="35"/>
        <v>1305000230</v>
      </c>
    </row>
    <row r="44" spans="2:135" ht="22.8" x14ac:dyDescent="0.3">
      <c r="B44" s="225">
        <f t="shared" si="36"/>
        <v>31</v>
      </c>
      <c r="C44" s="226">
        <f t="shared" si="37"/>
        <v>1305000231</v>
      </c>
      <c r="D44" s="227" t="s">
        <v>293</v>
      </c>
      <c r="E44" s="279" t="s">
        <v>38</v>
      </c>
      <c r="F44" s="202"/>
      <c r="G44" s="202"/>
      <c r="H44" s="202"/>
      <c r="I44" s="202"/>
      <c r="J44" s="202"/>
      <c r="K44" s="201"/>
      <c r="U44">
        <v>30</v>
      </c>
      <c r="V44">
        <f t="shared" si="38"/>
        <v>1305000230</v>
      </c>
      <c r="W44" t="str">
        <f t="shared" si="39"/>
        <v>01T</v>
      </c>
      <c r="X44" t="str">
        <f>IF(B43="","",IF(OR(W44="",W44=0),"",IF(V44=800,"",INDEX(DATA!$M$10:$Q$10,1,MATCH(W44,DATA!$M$9:$Q$9,0)))))</f>
        <v>09H</v>
      </c>
      <c r="Y44" t="str">
        <f>IF(B43="","",IF($CG$13=2,IF(OR(F43="NO",F43=""),"",F43),IF(V44=800,"",DATA!$M$11)))</f>
        <v>13E</v>
      </c>
      <c r="Z44" t="str">
        <f>IF(B43="","",IF(AND($CG$13=2,G43="NO"),"",IF(V44=800,"",LEFT(DATA!$M$12,2)&amp;D43)))</f>
        <v>15E</v>
      </c>
      <c r="AA44" t="str">
        <f>IF(B43="","",IF(AND($CG$13=2,G43="NO"),"",IF(V44=800,"",LEFT(DATA!$M$13,2)&amp;D43)))</f>
        <v>19E</v>
      </c>
      <c r="AB44" t="str">
        <f>IF(B43="","",IF(AND($CG$13=2,H43="NO"),"",IF(V44=800,"",LEFT(DATA!$M$14,2)&amp;D43)))</f>
        <v>20E</v>
      </c>
      <c r="AC44" t="str">
        <f>IF(B43="","",IF(AND($CG$13=2,H43="NO"),"",IF(V44=800,"",LEFT(DATA!$M$15,2)&amp;D43)))</f>
        <v>21E</v>
      </c>
      <c r="AD44" t="str">
        <f>IF(B43="","",IF(AND($CG$13=2,I43="NO"),"",IF(V44=800,"",LEFT(DATA!$M$16,2)&amp;D43)))</f>
        <v>E</v>
      </c>
      <c r="AE44" t="str">
        <f>IF(B43="","",IF(AND($CG$13=2,I43="NO"),"",IF(V44=800,"",LEFT(DATA!$M$17,2)&amp;D43)))</f>
        <v>E</v>
      </c>
      <c r="AF44" t="str">
        <f>IF(B43="","",IF(AND($CG$13=2,J43="NO"),"",IF(V44=800,"",LEFT(DATA!$M$18,2)&amp;D43)))</f>
        <v>E</v>
      </c>
      <c r="AG44" t="str">
        <f>IF(B43="","",IF(AND($CG$13=2,J43="NO"),"",IF(V44=800,"",LEFT(DATA!$M$19,2)&amp;D43)))</f>
        <v>E</v>
      </c>
      <c r="AJ44" s="192">
        <f t="shared" si="40"/>
        <v>30</v>
      </c>
      <c r="AK44" s="192">
        <f t="shared" si="41"/>
        <v>30</v>
      </c>
      <c r="AL44" s="192">
        <f t="shared" si="42"/>
        <v>1305000230</v>
      </c>
      <c r="AM44" s="192" t="str">
        <f t="shared" si="43"/>
        <v>E</v>
      </c>
      <c r="AN44" s="192">
        <v>30</v>
      </c>
      <c r="AO44" s="192" t="str">
        <f>IF(AL44="","",INDEX($W$15:$AG$402,MATCH(AL44,V$15:$V$402,0),1))</f>
        <v>01T</v>
      </c>
      <c r="AP44" s="192" t="str">
        <f t="shared" si="44"/>
        <v>09H</v>
      </c>
      <c r="AQ44" s="192" t="str">
        <f t="shared" si="45"/>
        <v>13E</v>
      </c>
      <c r="AR44" s="192" t="str">
        <f t="shared" si="46"/>
        <v>15E</v>
      </c>
      <c r="AS44" s="192" t="str">
        <f t="shared" si="47"/>
        <v>19E</v>
      </c>
      <c r="AT44" s="192" t="str">
        <f t="shared" si="48"/>
        <v>20E</v>
      </c>
      <c r="AU44" s="192" t="str">
        <f t="shared" si="49"/>
        <v>21E</v>
      </c>
      <c r="AV44" s="192" t="str">
        <f t="shared" si="50"/>
        <v>E</v>
      </c>
      <c r="AW44" s="192" t="str">
        <f t="shared" si="51"/>
        <v>E</v>
      </c>
      <c r="AX44" s="192" t="str">
        <f t="shared" si="52"/>
        <v>E</v>
      </c>
      <c r="AY44" s="192" t="str">
        <f t="shared" si="53"/>
        <v>E</v>
      </c>
      <c r="BB44">
        <f t="shared" si="54"/>
        <v>800</v>
      </c>
      <c r="BC44">
        <f t="shared" si="55"/>
        <v>30</v>
      </c>
      <c r="BD44">
        <f t="shared" si="56"/>
        <v>800</v>
      </c>
      <c r="BE44">
        <f t="shared" si="57"/>
        <v>800</v>
      </c>
      <c r="BF44">
        <f t="shared" si="58"/>
        <v>800</v>
      </c>
      <c r="BG44">
        <f t="shared" si="59"/>
        <v>30</v>
      </c>
      <c r="BH44">
        <v>30</v>
      </c>
      <c r="BK44">
        <f t="shared" si="60"/>
        <v>30</v>
      </c>
      <c r="BL44">
        <f t="shared" si="61"/>
        <v>800</v>
      </c>
      <c r="BM44">
        <f t="shared" si="62"/>
        <v>800</v>
      </c>
      <c r="BN44">
        <f t="shared" si="63"/>
        <v>800</v>
      </c>
      <c r="BO44">
        <f t="shared" si="64"/>
        <v>800</v>
      </c>
      <c r="BP44">
        <f t="shared" si="65"/>
        <v>800</v>
      </c>
      <c r="BQ44">
        <f t="shared" si="66"/>
        <v>30</v>
      </c>
      <c r="CS44" s="193">
        <f t="shared" si="3"/>
        <v>31</v>
      </c>
      <c r="CT44" s="193">
        <f t="shared" si="4"/>
        <v>31</v>
      </c>
      <c r="CU44" s="193">
        <f t="shared" si="5"/>
        <v>31</v>
      </c>
      <c r="CV44" s="193">
        <f t="shared" si="6"/>
        <v>31</v>
      </c>
      <c r="CW44" s="193">
        <f t="shared" si="7"/>
        <v>31</v>
      </c>
      <c r="CX44" s="193">
        <f t="shared" si="8"/>
        <v>31</v>
      </c>
      <c r="CY44" s="193">
        <f t="shared" si="9"/>
        <v>31</v>
      </c>
      <c r="CZ44" s="193">
        <f t="shared" si="10"/>
        <v>31</v>
      </c>
      <c r="DA44" s="193">
        <f t="shared" si="11"/>
        <v>31</v>
      </c>
      <c r="DB44" s="193">
        <f t="shared" si="12"/>
        <v>31</v>
      </c>
      <c r="DC44" s="193">
        <f t="shared" si="13"/>
        <v>31</v>
      </c>
      <c r="DF44">
        <v>31</v>
      </c>
      <c r="DG44" s="192" t="str">
        <f t="shared" si="14"/>
        <v>01T</v>
      </c>
      <c r="DH44" s="192" t="str">
        <f t="shared" si="15"/>
        <v>09H</v>
      </c>
      <c r="DI44" s="192" t="str">
        <f t="shared" si="16"/>
        <v>13E</v>
      </c>
      <c r="DJ44" s="192" t="str">
        <f t="shared" si="17"/>
        <v>15E</v>
      </c>
      <c r="DK44" s="192" t="str">
        <f t="shared" si="18"/>
        <v>19E</v>
      </c>
      <c r="DL44" s="192" t="str">
        <f t="shared" si="19"/>
        <v>20E</v>
      </c>
      <c r="DM44" s="192" t="str">
        <f t="shared" si="20"/>
        <v>21E</v>
      </c>
      <c r="DN44" s="192" t="str">
        <f t="shared" si="21"/>
        <v>E</v>
      </c>
      <c r="DO44" s="192" t="str">
        <f t="shared" si="22"/>
        <v>E</v>
      </c>
      <c r="DP44" s="192" t="str">
        <f t="shared" si="23"/>
        <v>E</v>
      </c>
      <c r="DQ44" s="192" t="str">
        <f t="shared" si="24"/>
        <v>E</v>
      </c>
      <c r="DU44" s="204">
        <f t="shared" si="25"/>
        <v>1305000231</v>
      </c>
      <c r="DV44" s="204">
        <f t="shared" si="26"/>
        <v>1305000231</v>
      </c>
      <c r="DW44" s="204">
        <f t="shared" si="27"/>
        <v>1305000231</v>
      </c>
      <c r="DX44" s="204">
        <f t="shared" si="28"/>
        <v>1305000231</v>
      </c>
      <c r="DY44" s="204">
        <f t="shared" si="29"/>
        <v>1305000231</v>
      </c>
      <c r="DZ44" s="204">
        <f t="shared" si="30"/>
        <v>1305000231</v>
      </c>
      <c r="EA44" s="204">
        <f t="shared" si="31"/>
        <v>1305000231</v>
      </c>
      <c r="EB44" s="204">
        <f t="shared" si="32"/>
        <v>1305000231</v>
      </c>
      <c r="EC44" s="204">
        <f t="shared" si="33"/>
        <v>1305000231</v>
      </c>
      <c r="ED44" s="204">
        <f t="shared" si="34"/>
        <v>1305000231</v>
      </c>
      <c r="EE44" s="204">
        <f t="shared" si="35"/>
        <v>1305000231</v>
      </c>
    </row>
    <row r="45" spans="2:135" ht="22.8" x14ac:dyDescent="0.3">
      <c r="B45" s="225">
        <f t="shared" si="36"/>
        <v>32</v>
      </c>
      <c r="C45" s="226">
        <f t="shared" si="37"/>
        <v>1305000232</v>
      </c>
      <c r="D45" s="227" t="s">
        <v>293</v>
      </c>
      <c r="E45" s="279" t="s">
        <v>38</v>
      </c>
      <c r="F45" s="202"/>
      <c r="G45" s="202"/>
      <c r="H45" s="202"/>
      <c r="I45" s="202"/>
      <c r="J45" s="202"/>
      <c r="K45" s="201"/>
      <c r="U45">
        <v>31</v>
      </c>
      <c r="V45">
        <f t="shared" si="38"/>
        <v>1305000231</v>
      </c>
      <c r="W45" t="str">
        <f t="shared" si="39"/>
        <v>01T</v>
      </c>
      <c r="X45" t="str">
        <f>IF(B44="","",IF(OR(W45="",W45=0),"",IF(V45=800,"",INDEX(DATA!$M$10:$Q$10,1,MATCH(W45,DATA!$M$9:$Q$9,0)))))</f>
        <v>09H</v>
      </c>
      <c r="Y45" t="str">
        <f>IF(B44="","",IF($CG$13=2,IF(OR(F44="NO",F44=""),"",F44),IF(V45=800,"",DATA!$M$11)))</f>
        <v>13E</v>
      </c>
      <c r="Z45" t="str">
        <f>IF(B44="","",IF(AND($CG$13=2,G44="NO"),"",IF(V45=800,"",LEFT(DATA!$M$12,2)&amp;D44)))</f>
        <v>15E</v>
      </c>
      <c r="AA45" t="str">
        <f>IF(B44="","",IF(AND($CG$13=2,G44="NO"),"",IF(V45=800,"",LEFT(DATA!$M$13,2)&amp;D44)))</f>
        <v>19E</v>
      </c>
      <c r="AB45" t="str">
        <f>IF(B44="","",IF(AND($CG$13=2,H44="NO"),"",IF(V45=800,"",LEFT(DATA!$M$14,2)&amp;D44)))</f>
        <v>20E</v>
      </c>
      <c r="AC45" t="str">
        <f>IF(B44="","",IF(AND($CG$13=2,H44="NO"),"",IF(V45=800,"",LEFT(DATA!$M$15,2)&amp;D44)))</f>
        <v>21E</v>
      </c>
      <c r="AD45" t="str">
        <f>IF(B44="","",IF(AND($CG$13=2,I44="NO"),"",IF(V45=800,"",LEFT(DATA!$M$16,2)&amp;D44)))</f>
        <v>E</v>
      </c>
      <c r="AE45" t="str">
        <f>IF(B44="","",IF(AND($CG$13=2,I44="NO"),"",IF(V45=800,"",LEFT(DATA!$M$17,2)&amp;D44)))</f>
        <v>E</v>
      </c>
      <c r="AF45" t="str">
        <f>IF(B44="","",IF(AND($CG$13=2,J44="NO"),"",IF(V45=800,"",LEFT(DATA!$M$18,2)&amp;D44)))</f>
        <v>E</v>
      </c>
      <c r="AG45" t="str">
        <f>IF(B44="","",IF(AND($CG$13=2,J44="NO"),"",IF(V45=800,"",LEFT(DATA!$M$19,2)&amp;D44)))</f>
        <v>E</v>
      </c>
      <c r="AJ45" s="192">
        <f t="shared" si="40"/>
        <v>31</v>
      </c>
      <c r="AK45" s="192">
        <f t="shared" si="41"/>
        <v>31</v>
      </c>
      <c r="AL45" s="192">
        <f t="shared" si="42"/>
        <v>1305000231</v>
      </c>
      <c r="AM45" s="192" t="str">
        <f t="shared" si="43"/>
        <v>E</v>
      </c>
      <c r="AN45" s="192">
        <v>31</v>
      </c>
      <c r="AO45" s="192" t="str">
        <f>IF(AL45="","",INDEX($W$15:$AG$402,MATCH(AL45,V$15:$V$402,0),1))</f>
        <v>01T</v>
      </c>
      <c r="AP45" s="192" t="str">
        <f t="shared" si="44"/>
        <v>09H</v>
      </c>
      <c r="AQ45" s="192" t="str">
        <f t="shared" si="45"/>
        <v>13E</v>
      </c>
      <c r="AR45" s="192" t="str">
        <f t="shared" si="46"/>
        <v>15E</v>
      </c>
      <c r="AS45" s="192" t="str">
        <f t="shared" si="47"/>
        <v>19E</v>
      </c>
      <c r="AT45" s="192" t="str">
        <f t="shared" si="48"/>
        <v>20E</v>
      </c>
      <c r="AU45" s="192" t="str">
        <f t="shared" si="49"/>
        <v>21E</v>
      </c>
      <c r="AV45" s="192" t="str">
        <f t="shared" si="50"/>
        <v>E</v>
      </c>
      <c r="AW45" s="192" t="str">
        <f t="shared" si="51"/>
        <v>E</v>
      </c>
      <c r="AX45" s="192" t="str">
        <f t="shared" si="52"/>
        <v>E</v>
      </c>
      <c r="AY45" s="192" t="str">
        <f t="shared" si="53"/>
        <v>E</v>
      </c>
      <c r="BB45">
        <f t="shared" si="54"/>
        <v>800</v>
      </c>
      <c r="BC45">
        <f t="shared" si="55"/>
        <v>31</v>
      </c>
      <c r="BD45">
        <f t="shared" si="56"/>
        <v>800</v>
      </c>
      <c r="BE45">
        <f t="shared" si="57"/>
        <v>800</v>
      </c>
      <c r="BF45">
        <f t="shared" si="58"/>
        <v>800</v>
      </c>
      <c r="BG45">
        <f t="shared" si="59"/>
        <v>31</v>
      </c>
      <c r="BH45">
        <v>31</v>
      </c>
      <c r="BK45">
        <f t="shared" si="60"/>
        <v>31</v>
      </c>
      <c r="BL45">
        <f t="shared" si="61"/>
        <v>800</v>
      </c>
      <c r="BM45">
        <f t="shared" si="62"/>
        <v>800</v>
      </c>
      <c r="BN45">
        <f t="shared" si="63"/>
        <v>800</v>
      </c>
      <c r="BO45">
        <f t="shared" si="64"/>
        <v>800</v>
      </c>
      <c r="BP45">
        <f t="shared" si="65"/>
        <v>800</v>
      </c>
      <c r="BQ45">
        <f t="shared" si="66"/>
        <v>31</v>
      </c>
      <c r="CS45" s="193">
        <f t="shared" si="3"/>
        <v>32</v>
      </c>
      <c r="CT45" s="193">
        <f t="shared" si="4"/>
        <v>32</v>
      </c>
      <c r="CU45" s="193">
        <f t="shared" si="5"/>
        <v>32</v>
      </c>
      <c r="CV45" s="193">
        <f t="shared" si="6"/>
        <v>32</v>
      </c>
      <c r="CW45" s="193">
        <f t="shared" si="7"/>
        <v>32</v>
      </c>
      <c r="CX45" s="193">
        <f t="shared" si="8"/>
        <v>32</v>
      </c>
      <c r="CY45" s="193">
        <f t="shared" si="9"/>
        <v>32</v>
      </c>
      <c r="CZ45" s="193">
        <f t="shared" si="10"/>
        <v>32</v>
      </c>
      <c r="DA45" s="193">
        <f t="shared" si="11"/>
        <v>32</v>
      </c>
      <c r="DB45" s="193">
        <f t="shared" si="12"/>
        <v>32</v>
      </c>
      <c r="DC45" s="193">
        <f t="shared" si="13"/>
        <v>32</v>
      </c>
      <c r="DF45">
        <v>32</v>
      </c>
      <c r="DG45" s="192" t="str">
        <f t="shared" si="14"/>
        <v>01T</v>
      </c>
      <c r="DH45" s="192" t="str">
        <f t="shared" si="15"/>
        <v>09H</v>
      </c>
      <c r="DI45" s="192" t="str">
        <f t="shared" si="16"/>
        <v>13E</v>
      </c>
      <c r="DJ45" s="192" t="str">
        <f t="shared" si="17"/>
        <v>15E</v>
      </c>
      <c r="DK45" s="192" t="str">
        <f t="shared" si="18"/>
        <v>19E</v>
      </c>
      <c r="DL45" s="192" t="str">
        <f t="shared" si="19"/>
        <v>20E</v>
      </c>
      <c r="DM45" s="192" t="str">
        <f t="shared" si="20"/>
        <v>21E</v>
      </c>
      <c r="DN45" s="192" t="str">
        <f t="shared" si="21"/>
        <v>E</v>
      </c>
      <c r="DO45" s="192" t="str">
        <f t="shared" si="22"/>
        <v>E</v>
      </c>
      <c r="DP45" s="192" t="str">
        <f t="shared" si="23"/>
        <v>E</v>
      </c>
      <c r="DQ45" s="192" t="str">
        <f t="shared" si="24"/>
        <v>E</v>
      </c>
      <c r="DU45" s="204">
        <f t="shared" si="25"/>
        <v>1305000232</v>
      </c>
      <c r="DV45" s="204">
        <f t="shared" si="26"/>
        <v>1305000232</v>
      </c>
      <c r="DW45" s="204">
        <f t="shared" si="27"/>
        <v>1305000232</v>
      </c>
      <c r="DX45" s="204">
        <f t="shared" si="28"/>
        <v>1305000232</v>
      </c>
      <c r="DY45" s="204">
        <f t="shared" si="29"/>
        <v>1305000232</v>
      </c>
      <c r="DZ45" s="204">
        <f t="shared" si="30"/>
        <v>1305000232</v>
      </c>
      <c r="EA45" s="204">
        <f t="shared" si="31"/>
        <v>1305000232</v>
      </c>
      <c r="EB45" s="204">
        <f t="shared" si="32"/>
        <v>1305000232</v>
      </c>
      <c r="EC45" s="204">
        <f t="shared" si="33"/>
        <v>1305000232</v>
      </c>
      <c r="ED45" s="204">
        <f t="shared" si="34"/>
        <v>1305000232</v>
      </c>
      <c r="EE45" s="204">
        <f t="shared" si="35"/>
        <v>1305000232</v>
      </c>
    </row>
    <row r="46" spans="2:135" ht="22.8" x14ac:dyDescent="0.3">
      <c r="B46" s="225">
        <f t="shared" si="36"/>
        <v>33</v>
      </c>
      <c r="C46" s="226">
        <f t="shared" si="37"/>
        <v>1305000233</v>
      </c>
      <c r="D46" s="227" t="s">
        <v>293</v>
      </c>
      <c r="E46" s="279" t="s">
        <v>38</v>
      </c>
      <c r="F46" s="202"/>
      <c r="G46" s="202"/>
      <c r="H46" s="202"/>
      <c r="I46" s="202"/>
      <c r="J46" s="202"/>
      <c r="K46" s="201"/>
      <c r="U46">
        <v>32</v>
      </c>
      <c r="V46">
        <f t="shared" si="38"/>
        <v>1305000232</v>
      </c>
      <c r="W46" t="str">
        <f t="shared" si="39"/>
        <v>01T</v>
      </c>
      <c r="X46" t="str">
        <f>IF(B45="","",IF(OR(W46="",W46=0),"",IF(V46=800,"",INDEX(DATA!$M$10:$Q$10,1,MATCH(W46,DATA!$M$9:$Q$9,0)))))</f>
        <v>09H</v>
      </c>
      <c r="Y46" t="str">
        <f>IF(B45="","",IF($CG$13=2,IF(OR(F45="NO",F45=""),"",F45),IF(V46=800,"",DATA!$M$11)))</f>
        <v>13E</v>
      </c>
      <c r="Z46" t="str">
        <f>IF(B45="","",IF(AND($CG$13=2,G45="NO"),"",IF(V46=800,"",LEFT(DATA!$M$12,2)&amp;D45)))</f>
        <v>15E</v>
      </c>
      <c r="AA46" t="str">
        <f>IF(B45="","",IF(AND($CG$13=2,G45="NO"),"",IF(V46=800,"",LEFT(DATA!$M$13,2)&amp;D45)))</f>
        <v>19E</v>
      </c>
      <c r="AB46" t="str">
        <f>IF(B45="","",IF(AND($CG$13=2,H45="NO"),"",IF(V46=800,"",LEFT(DATA!$M$14,2)&amp;D45)))</f>
        <v>20E</v>
      </c>
      <c r="AC46" t="str">
        <f>IF(B45="","",IF(AND($CG$13=2,H45="NO"),"",IF(V46=800,"",LEFT(DATA!$M$15,2)&amp;D45)))</f>
        <v>21E</v>
      </c>
      <c r="AD46" t="str">
        <f>IF(B45="","",IF(AND($CG$13=2,I45="NO"),"",IF(V46=800,"",LEFT(DATA!$M$16,2)&amp;D45)))</f>
        <v>E</v>
      </c>
      <c r="AE46" t="str">
        <f>IF(B45="","",IF(AND($CG$13=2,I45="NO"),"",IF(V46=800,"",LEFT(DATA!$M$17,2)&amp;D45)))</f>
        <v>E</v>
      </c>
      <c r="AF46" t="str">
        <f>IF(B45="","",IF(AND($CG$13=2,J45="NO"),"",IF(V46=800,"",LEFT(DATA!$M$18,2)&amp;D45)))</f>
        <v>E</v>
      </c>
      <c r="AG46" t="str">
        <f>IF(B45="","",IF(AND($CG$13=2,J45="NO"),"",IF(V46=800,"",LEFT(DATA!$M$19,2)&amp;D45)))</f>
        <v>E</v>
      </c>
      <c r="AJ46" s="192">
        <f t="shared" si="40"/>
        <v>32</v>
      </c>
      <c r="AK46" s="192">
        <f t="shared" si="41"/>
        <v>32</v>
      </c>
      <c r="AL46" s="192">
        <f t="shared" si="42"/>
        <v>1305000232</v>
      </c>
      <c r="AM46" s="192" t="str">
        <f t="shared" si="43"/>
        <v>E</v>
      </c>
      <c r="AN46" s="192">
        <v>32</v>
      </c>
      <c r="AO46" s="192" t="str">
        <f>IF(AL46="","",INDEX($W$15:$AG$402,MATCH(AL46,V$15:$V$402,0),1))</f>
        <v>01T</v>
      </c>
      <c r="AP46" s="192" t="str">
        <f t="shared" si="44"/>
        <v>09H</v>
      </c>
      <c r="AQ46" s="192" t="str">
        <f t="shared" si="45"/>
        <v>13E</v>
      </c>
      <c r="AR46" s="192" t="str">
        <f t="shared" si="46"/>
        <v>15E</v>
      </c>
      <c r="AS46" s="192" t="str">
        <f t="shared" si="47"/>
        <v>19E</v>
      </c>
      <c r="AT46" s="192" t="str">
        <f t="shared" si="48"/>
        <v>20E</v>
      </c>
      <c r="AU46" s="192" t="str">
        <f t="shared" si="49"/>
        <v>21E</v>
      </c>
      <c r="AV46" s="192" t="str">
        <f t="shared" si="50"/>
        <v>E</v>
      </c>
      <c r="AW46" s="192" t="str">
        <f t="shared" si="51"/>
        <v>E</v>
      </c>
      <c r="AX46" s="192" t="str">
        <f t="shared" si="52"/>
        <v>E</v>
      </c>
      <c r="AY46" s="192" t="str">
        <f t="shared" si="53"/>
        <v>E</v>
      </c>
      <c r="BB46">
        <f t="shared" si="54"/>
        <v>800</v>
      </c>
      <c r="BC46">
        <f t="shared" si="55"/>
        <v>32</v>
      </c>
      <c r="BD46">
        <f t="shared" si="56"/>
        <v>800</v>
      </c>
      <c r="BE46">
        <f t="shared" si="57"/>
        <v>800</v>
      </c>
      <c r="BF46">
        <f t="shared" si="58"/>
        <v>800</v>
      </c>
      <c r="BG46">
        <f t="shared" si="59"/>
        <v>32</v>
      </c>
      <c r="BH46">
        <v>32</v>
      </c>
      <c r="BK46">
        <f t="shared" si="60"/>
        <v>32</v>
      </c>
      <c r="BL46">
        <f t="shared" si="61"/>
        <v>800</v>
      </c>
      <c r="BM46">
        <f t="shared" si="62"/>
        <v>800</v>
      </c>
      <c r="BN46">
        <f t="shared" si="63"/>
        <v>800</v>
      </c>
      <c r="BO46">
        <f t="shared" si="64"/>
        <v>800</v>
      </c>
      <c r="BP46">
        <f t="shared" si="65"/>
        <v>800</v>
      </c>
      <c r="BQ46">
        <f t="shared" si="66"/>
        <v>32</v>
      </c>
      <c r="CS46" s="193">
        <f t="shared" si="3"/>
        <v>33</v>
      </c>
      <c r="CT46" s="193">
        <f t="shared" si="4"/>
        <v>33</v>
      </c>
      <c r="CU46" s="193">
        <f t="shared" si="5"/>
        <v>33</v>
      </c>
      <c r="CV46" s="193">
        <f t="shared" si="6"/>
        <v>33</v>
      </c>
      <c r="CW46" s="193">
        <f t="shared" si="7"/>
        <v>33</v>
      </c>
      <c r="CX46" s="193">
        <f t="shared" si="8"/>
        <v>33</v>
      </c>
      <c r="CY46" s="193">
        <f t="shared" si="9"/>
        <v>33</v>
      </c>
      <c r="CZ46" s="193">
        <f t="shared" si="10"/>
        <v>33</v>
      </c>
      <c r="DA46" s="193">
        <f t="shared" si="11"/>
        <v>33</v>
      </c>
      <c r="DB46" s="193">
        <f t="shared" si="12"/>
        <v>33</v>
      </c>
      <c r="DC46" s="193">
        <f t="shared" si="13"/>
        <v>33</v>
      </c>
      <c r="DF46">
        <v>33</v>
      </c>
      <c r="DG46" s="192" t="str">
        <f t="shared" si="14"/>
        <v>01T</v>
      </c>
      <c r="DH46" s="192" t="str">
        <f t="shared" si="15"/>
        <v>09H</v>
      </c>
      <c r="DI46" s="192" t="str">
        <f t="shared" si="16"/>
        <v>13E</v>
      </c>
      <c r="DJ46" s="192" t="str">
        <f t="shared" si="17"/>
        <v>15E</v>
      </c>
      <c r="DK46" s="192" t="str">
        <f t="shared" si="18"/>
        <v>19E</v>
      </c>
      <c r="DL46" s="192" t="str">
        <f t="shared" si="19"/>
        <v>20E</v>
      </c>
      <c r="DM46" s="192" t="str">
        <f t="shared" si="20"/>
        <v>21E</v>
      </c>
      <c r="DN46" s="192" t="str">
        <f t="shared" si="21"/>
        <v>E</v>
      </c>
      <c r="DO46" s="192" t="str">
        <f t="shared" si="22"/>
        <v>E</v>
      </c>
      <c r="DP46" s="192" t="str">
        <f t="shared" si="23"/>
        <v>E</v>
      </c>
      <c r="DQ46" s="192" t="str">
        <f t="shared" si="24"/>
        <v>E</v>
      </c>
      <c r="DU46" s="204">
        <f t="shared" si="25"/>
        <v>1305000233</v>
      </c>
      <c r="DV46" s="204">
        <f t="shared" si="26"/>
        <v>1305000233</v>
      </c>
      <c r="DW46" s="204">
        <f t="shared" si="27"/>
        <v>1305000233</v>
      </c>
      <c r="DX46" s="204">
        <f t="shared" si="28"/>
        <v>1305000233</v>
      </c>
      <c r="DY46" s="204">
        <f t="shared" si="29"/>
        <v>1305000233</v>
      </c>
      <c r="DZ46" s="204">
        <f t="shared" si="30"/>
        <v>1305000233</v>
      </c>
      <c r="EA46" s="204">
        <f t="shared" si="31"/>
        <v>1305000233</v>
      </c>
      <c r="EB46" s="204">
        <f t="shared" si="32"/>
        <v>1305000233</v>
      </c>
      <c r="EC46" s="204">
        <f t="shared" si="33"/>
        <v>1305000233</v>
      </c>
      <c r="ED46" s="204">
        <f t="shared" si="34"/>
        <v>1305000233</v>
      </c>
      <c r="EE46" s="204">
        <f t="shared" si="35"/>
        <v>1305000233</v>
      </c>
    </row>
    <row r="47" spans="2:135" ht="22.8" x14ac:dyDescent="0.3">
      <c r="B47" s="225">
        <f t="shared" si="36"/>
        <v>34</v>
      </c>
      <c r="C47" s="226">
        <f t="shared" si="37"/>
        <v>1305000234</v>
      </c>
      <c r="D47" s="227" t="s">
        <v>293</v>
      </c>
      <c r="E47" s="279" t="s">
        <v>38</v>
      </c>
      <c r="F47" s="202"/>
      <c r="G47" s="202"/>
      <c r="H47" s="202"/>
      <c r="I47" s="202"/>
      <c r="J47" s="202"/>
      <c r="K47" s="201"/>
      <c r="U47">
        <v>33</v>
      </c>
      <c r="V47">
        <f t="shared" si="38"/>
        <v>1305000233</v>
      </c>
      <c r="W47" t="str">
        <f t="shared" si="39"/>
        <v>01T</v>
      </c>
      <c r="X47" t="str">
        <f>IF(B46="","",IF(OR(W47="",W47=0),"",IF(V47=800,"",INDEX(DATA!$M$10:$Q$10,1,MATCH(W47,DATA!$M$9:$Q$9,0)))))</f>
        <v>09H</v>
      </c>
      <c r="Y47" t="str">
        <f>IF(B46="","",IF($CG$13=2,IF(OR(F46="NO",F46=""),"",F46),IF(V47=800,"",DATA!$M$11)))</f>
        <v>13E</v>
      </c>
      <c r="Z47" t="str">
        <f>IF(B46="","",IF(AND($CG$13=2,G46="NO"),"",IF(V47=800,"",LEFT(DATA!$M$12,2)&amp;D46)))</f>
        <v>15E</v>
      </c>
      <c r="AA47" t="str">
        <f>IF(B46="","",IF(AND($CG$13=2,G46="NO"),"",IF(V47=800,"",LEFT(DATA!$M$13,2)&amp;D46)))</f>
        <v>19E</v>
      </c>
      <c r="AB47" t="str">
        <f>IF(B46="","",IF(AND($CG$13=2,H46="NO"),"",IF(V47=800,"",LEFT(DATA!$M$14,2)&amp;D46)))</f>
        <v>20E</v>
      </c>
      <c r="AC47" t="str">
        <f>IF(B46="","",IF(AND($CG$13=2,H46="NO"),"",IF(V47=800,"",LEFT(DATA!$M$15,2)&amp;D46)))</f>
        <v>21E</v>
      </c>
      <c r="AD47" t="str">
        <f>IF(B46="","",IF(AND($CG$13=2,I46="NO"),"",IF(V47=800,"",LEFT(DATA!$M$16,2)&amp;D46)))</f>
        <v>E</v>
      </c>
      <c r="AE47" t="str">
        <f>IF(B46="","",IF(AND($CG$13=2,I46="NO"),"",IF(V47=800,"",LEFT(DATA!$M$17,2)&amp;D46)))</f>
        <v>E</v>
      </c>
      <c r="AF47" t="str">
        <f>IF(B46="","",IF(AND($CG$13=2,J46="NO"),"",IF(V47=800,"",LEFT(DATA!$M$18,2)&amp;D46)))</f>
        <v>E</v>
      </c>
      <c r="AG47" t="str">
        <f>IF(B46="","",IF(AND($CG$13=2,J46="NO"),"",IF(V47=800,"",LEFT(DATA!$M$19,2)&amp;D46)))</f>
        <v>E</v>
      </c>
      <c r="AJ47" s="192">
        <f t="shared" si="40"/>
        <v>33</v>
      </c>
      <c r="AK47" s="192">
        <f t="shared" si="41"/>
        <v>33</v>
      </c>
      <c r="AL47" s="192">
        <f t="shared" si="42"/>
        <v>1305000233</v>
      </c>
      <c r="AM47" s="192" t="str">
        <f t="shared" si="43"/>
        <v>E</v>
      </c>
      <c r="AN47" s="192">
        <v>33</v>
      </c>
      <c r="AO47" s="192" t="str">
        <f>IF(AL47="","",INDEX($W$15:$AG$402,MATCH(AL47,V$15:$V$402,0),1))</f>
        <v>01T</v>
      </c>
      <c r="AP47" s="192" t="str">
        <f t="shared" si="44"/>
        <v>09H</v>
      </c>
      <c r="AQ47" s="192" t="str">
        <f t="shared" si="45"/>
        <v>13E</v>
      </c>
      <c r="AR47" s="192" t="str">
        <f t="shared" si="46"/>
        <v>15E</v>
      </c>
      <c r="AS47" s="192" t="str">
        <f t="shared" si="47"/>
        <v>19E</v>
      </c>
      <c r="AT47" s="192" t="str">
        <f t="shared" si="48"/>
        <v>20E</v>
      </c>
      <c r="AU47" s="192" t="str">
        <f t="shared" si="49"/>
        <v>21E</v>
      </c>
      <c r="AV47" s="192" t="str">
        <f t="shared" si="50"/>
        <v>E</v>
      </c>
      <c r="AW47" s="192" t="str">
        <f t="shared" si="51"/>
        <v>E</v>
      </c>
      <c r="AX47" s="192" t="str">
        <f t="shared" si="52"/>
        <v>E</v>
      </c>
      <c r="AY47" s="192" t="str">
        <f t="shared" si="53"/>
        <v>E</v>
      </c>
      <c r="BB47">
        <f t="shared" si="54"/>
        <v>800</v>
      </c>
      <c r="BC47">
        <f t="shared" si="55"/>
        <v>33</v>
      </c>
      <c r="BD47">
        <f t="shared" si="56"/>
        <v>800</v>
      </c>
      <c r="BE47">
        <f t="shared" si="57"/>
        <v>800</v>
      </c>
      <c r="BF47">
        <f t="shared" si="58"/>
        <v>800</v>
      </c>
      <c r="BG47">
        <f t="shared" si="59"/>
        <v>33</v>
      </c>
      <c r="BH47">
        <v>33</v>
      </c>
      <c r="BK47">
        <f t="shared" si="60"/>
        <v>33</v>
      </c>
      <c r="BL47">
        <f t="shared" si="61"/>
        <v>800</v>
      </c>
      <c r="BM47">
        <f t="shared" si="62"/>
        <v>800</v>
      </c>
      <c r="BN47">
        <f t="shared" si="63"/>
        <v>800</v>
      </c>
      <c r="BO47">
        <f t="shared" si="64"/>
        <v>800</v>
      </c>
      <c r="BP47">
        <f t="shared" si="65"/>
        <v>800</v>
      </c>
      <c r="BQ47">
        <f t="shared" si="66"/>
        <v>33</v>
      </c>
      <c r="CS47" s="193">
        <f t="shared" si="3"/>
        <v>34</v>
      </c>
      <c r="CT47" s="193">
        <f t="shared" si="4"/>
        <v>34</v>
      </c>
      <c r="CU47" s="193">
        <f t="shared" si="5"/>
        <v>34</v>
      </c>
      <c r="CV47" s="193">
        <f t="shared" si="6"/>
        <v>34</v>
      </c>
      <c r="CW47" s="193">
        <f t="shared" si="7"/>
        <v>34</v>
      </c>
      <c r="CX47" s="193">
        <f t="shared" si="8"/>
        <v>34</v>
      </c>
      <c r="CY47" s="193">
        <f t="shared" si="9"/>
        <v>34</v>
      </c>
      <c r="CZ47" s="193">
        <f t="shared" si="10"/>
        <v>34</v>
      </c>
      <c r="DA47" s="193">
        <f t="shared" si="11"/>
        <v>34</v>
      </c>
      <c r="DB47" s="193">
        <f t="shared" si="12"/>
        <v>34</v>
      </c>
      <c r="DC47" s="193">
        <f t="shared" si="13"/>
        <v>34</v>
      </c>
      <c r="DF47">
        <v>34</v>
      </c>
      <c r="DG47" s="192" t="str">
        <f t="shared" si="14"/>
        <v>01T</v>
      </c>
      <c r="DH47" s="192" t="str">
        <f t="shared" si="15"/>
        <v>09H</v>
      </c>
      <c r="DI47" s="192" t="str">
        <f t="shared" si="16"/>
        <v>13E</v>
      </c>
      <c r="DJ47" s="192" t="str">
        <f t="shared" si="17"/>
        <v>15E</v>
      </c>
      <c r="DK47" s="192" t="str">
        <f t="shared" si="18"/>
        <v>19E</v>
      </c>
      <c r="DL47" s="192" t="str">
        <f t="shared" si="19"/>
        <v>20E</v>
      </c>
      <c r="DM47" s="192" t="str">
        <f t="shared" si="20"/>
        <v>21E</v>
      </c>
      <c r="DN47" s="192" t="str">
        <f t="shared" si="21"/>
        <v>E</v>
      </c>
      <c r="DO47" s="192" t="str">
        <f t="shared" si="22"/>
        <v>E</v>
      </c>
      <c r="DP47" s="192" t="str">
        <f t="shared" si="23"/>
        <v>E</v>
      </c>
      <c r="DQ47" s="192" t="str">
        <f t="shared" si="24"/>
        <v>E</v>
      </c>
      <c r="DU47" s="204">
        <f t="shared" si="25"/>
        <v>1305000234</v>
      </c>
      <c r="DV47" s="204">
        <f t="shared" si="26"/>
        <v>1305000234</v>
      </c>
      <c r="DW47" s="204">
        <f t="shared" si="27"/>
        <v>1305000234</v>
      </c>
      <c r="DX47" s="204">
        <f t="shared" si="28"/>
        <v>1305000234</v>
      </c>
      <c r="DY47" s="204">
        <f t="shared" si="29"/>
        <v>1305000234</v>
      </c>
      <c r="DZ47" s="204">
        <f t="shared" si="30"/>
        <v>1305000234</v>
      </c>
      <c r="EA47" s="204">
        <f t="shared" si="31"/>
        <v>1305000234</v>
      </c>
      <c r="EB47" s="204">
        <f t="shared" si="32"/>
        <v>1305000234</v>
      </c>
      <c r="EC47" s="204">
        <f t="shared" si="33"/>
        <v>1305000234</v>
      </c>
      <c r="ED47" s="204">
        <f t="shared" si="34"/>
        <v>1305000234</v>
      </c>
      <c r="EE47" s="204">
        <f t="shared" si="35"/>
        <v>1305000234</v>
      </c>
    </row>
    <row r="48" spans="2:135" ht="22.8" x14ac:dyDescent="0.3">
      <c r="B48" s="225">
        <f t="shared" si="36"/>
        <v>35</v>
      </c>
      <c r="C48" s="226">
        <f t="shared" si="37"/>
        <v>1305000235</v>
      </c>
      <c r="D48" s="227" t="s">
        <v>293</v>
      </c>
      <c r="E48" s="279" t="s">
        <v>38</v>
      </c>
      <c r="F48" s="202"/>
      <c r="G48" s="202"/>
      <c r="H48" s="202"/>
      <c r="I48" s="202"/>
      <c r="J48" s="202"/>
      <c r="K48" s="201"/>
      <c r="U48">
        <v>34</v>
      </c>
      <c r="V48">
        <f t="shared" si="38"/>
        <v>1305000234</v>
      </c>
      <c r="W48" t="str">
        <f t="shared" si="39"/>
        <v>01T</v>
      </c>
      <c r="X48" t="str">
        <f>IF(B47="","",IF(OR(W48="",W48=0),"",IF(V48=800,"",INDEX(DATA!$M$10:$Q$10,1,MATCH(W48,DATA!$M$9:$Q$9,0)))))</f>
        <v>09H</v>
      </c>
      <c r="Y48" t="str">
        <f>IF(B47="","",IF($CG$13=2,IF(OR(F47="NO",F47=""),"",F47),IF(V48=800,"",DATA!$M$11)))</f>
        <v>13E</v>
      </c>
      <c r="Z48" t="str">
        <f>IF(B47="","",IF(AND($CG$13=2,G47="NO"),"",IF(V48=800,"",LEFT(DATA!$M$12,2)&amp;D47)))</f>
        <v>15E</v>
      </c>
      <c r="AA48" t="str">
        <f>IF(B47="","",IF(AND($CG$13=2,G47="NO"),"",IF(V48=800,"",LEFT(DATA!$M$13,2)&amp;D47)))</f>
        <v>19E</v>
      </c>
      <c r="AB48" t="str">
        <f>IF(B47="","",IF(AND($CG$13=2,H47="NO"),"",IF(V48=800,"",LEFT(DATA!$M$14,2)&amp;D47)))</f>
        <v>20E</v>
      </c>
      <c r="AC48" t="str">
        <f>IF(B47="","",IF(AND($CG$13=2,H47="NO"),"",IF(V48=800,"",LEFT(DATA!$M$15,2)&amp;D47)))</f>
        <v>21E</v>
      </c>
      <c r="AD48" t="str">
        <f>IF(B47="","",IF(AND($CG$13=2,I47="NO"),"",IF(V48=800,"",LEFT(DATA!$M$16,2)&amp;D47)))</f>
        <v>E</v>
      </c>
      <c r="AE48" t="str">
        <f>IF(B47="","",IF(AND($CG$13=2,I47="NO"),"",IF(V48=800,"",LEFT(DATA!$M$17,2)&amp;D47)))</f>
        <v>E</v>
      </c>
      <c r="AF48" t="str">
        <f>IF(B47="","",IF(AND($CG$13=2,J47="NO"),"",IF(V48=800,"",LEFT(DATA!$M$18,2)&amp;D47)))</f>
        <v>E</v>
      </c>
      <c r="AG48" t="str">
        <f>IF(B47="","",IF(AND($CG$13=2,J47="NO"),"",IF(V48=800,"",LEFT(DATA!$M$19,2)&amp;D47)))</f>
        <v>E</v>
      </c>
      <c r="AJ48" s="192">
        <f t="shared" si="40"/>
        <v>34</v>
      </c>
      <c r="AK48" s="192">
        <f t="shared" si="41"/>
        <v>34</v>
      </c>
      <c r="AL48" s="192">
        <f t="shared" si="42"/>
        <v>1305000234</v>
      </c>
      <c r="AM48" s="192" t="str">
        <f t="shared" si="43"/>
        <v>E</v>
      </c>
      <c r="AN48" s="192">
        <v>34</v>
      </c>
      <c r="AO48" s="192" t="str">
        <f>IF(AL48="","",INDEX($W$15:$AG$402,MATCH(AL48,V$15:$V$402,0),1))</f>
        <v>01T</v>
      </c>
      <c r="AP48" s="192" t="str">
        <f t="shared" si="44"/>
        <v>09H</v>
      </c>
      <c r="AQ48" s="192" t="str">
        <f t="shared" si="45"/>
        <v>13E</v>
      </c>
      <c r="AR48" s="192" t="str">
        <f t="shared" si="46"/>
        <v>15E</v>
      </c>
      <c r="AS48" s="192" t="str">
        <f t="shared" si="47"/>
        <v>19E</v>
      </c>
      <c r="AT48" s="192" t="str">
        <f t="shared" si="48"/>
        <v>20E</v>
      </c>
      <c r="AU48" s="192" t="str">
        <f t="shared" si="49"/>
        <v>21E</v>
      </c>
      <c r="AV48" s="192" t="str">
        <f t="shared" si="50"/>
        <v>E</v>
      </c>
      <c r="AW48" s="192" t="str">
        <f t="shared" si="51"/>
        <v>E</v>
      </c>
      <c r="AX48" s="192" t="str">
        <f t="shared" si="52"/>
        <v>E</v>
      </c>
      <c r="AY48" s="192" t="str">
        <f t="shared" si="53"/>
        <v>E</v>
      </c>
      <c r="BB48">
        <f t="shared" si="54"/>
        <v>800</v>
      </c>
      <c r="BC48">
        <f t="shared" si="55"/>
        <v>34</v>
      </c>
      <c r="BD48">
        <f t="shared" si="56"/>
        <v>800</v>
      </c>
      <c r="BE48">
        <f t="shared" si="57"/>
        <v>800</v>
      </c>
      <c r="BF48">
        <f t="shared" si="58"/>
        <v>800</v>
      </c>
      <c r="BG48">
        <f t="shared" si="59"/>
        <v>34</v>
      </c>
      <c r="BH48">
        <v>34</v>
      </c>
      <c r="BK48">
        <f t="shared" si="60"/>
        <v>34</v>
      </c>
      <c r="BL48">
        <f t="shared" si="61"/>
        <v>800</v>
      </c>
      <c r="BM48">
        <f t="shared" si="62"/>
        <v>800</v>
      </c>
      <c r="BN48">
        <f t="shared" si="63"/>
        <v>800</v>
      </c>
      <c r="BO48">
        <f t="shared" si="64"/>
        <v>800</v>
      </c>
      <c r="BP48">
        <f t="shared" si="65"/>
        <v>800</v>
      </c>
      <c r="BQ48">
        <f t="shared" si="66"/>
        <v>34</v>
      </c>
      <c r="CS48" s="193">
        <f t="shared" si="3"/>
        <v>35</v>
      </c>
      <c r="CT48" s="193">
        <f t="shared" si="4"/>
        <v>35</v>
      </c>
      <c r="CU48" s="193">
        <f t="shared" si="5"/>
        <v>35</v>
      </c>
      <c r="CV48" s="193">
        <f t="shared" si="6"/>
        <v>35</v>
      </c>
      <c r="CW48" s="193">
        <f t="shared" si="7"/>
        <v>35</v>
      </c>
      <c r="CX48" s="193">
        <f t="shared" si="8"/>
        <v>35</v>
      </c>
      <c r="CY48" s="193">
        <f t="shared" si="9"/>
        <v>35</v>
      </c>
      <c r="CZ48" s="193">
        <f t="shared" si="10"/>
        <v>35</v>
      </c>
      <c r="DA48" s="193">
        <f t="shared" si="11"/>
        <v>35</v>
      </c>
      <c r="DB48" s="193">
        <f t="shared" si="12"/>
        <v>35</v>
      </c>
      <c r="DC48" s="193">
        <f t="shared" si="13"/>
        <v>35</v>
      </c>
      <c r="DF48">
        <v>35</v>
      </c>
      <c r="DG48" s="192" t="str">
        <f t="shared" si="14"/>
        <v>01T</v>
      </c>
      <c r="DH48" s="192" t="str">
        <f t="shared" si="15"/>
        <v>09H</v>
      </c>
      <c r="DI48" s="192" t="str">
        <f t="shared" si="16"/>
        <v>13E</v>
      </c>
      <c r="DJ48" s="192" t="str">
        <f t="shared" si="17"/>
        <v>15E</v>
      </c>
      <c r="DK48" s="192" t="str">
        <f t="shared" si="18"/>
        <v>19E</v>
      </c>
      <c r="DL48" s="192" t="str">
        <f t="shared" si="19"/>
        <v>20E</v>
      </c>
      <c r="DM48" s="192" t="str">
        <f t="shared" si="20"/>
        <v>21E</v>
      </c>
      <c r="DN48" s="192" t="str">
        <f t="shared" si="21"/>
        <v>E</v>
      </c>
      <c r="DO48" s="192" t="str">
        <f t="shared" si="22"/>
        <v>E</v>
      </c>
      <c r="DP48" s="192" t="str">
        <f t="shared" si="23"/>
        <v>E</v>
      </c>
      <c r="DQ48" s="192" t="str">
        <f t="shared" si="24"/>
        <v>E</v>
      </c>
      <c r="DU48" s="204">
        <f t="shared" si="25"/>
        <v>1305000235</v>
      </c>
      <c r="DV48" s="204">
        <f t="shared" si="26"/>
        <v>1305000235</v>
      </c>
      <c r="DW48" s="204">
        <f t="shared" si="27"/>
        <v>1305000235</v>
      </c>
      <c r="DX48" s="204">
        <f t="shared" si="28"/>
        <v>1305000235</v>
      </c>
      <c r="DY48" s="204">
        <f t="shared" si="29"/>
        <v>1305000235</v>
      </c>
      <c r="DZ48" s="204">
        <f t="shared" si="30"/>
        <v>1305000235</v>
      </c>
      <c r="EA48" s="204">
        <f t="shared" si="31"/>
        <v>1305000235</v>
      </c>
      <c r="EB48" s="204">
        <f t="shared" si="32"/>
        <v>1305000235</v>
      </c>
      <c r="EC48" s="204">
        <f t="shared" si="33"/>
        <v>1305000235</v>
      </c>
      <c r="ED48" s="204">
        <f t="shared" si="34"/>
        <v>1305000235</v>
      </c>
      <c r="EE48" s="204">
        <f t="shared" si="35"/>
        <v>1305000235</v>
      </c>
    </row>
    <row r="49" spans="2:135" ht="22.8" x14ac:dyDescent="0.3">
      <c r="B49" s="225">
        <f t="shared" si="36"/>
        <v>36</v>
      </c>
      <c r="C49" s="226">
        <f t="shared" si="37"/>
        <v>1305000236</v>
      </c>
      <c r="D49" s="227" t="s">
        <v>293</v>
      </c>
      <c r="E49" s="279" t="s">
        <v>38</v>
      </c>
      <c r="F49" s="202"/>
      <c r="G49" s="202"/>
      <c r="H49" s="202"/>
      <c r="I49" s="202"/>
      <c r="J49" s="202"/>
      <c r="K49" s="201"/>
      <c r="U49">
        <v>35</v>
      </c>
      <c r="V49">
        <f t="shared" si="38"/>
        <v>1305000235</v>
      </c>
      <c r="W49" t="str">
        <f t="shared" si="39"/>
        <v>01T</v>
      </c>
      <c r="X49" t="str">
        <f>IF(B48="","",IF(OR(W49="",W49=0),"",IF(V49=800,"",INDEX(DATA!$M$10:$Q$10,1,MATCH(W49,DATA!$M$9:$Q$9,0)))))</f>
        <v>09H</v>
      </c>
      <c r="Y49" t="str">
        <f>IF(B48="","",IF($CG$13=2,IF(OR(F48="NO",F48=""),"",F48),IF(V49=800,"",DATA!$M$11)))</f>
        <v>13E</v>
      </c>
      <c r="Z49" t="str">
        <f>IF(B48="","",IF(AND($CG$13=2,G48="NO"),"",IF(V49=800,"",LEFT(DATA!$M$12,2)&amp;D48)))</f>
        <v>15E</v>
      </c>
      <c r="AA49" t="str">
        <f>IF(B48="","",IF(AND($CG$13=2,G48="NO"),"",IF(V49=800,"",LEFT(DATA!$M$13,2)&amp;D48)))</f>
        <v>19E</v>
      </c>
      <c r="AB49" t="str">
        <f>IF(B48="","",IF(AND($CG$13=2,H48="NO"),"",IF(V49=800,"",LEFT(DATA!$M$14,2)&amp;D48)))</f>
        <v>20E</v>
      </c>
      <c r="AC49" t="str">
        <f>IF(B48="","",IF(AND($CG$13=2,H48="NO"),"",IF(V49=800,"",LEFT(DATA!$M$15,2)&amp;D48)))</f>
        <v>21E</v>
      </c>
      <c r="AD49" t="str">
        <f>IF(B48="","",IF(AND($CG$13=2,I48="NO"),"",IF(V49=800,"",LEFT(DATA!$M$16,2)&amp;D48)))</f>
        <v>E</v>
      </c>
      <c r="AE49" t="str">
        <f>IF(B48="","",IF(AND($CG$13=2,I48="NO"),"",IF(V49=800,"",LEFT(DATA!$M$17,2)&amp;D48)))</f>
        <v>E</v>
      </c>
      <c r="AF49" t="str">
        <f>IF(B48="","",IF(AND($CG$13=2,J48="NO"),"",IF(V49=800,"",LEFT(DATA!$M$18,2)&amp;D48)))</f>
        <v>E</v>
      </c>
      <c r="AG49" t="str">
        <f>IF(B48="","",IF(AND($CG$13=2,J48="NO"),"",IF(V49=800,"",LEFT(DATA!$M$19,2)&amp;D48)))</f>
        <v>E</v>
      </c>
      <c r="AJ49" s="192">
        <f t="shared" si="40"/>
        <v>35</v>
      </c>
      <c r="AK49" s="192">
        <f t="shared" si="41"/>
        <v>35</v>
      </c>
      <c r="AL49" s="192">
        <f t="shared" si="42"/>
        <v>1305000235</v>
      </c>
      <c r="AM49" s="192" t="str">
        <f t="shared" si="43"/>
        <v>E</v>
      </c>
      <c r="AN49" s="192">
        <v>35</v>
      </c>
      <c r="AO49" s="192" t="str">
        <f>IF(AL49="","",INDEX($W$15:$AG$402,MATCH(AL49,V$15:$V$402,0),1))</f>
        <v>01T</v>
      </c>
      <c r="AP49" s="192" t="str">
        <f t="shared" si="44"/>
        <v>09H</v>
      </c>
      <c r="AQ49" s="192" t="str">
        <f t="shared" si="45"/>
        <v>13E</v>
      </c>
      <c r="AR49" s="192" t="str">
        <f t="shared" si="46"/>
        <v>15E</v>
      </c>
      <c r="AS49" s="192" t="str">
        <f t="shared" si="47"/>
        <v>19E</v>
      </c>
      <c r="AT49" s="192" t="str">
        <f t="shared" si="48"/>
        <v>20E</v>
      </c>
      <c r="AU49" s="192" t="str">
        <f t="shared" si="49"/>
        <v>21E</v>
      </c>
      <c r="AV49" s="192" t="str">
        <f t="shared" si="50"/>
        <v>E</v>
      </c>
      <c r="AW49" s="192" t="str">
        <f t="shared" si="51"/>
        <v>E</v>
      </c>
      <c r="AX49" s="192" t="str">
        <f t="shared" si="52"/>
        <v>E</v>
      </c>
      <c r="AY49" s="192" t="str">
        <f t="shared" si="53"/>
        <v>E</v>
      </c>
      <c r="BB49">
        <f t="shared" si="54"/>
        <v>800</v>
      </c>
      <c r="BC49">
        <f t="shared" si="55"/>
        <v>35</v>
      </c>
      <c r="BD49">
        <f t="shared" si="56"/>
        <v>800</v>
      </c>
      <c r="BE49">
        <f t="shared" si="57"/>
        <v>800</v>
      </c>
      <c r="BF49">
        <f t="shared" si="58"/>
        <v>800</v>
      </c>
      <c r="BG49">
        <f t="shared" si="59"/>
        <v>35</v>
      </c>
      <c r="BH49">
        <v>35</v>
      </c>
      <c r="BK49">
        <f t="shared" si="60"/>
        <v>35</v>
      </c>
      <c r="BL49">
        <f t="shared" si="61"/>
        <v>800</v>
      </c>
      <c r="BM49">
        <f t="shared" si="62"/>
        <v>800</v>
      </c>
      <c r="BN49">
        <f t="shared" si="63"/>
        <v>800</v>
      </c>
      <c r="BO49">
        <f t="shared" si="64"/>
        <v>800</v>
      </c>
      <c r="BP49">
        <f t="shared" si="65"/>
        <v>800</v>
      </c>
      <c r="BQ49">
        <f t="shared" si="66"/>
        <v>35</v>
      </c>
      <c r="CS49" s="193">
        <f t="shared" si="3"/>
        <v>36</v>
      </c>
      <c r="CT49" s="193">
        <f t="shared" si="4"/>
        <v>36</v>
      </c>
      <c r="CU49" s="193">
        <f t="shared" si="5"/>
        <v>36</v>
      </c>
      <c r="CV49" s="193">
        <f t="shared" si="6"/>
        <v>36</v>
      </c>
      <c r="CW49" s="193">
        <f t="shared" si="7"/>
        <v>36</v>
      </c>
      <c r="CX49" s="193">
        <f t="shared" si="8"/>
        <v>36</v>
      </c>
      <c r="CY49" s="193">
        <f t="shared" si="9"/>
        <v>36</v>
      </c>
      <c r="CZ49" s="193">
        <f t="shared" si="10"/>
        <v>36</v>
      </c>
      <c r="DA49" s="193">
        <f t="shared" si="11"/>
        <v>36</v>
      </c>
      <c r="DB49" s="193">
        <f t="shared" si="12"/>
        <v>36</v>
      </c>
      <c r="DC49" s="193">
        <f t="shared" si="13"/>
        <v>36</v>
      </c>
      <c r="DF49">
        <v>36</v>
      </c>
      <c r="DG49" s="192" t="str">
        <f t="shared" si="14"/>
        <v>01T</v>
      </c>
      <c r="DH49" s="192" t="str">
        <f t="shared" si="15"/>
        <v>09H</v>
      </c>
      <c r="DI49" s="192" t="str">
        <f t="shared" si="16"/>
        <v>13E</v>
      </c>
      <c r="DJ49" s="192" t="str">
        <f t="shared" si="17"/>
        <v>15E</v>
      </c>
      <c r="DK49" s="192" t="str">
        <f t="shared" si="18"/>
        <v>19E</v>
      </c>
      <c r="DL49" s="192" t="str">
        <f t="shared" si="19"/>
        <v>20E</v>
      </c>
      <c r="DM49" s="192" t="str">
        <f t="shared" si="20"/>
        <v>21E</v>
      </c>
      <c r="DN49" s="192" t="str">
        <f t="shared" si="21"/>
        <v>E</v>
      </c>
      <c r="DO49" s="192" t="str">
        <f t="shared" si="22"/>
        <v>E</v>
      </c>
      <c r="DP49" s="192" t="str">
        <f t="shared" si="23"/>
        <v>E</v>
      </c>
      <c r="DQ49" s="192" t="str">
        <f t="shared" si="24"/>
        <v>E</v>
      </c>
      <c r="DU49" s="204">
        <f t="shared" si="25"/>
        <v>1305000236</v>
      </c>
      <c r="DV49" s="204">
        <f t="shared" si="26"/>
        <v>1305000236</v>
      </c>
      <c r="DW49" s="204">
        <f t="shared" si="27"/>
        <v>1305000236</v>
      </c>
      <c r="DX49" s="204">
        <f t="shared" si="28"/>
        <v>1305000236</v>
      </c>
      <c r="DY49" s="204">
        <f t="shared" si="29"/>
        <v>1305000236</v>
      </c>
      <c r="DZ49" s="204">
        <f t="shared" si="30"/>
        <v>1305000236</v>
      </c>
      <c r="EA49" s="204">
        <f t="shared" si="31"/>
        <v>1305000236</v>
      </c>
      <c r="EB49" s="204">
        <f t="shared" si="32"/>
        <v>1305000236</v>
      </c>
      <c r="EC49" s="204">
        <f t="shared" si="33"/>
        <v>1305000236</v>
      </c>
      <c r="ED49" s="204">
        <f t="shared" si="34"/>
        <v>1305000236</v>
      </c>
      <c r="EE49" s="204">
        <f t="shared" si="35"/>
        <v>1305000236</v>
      </c>
    </row>
    <row r="50" spans="2:135" ht="22.8" x14ac:dyDescent="0.3">
      <c r="B50" s="225">
        <f t="shared" si="36"/>
        <v>37</v>
      </c>
      <c r="C50" s="226">
        <f t="shared" si="37"/>
        <v>1305000237</v>
      </c>
      <c r="D50" s="227" t="s">
        <v>293</v>
      </c>
      <c r="E50" s="279" t="s">
        <v>38</v>
      </c>
      <c r="F50" s="202"/>
      <c r="G50" s="202"/>
      <c r="H50" s="202"/>
      <c r="I50" s="202"/>
      <c r="J50" s="202"/>
      <c r="K50" s="201"/>
      <c r="U50">
        <v>36</v>
      </c>
      <c r="V50">
        <f t="shared" si="38"/>
        <v>1305000236</v>
      </c>
      <c r="W50" t="str">
        <f t="shared" si="39"/>
        <v>01T</v>
      </c>
      <c r="X50" t="str">
        <f>IF(B49="","",IF(OR(W50="",W50=0),"",IF(V50=800,"",INDEX(DATA!$M$10:$Q$10,1,MATCH(W50,DATA!$M$9:$Q$9,0)))))</f>
        <v>09H</v>
      </c>
      <c r="Y50" t="str">
        <f>IF(B49="","",IF($CG$13=2,IF(OR(F49="NO",F49=""),"",F49),IF(V50=800,"",DATA!$M$11)))</f>
        <v>13E</v>
      </c>
      <c r="Z50" t="str">
        <f>IF(B49="","",IF(AND($CG$13=2,G49="NO"),"",IF(V50=800,"",LEFT(DATA!$M$12,2)&amp;D49)))</f>
        <v>15E</v>
      </c>
      <c r="AA50" t="str">
        <f>IF(B49="","",IF(AND($CG$13=2,G49="NO"),"",IF(V50=800,"",LEFT(DATA!$M$13,2)&amp;D49)))</f>
        <v>19E</v>
      </c>
      <c r="AB50" t="str">
        <f>IF(B49="","",IF(AND($CG$13=2,H49="NO"),"",IF(V50=800,"",LEFT(DATA!$M$14,2)&amp;D49)))</f>
        <v>20E</v>
      </c>
      <c r="AC50" t="str">
        <f>IF(B49="","",IF(AND($CG$13=2,H49="NO"),"",IF(V50=800,"",LEFT(DATA!$M$15,2)&amp;D49)))</f>
        <v>21E</v>
      </c>
      <c r="AD50" t="str">
        <f>IF(B49="","",IF(AND($CG$13=2,I49="NO"),"",IF(V50=800,"",LEFT(DATA!$M$16,2)&amp;D49)))</f>
        <v>E</v>
      </c>
      <c r="AE50" t="str">
        <f>IF(B49="","",IF(AND($CG$13=2,I49="NO"),"",IF(V50=800,"",LEFT(DATA!$M$17,2)&amp;D49)))</f>
        <v>E</v>
      </c>
      <c r="AF50" t="str">
        <f>IF(B49="","",IF(AND($CG$13=2,J49="NO"),"",IF(V50=800,"",LEFT(DATA!$M$18,2)&amp;D49)))</f>
        <v>E</v>
      </c>
      <c r="AG50" t="str">
        <f>IF(B49="","",IF(AND($CG$13=2,J49="NO"),"",IF(V50=800,"",LEFT(DATA!$M$19,2)&amp;D49)))</f>
        <v>E</v>
      </c>
      <c r="AJ50" s="192">
        <f t="shared" si="40"/>
        <v>36</v>
      </c>
      <c r="AK50" s="192">
        <f t="shared" si="41"/>
        <v>36</v>
      </c>
      <c r="AL50" s="192">
        <f t="shared" si="42"/>
        <v>1305000236</v>
      </c>
      <c r="AM50" s="192" t="str">
        <f t="shared" si="43"/>
        <v>E</v>
      </c>
      <c r="AN50" s="192">
        <v>36</v>
      </c>
      <c r="AO50" s="192" t="str">
        <f>IF(AL50="","",INDEX($W$15:$AG$402,MATCH(AL50,V$15:$V$402,0),1))</f>
        <v>01T</v>
      </c>
      <c r="AP50" s="192" t="str">
        <f t="shared" si="44"/>
        <v>09H</v>
      </c>
      <c r="AQ50" s="192" t="str">
        <f t="shared" si="45"/>
        <v>13E</v>
      </c>
      <c r="AR50" s="192" t="str">
        <f t="shared" si="46"/>
        <v>15E</v>
      </c>
      <c r="AS50" s="192" t="str">
        <f t="shared" si="47"/>
        <v>19E</v>
      </c>
      <c r="AT50" s="192" t="str">
        <f t="shared" si="48"/>
        <v>20E</v>
      </c>
      <c r="AU50" s="192" t="str">
        <f t="shared" si="49"/>
        <v>21E</v>
      </c>
      <c r="AV50" s="192" t="str">
        <f t="shared" si="50"/>
        <v>E</v>
      </c>
      <c r="AW50" s="192" t="str">
        <f t="shared" si="51"/>
        <v>E</v>
      </c>
      <c r="AX50" s="192" t="str">
        <f t="shared" si="52"/>
        <v>E</v>
      </c>
      <c r="AY50" s="192" t="str">
        <f t="shared" si="53"/>
        <v>E</v>
      </c>
      <c r="BB50">
        <f t="shared" si="54"/>
        <v>800</v>
      </c>
      <c r="BC50">
        <f t="shared" si="55"/>
        <v>36</v>
      </c>
      <c r="BD50">
        <f t="shared" si="56"/>
        <v>800</v>
      </c>
      <c r="BE50">
        <f t="shared" si="57"/>
        <v>800</v>
      </c>
      <c r="BF50">
        <f t="shared" si="58"/>
        <v>800</v>
      </c>
      <c r="BG50">
        <f t="shared" si="59"/>
        <v>36</v>
      </c>
      <c r="BH50">
        <v>36</v>
      </c>
      <c r="BK50">
        <f t="shared" si="60"/>
        <v>36</v>
      </c>
      <c r="BL50">
        <f t="shared" si="61"/>
        <v>800</v>
      </c>
      <c r="BM50">
        <f t="shared" si="62"/>
        <v>800</v>
      </c>
      <c r="BN50">
        <f t="shared" si="63"/>
        <v>800</v>
      </c>
      <c r="BO50">
        <f t="shared" si="64"/>
        <v>800</v>
      </c>
      <c r="BP50">
        <f t="shared" si="65"/>
        <v>800</v>
      </c>
      <c r="BQ50">
        <f t="shared" si="66"/>
        <v>36</v>
      </c>
      <c r="CS50" s="193">
        <f t="shared" si="3"/>
        <v>37</v>
      </c>
      <c r="CT50" s="193">
        <f t="shared" si="4"/>
        <v>37</v>
      </c>
      <c r="CU50" s="193">
        <f t="shared" si="5"/>
        <v>37</v>
      </c>
      <c r="CV50" s="193">
        <f t="shared" si="6"/>
        <v>37</v>
      </c>
      <c r="CW50" s="193">
        <f t="shared" si="7"/>
        <v>37</v>
      </c>
      <c r="CX50" s="193">
        <f t="shared" si="8"/>
        <v>37</v>
      </c>
      <c r="CY50" s="193">
        <f t="shared" si="9"/>
        <v>37</v>
      </c>
      <c r="CZ50" s="193">
        <f t="shared" si="10"/>
        <v>37</v>
      </c>
      <c r="DA50" s="193">
        <f t="shared" si="11"/>
        <v>37</v>
      </c>
      <c r="DB50" s="193">
        <f t="shared" si="12"/>
        <v>37</v>
      </c>
      <c r="DC50" s="193">
        <f t="shared" si="13"/>
        <v>37</v>
      </c>
      <c r="DF50">
        <v>37</v>
      </c>
      <c r="DG50" s="192" t="str">
        <f t="shared" si="14"/>
        <v>01T</v>
      </c>
      <c r="DH50" s="192" t="str">
        <f t="shared" si="15"/>
        <v>09H</v>
      </c>
      <c r="DI50" s="192" t="str">
        <f t="shared" si="16"/>
        <v>13E</v>
      </c>
      <c r="DJ50" s="192" t="str">
        <f t="shared" si="17"/>
        <v>15E</v>
      </c>
      <c r="DK50" s="192" t="str">
        <f t="shared" si="18"/>
        <v>19E</v>
      </c>
      <c r="DL50" s="192" t="str">
        <f t="shared" si="19"/>
        <v>20E</v>
      </c>
      <c r="DM50" s="192" t="str">
        <f t="shared" si="20"/>
        <v>21E</v>
      </c>
      <c r="DN50" s="192" t="str">
        <f t="shared" si="21"/>
        <v>E</v>
      </c>
      <c r="DO50" s="192" t="str">
        <f t="shared" si="22"/>
        <v>E</v>
      </c>
      <c r="DP50" s="192" t="str">
        <f t="shared" si="23"/>
        <v>E</v>
      </c>
      <c r="DQ50" s="192" t="str">
        <f t="shared" si="24"/>
        <v>E</v>
      </c>
      <c r="DU50" s="204">
        <f t="shared" si="25"/>
        <v>1305000237</v>
      </c>
      <c r="DV50" s="204">
        <f t="shared" si="26"/>
        <v>1305000237</v>
      </c>
      <c r="DW50" s="204">
        <f t="shared" si="27"/>
        <v>1305000237</v>
      </c>
      <c r="DX50" s="204">
        <f t="shared" si="28"/>
        <v>1305000237</v>
      </c>
      <c r="DY50" s="204">
        <f t="shared" si="29"/>
        <v>1305000237</v>
      </c>
      <c r="DZ50" s="204">
        <f t="shared" si="30"/>
        <v>1305000237</v>
      </c>
      <c r="EA50" s="204">
        <f t="shared" si="31"/>
        <v>1305000237</v>
      </c>
      <c r="EB50" s="204">
        <f t="shared" si="32"/>
        <v>1305000237</v>
      </c>
      <c r="EC50" s="204">
        <f t="shared" si="33"/>
        <v>1305000237</v>
      </c>
      <c r="ED50" s="204">
        <f t="shared" si="34"/>
        <v>1305000237</v>
      </c>
      <c r="EE50" s="204">
        <f t="shared" si="35"/>
        <v>1305000237</v>
      </c>
    </row>
    <row r="51" spans="2:135" ht="22.8" x14ac:dyDescent="0.3">
      <c r="B51" s="225">
        <f t="shared" si="36"/>
        <v>38</v>
      </c>
      <c r="C51" s="226">
        <f t="shared" si="37"/>
        <v>1305000238</v>
      </c>
      <c r="D51" s="227" t="s">
        <v>293</v>
      </c>
      <c r="E51" s="279" t="s">
        <v>38</v>
      </c>
      <c r="F51" s="202"/>
      <c r="G51" s="202"/>
      <c r="H51" s="202"/>
      <c r="I51" s="202"/>
      <c r="J51" s="202"/>
      <c r="K51" s="201"/>
      <c r="U51">
        <v>37</v>
      </c>
      <c r="V51">
        <f t="shared" si="38"/>
        <v>1305000237</v>
      </c>
      <c r="W51" t="str">
        <f t="shared" si="39"/>
        <v>01T</v>
      </c>
      <c r="X51" t="str">
        <f>IF(B50="","",IF(OR(W51="",W51=0),"",IF(V51=800,"",INDEX(DATA!$M$10:$Q$10,1,MATCH(W51,DATA!$M$9:$Q$9,0)))))</f>
        <v>09H</v>
      </c>
      <c r="Y51" t="str">
        <f>IF(B50="","",IF($CG$13=2,IF(OR(F50="NO",F50=""),"",F50),IF(V51=800,"",DATA!$M$11)))</f>
        <v>13E</v>
      </c>
      <c r="Z51" t="str">
        <f>IF(B50="","",IF(AND($CG$13=2,G50="NO"),"",IF(V51=800,"",LEFT(DATA!$M$12,2)&amp;D50)))</f>
        <v>15E</v>
      </c>
      <c r="AA51" t="str">
        <f>IF(B50="","",IF(AND($CG$13=2,G50="NO"),"",IF(V51=800,"",LEFT(DATA!$M$13,2)&amp;D50)))</f>
        <v>19E</v>
      </c>
      <c r="AB51" t="str">
        <f>IF(B50="","",IF(AND($CG$13=2,H50="NO"),"",IF(V51=800,"",LEFT(DATA!$M$14,2)&amp;D50)))</f>
        <v>20E</v>
      </c>
      <c r="AC51" t="str">
        <f>IF(B50="","",IF(AND($CG$13=2,H50="NO"),"",IF(V51=800,"",LEFT(DATA!$M$15,2)&amp;D50)))</f>
        <v>21E</v>
      </c>
      <c r="AD51" t="str">
        <f>IF(B50="","",IF(AND($CG$13=2,I50="NO"),"",IF(V51=800,"",LEFT(DATA!$M$16,2)&amp;D50)))</f>
        <v>E</v>
      </c>
      <c r="AE51" t="str">
        <f>IF(B50="","",IF(AND($CG$13=2,I50="NO"),"",IF(V51=800,"",LEFT(DATA!$M$17,2)&amp;D50)))</f>
        <v>E</v>
      </c>
      <c r="AF51" t="str">
        <f>IF(B50="","",IF(AND($CG$13=2,J50="NO"),"",IF(V51=800,"",LEFT(DATA!$M$18,2)&amp;D50)))</f>
        <v>E</v>
      </c>
      <c r="AG51" t="str">
        <f>IF(B50="","",IF(AND($CG$13=2,J50="NO"),"",IF(V51=800,"",LEFT(DATA!$M$19,2)&amp;D50)))</f>
        <v>E</v>
      </c>
      <c r="AJ51" s="192">
        <f t="shared" si="40"/>
        <v>37</v>
      </c>
      <c r="AK51" s="192">
        <f t="shared" si="41"/>
        <v>37</v>
      </c>
      <c r="AL51" s="192">
        <f t="shared" si="42"/>
        <v>1305000237</v>
      </c>
      <c r="AM51" s="192" t="str">
        <f t="shared" si="43"/>
        <v>E</v>
      </c>
      <c r="AN51" s="192">
        <v>37</v>
      </c>
      <c r="AO51" s="192" t="str">
        <f>IF(AL51="","",INDEX($W$15:$AG$402,MATCH(AL51,V$15:$V$402,0),1))</f>
        <v>01T</v>
      </c>
      <c r="AP51" s="192" t="str">
        <f t="shared" si="44"/>
        <v>09H</v>
      </c>
      <c r="AQ51" s="192" t="str">
        <f t="shared" si="45"/>
        <v>13E</v>
      </c>
      <c r="AR51" s="192" t="str">
        <f t="shared" si="46"/>
        <v>15E</v>
      </c>
      <c r="AS51" s="192" t="str">
        <f t="shared" si="47"/>
        <v>19E</v>
      </c>
      <c r="AT51" s="192" t="str">
        <f t="shared" si="48"/>
        <v>20E</v>
      </c>
      <c r="AU51" s="192" t="str">
        <f t="shared" si="49"/>
        <v>21E</v>
      </c>
      <c r="AV51" s="192" t="str">
        <f t="shared" si="50"/>
        <v>E</v>
      </c>
      <c r="AW51" s="192" t="str">
        <f t="shared" si="51"/>
        <v>E</v>
      </c>
      <c r="AX51" s="192" t="str">
        <f t="shared" si="52"/>
        <v>E</v>
      </c>
      <c r="AY51" s="192" t="str">
        <f t="shared" si="53"/>
        <v>E</v>
      </c>
      <c r="BB51">
        <f t="shared" si="54"/>
        <v>800</v>
      </c>
      <c r="BC51">
        <f t="shared" si="55"/>
        <v>37</v>
      </c>
      <c r="BD51">
        <f t="shared" si="56"/>
        <v>800</v>
      </c>
      <c r="BE51">
        <f t="shared" si="57"/>
        <v>800</v>
      </c>
      <c r="BF51">
        <f t="shared" si="58"/>
        <v>800</v>
      </c>
      <c r="BG51">
        <f t="shared" si="59"/>
        <v>37</v>
      </c>
      <c r="BH51">
        <v>37</v>
      </c>
      <c r="BK51">
        <f t="shared" si="60"/>
        <v>37</v>
      </c>
      <c r="BL51">
        <f t="shared" si="61"/>
        <v>800</v>
      </c>
      <c r="BM51">
        <f t="shared" si="62"/>
        <v>800</v>
      </c>
      <c r="BN51">
        <f t="shared" si="63"/>
        <v>800</v>
      </c>
      <c r="BO51">
        <f t="shared" si="64"/>
        <v>800</v>
      </c>
      <c r="BP51">
        <f t="shared" si="65"/>
        <v>800</v>
      </c>
      <c r="BQ51">
        <f t="shared" si="66"/>
        <v>37</v>
      </c>
      <c r="CS51" s="193">
        <f t="shared" si="3"/>
        <v>38</v>
      </c>
      <c r="CT51" s="193">
        <f t="shared" si="4"/>
        <v>38</v>
      </c>
      <c r="CU51" s="193">
        <f t="shared" si="5"/>
        <v>38</v>
      </c>
      <c r="CV51" s="193">
        <f t="shared" si="6"/>
        <v>38</v>
      </c>
      <c r="CW51" s="193">
        <f t="shared" si="7"/>
        <v>38</v>
      </c>
      <c r="CX51" s="193">
        <f t="shared" si="8"/>
        <v>38</v>
      </c>
      <c r="CY51" s="193">
        <f t="shared" si="9"/>
        <v>38</v>
      </c>
      <c r="CZ51" s="193">
        <f t="shared" si="10"/>
        <v>38</v>
      </c>
      <c r="DA51" s="193">
        <f t="shared" si="11"/>
        <v>38</v>
      </c>
      <c r="DB51" s="193">
        <f t="shared" si="12"/>
        <v>38</v>
      </c>
      <c r="DC51" s="193">
        <f t="shared" si="13"/>
        <v>38</v>
      </c>
      <c r="DF51">
        <v>38</v>
      </c>
      <c r="DG51" s="192" t="str">
        <f t="shared" si="14"/>
        <v>01T</v>
      </c>
      <c r="DH51" s="192" t="str">
        <f t="shared" si="15"/>
        <v>09H</v>
      </c>
      <c r="DI51" s="192" t="str">
        <f t="shared" si="16"/>
        <v>13E</v>
      </c>
      <c r="DJ51" s="192" t="str">
        <f t="shared" si="17"/>
        <v>15E</v>
      </c>
      <c r="DK51" s="192" t="str">
        <f t="shared" si="18"/>
        <v>19E</v>
      </c>
      <c r="DL51" s="192" t="str">
        <f t="shared" si="19"/>
        <v>20E</v>
      </c>
      <c r="DM51" s="192" t="str">
        <f t="shared" si="20"/>
        <v>21E</v>
      </c>
      <c r="DN51" s="192" t="str">
        <f t="shared" si="21"/>
        <v>E</v>
      </c>
      <c r="DO51" s="192" t="str">
        <f t="shared" si="22"/>
        <v>E</v>
      </c>
      <c r="DP51" s="192" t="str">
        <f t="shared" si="23"/>
        <v>E</v>
      </c>
      <c r="DQ51" s="192" t="str">
        <f t="shared" si="24"/>
        <v>E</v>
      </c>
      <c r="DU51" s="204">
        <f t="shared" si="25"/>
        <v>1305000238</v>
      </c>
      <c r="DV51" s="204">
        <f t="shared" si="26"/>
        <v>1305000238</v>
      </c>
      <c r="DW51" s="204">
        <f t="shared" si="27"/>
        <v>1305000238</v>
      </c>
      <c r="DX51" s="204">
        <f t="shared" si="28"/>
        <v>1305000238</v>
      </c>
      <c r="DY51" s="204">
        <f t="shared" si="29"/>
        <v>1305000238</v>
      </c>
      <c r="DZ51" s="204">
        <f t="shared" si="30"/>
        <v>1305000238</v>
      </c>
      <c r="EA51" s="204">
        <f t="shared" si="31"/>
        <v>1305000238</v>
      </c>
      <c r="EB51" s="204">
        <f t="shared" si="32"/>
        <v>1305000238</v>
      </c>
      <c r="EC51" s="204">
        <f t="shared" si="33"/>
        <v>1305000238</v>
      </c>
      <c r="ED51" s="204">
        <f t="shared" si="34"/>
        <v>1305000238</v>
      </c>
      <c r="EE51" s="204">
        <f t="shared" si="35"/>
        <v>1305000238</v>
      </c>
    </row>
    <row r="52" spans="2:135" ht="22.8" x14ac:dyDescent="0.3">
      <c r="B52" s="225">
        <f t="shared" si="36"/>
        <v>39</v>
      </c>
      <c r="C52" s="226">
        <f t="shared" si="37"/>
        <v>1305000239</v>
      </c>
      <c r="D52" s="227" t="s">
        <v>293</v>
      </c>
      <c r="E52" s="279" t="s">
        <v>38</v>
      </c>
      <c r="F52" s="202"/>
      <c r="G52" s="202"/>
      <c r="H52" s="202"/>
      <c r="I52" s="202"/>
      <c r="J52" s="202"/>
      <c r="K52" s="201"/>
      <c r="U52">
        <v>38</v>
      </c>
      <c r="V52">
        <f t="shared" si="38"/>
        <v>1305000238</v>
      </c>
      <c r="W52" t="str">
        <f t="shared" si="39"/>
        <v>01T</v>
      </c>
      <c r="X52" t="str">
        <f>IF(B51="","",IF(OR(W52="",W52=0),"",IF(V52=800,"",INDEX(DATA!$M$10:$Q$10,1,MATCH(W52,DATA!$M$9:$Q$9,0)))))</f>
        <v>09H</v>
      </c>
      <c r="Y52" t="str">
        <f>IF(B51="","",IF($CG$13=2,IF(OR(F51="NO",F51=""),"",F51),IF(V52=800,"",DATA!$M$11)))</f>
        <v>13E</v>
      </c>
      <c r="Z52" t="str">
        <f>IF(B51="","",IF(AND($CG$13=2,G51="NO"),"",IF(V52=800,"",LEFT(DATA!$M$12,2)&amp;D51)))</f>
        <v>15E</v>
      </c>
      <c r="AA52" t="str">
        <f>IF(B51="","",IF(AND($CG$13=2,G51="NO"),"",IF(V52=800,"",LEFT(DATA!$M$13,2)&amp;D51)))</f>
        <v>19E</v>
      </c>
      <c r="AB52" t="str">
        <f>IF(B51="","",IF(AND($CG$13=2,H51="NO"),"",IF(V52=800,"",LEFT(DATA!$M$14,2)&amp;D51)))</f>
        <v>20E</v>
      </c>
      <c r="AC52" t="str">
        <f>IF(B51="","",IF(AND($CG$13=2,H51="NO"),"",IF(V52=800,"",LEFT(DATA!$M$15,2)&amp;D51)))</f>
        <v>21E</v>
      </c>
      <c r="AD52" t="str">
        <f>IF(B51="","",IF(AND($CG$13=2,I51="NO"),"",IF(V52=800,"",LEFT(DATA!$M$16,2)&amp;D51)))</f>
        <v>E</v>
      </c>
      <c r="AE52" t="str">
        <f>IF(B51="","",IF(AND($CG$13=2,I51="NO"),"",IF(V52=800,"",LEFT(DATA!$M$17,2)&amp;D51)))</f>
        <v>E</v>
      </c>
      <c r="AF52" t="str">
        <f>IF(B51="","",IF(AND($CG$13=2,J51="NO"),"",IF(V52=800,"",LEFT(DATA!$M$18,2)&amp;D51)))</f>
        <v>E</v>
      </c>
      <c r="AG52" t="str">
        <f>IF(B51="","",IF(AND($CG$13=2,J51="NO"),"",IF(V52=800,"",LEFT(DATA!$M$19,2)&amp;D51)))</f>
        <v>E</v>
      </c>
      <c r="AJ52" s="192">
        <f t="shared" si="40"/>
        <v>38</v>
      </c>
      <c r="AK52" s="192">
        <f t="shared" si="41"/>
        <v>38</v>
      </c>
      <c r="AL52" s="192">
        <f t="shared" si="42"/>
        <v>1305000238</v>
      </c>
      <c r="AM52" s="192" t="str">
        <f t="shared" si="43"/>
        <v>E</v>
      </c>
      <c r="AN52" s="192">
        <v>38</v>
      </c>
      <c r="AO52" s="192" t="str">
        <f>IF(AL52="","",INDEX($W$15:$AG$402,MATCH(AL52,V$15:$V$402,0),1))</f>
        <v>01T</v>
      </c>
      <c r="AP52" s="192" t="str">
        <f t="shared" si="44"/>
        <v>09H</v>
      </c>
      <c r="AQ52" s="192" t="str">
        <f t="shared" si="45"/>
        <v>13E</v>
      </c>
      <c r="AR52" s="192" t="str">
        <f t="shared" si="46"/>
        <v>15E</v>
      </c>
      <c r="AS52" s="192" t="str">
        <f t="shared" si="47"/>
        <v>19E</v>
      </c>
      <c r="AT52" s="192" t="str">
        <f t="shared" si="48"/>
        <v>20E</v>
      </c>
      <c r="AU52" s="192" t="str">
        <f t="shared" si="49"/>
        <v>21E</v>
      </c>
      <c r="AV52" s="192" t="str">
        <f t="shared" si="50"/>
        <v>E</v>
      </c>
      <c r="AW52" s="192" t="str">
        <f t="shared" si="51"/>
        <v>E</v>
      </c>
      <c r="AX52" s="192" t="str">
        <f t="shared" si="52"/>
        <v>E</v>
      </c>
      <c r="AY52" s="192" t="str">
        <f t="shared" si="53"/>
        <v>E</v>
      </c>
      <c r="BB52">
        <f t="shared" si="54"/>
        <v>800</v>
      </c>
      <c r="BC52">
        <f t="shared" si="55"/>
        <v>38</v>
      </c>
      <c r="BD52">
        <f t="shared" si="56"/>
        <v>800</v>
      </c>
      <c r="BE52">
        <f t="shared" si="57"/>
        <v>800</v>
      </c>
      <c r="BF52">
        <f t="shared" si="58"/>
        <v>800</v>
      </c>
      <c r="BG52">
        <f t="shared" si="59"/>
        <v>38</v>
      </c>
      <c r="BH52">
        <v>38</v>
      </c>
      <c r="BK52">
        <f t="shared" si="60"/>
        <v>38</v>
      </c>
      <c r="BL52">
        <f t="shared" si="61"/>
        <v>800</v>
      </c>
      <c r="BM52">
        <f t="shared" si="62"/>
        <v>800</v>
      </c>
      <c r="BN52">
        <f t="shared" si="63"/>
        <v>800</v>
      </c>
      <c r="BO52">
        <f t="shared" si="64"/>
        <v>800</v>
      </c>
      <c r="BP52">
        <f t="shared" si="65"/>
        <v>800</v>
      </c>
      <c r="BQ52">
        <f t="shared" si="66"/>
        <v>38</v>
      </c>
      <c r="CS52" s="193">
        <f t="shared" si="3"/>
        <v>39</v>
      </c>
      <c r="CT52" s="193">
        <f t="shared" si="4"/>
        <v>39</v>
      </c>
      <c r="CU52" s="193">
        <f t="shared" si="5"/>
        <v>39</v>
      </c>
      <c r="CV52" s="193">
        <f t="shared" si="6"/>
        <v>39</v>
      </c>
      <c r="CW52" s="193">
        <f t="shared" si="7"/>
        <v>39</v>
      </c>
      <c r="CX52" s="193">
        <f t="shared" si="8"/>
        <v>39</v>
      </c>
      <c r="CY52" s="193">
        <f t="shared" si="9"/>
        <v>39</v>
      </c>
      <c r="CZ52" s="193">
        <f t="shared" si="10"/>
        <v>39</v>
      </c>
      <c r="DA52" s="193">
        <f t="shared" si="11"/>
        <v>39</v>
      </c>
      <c r="DB52" s="193">
        <f t="shared" si="12"/>
        <v>39</v>
      </c>
      <c r="DC52" s="193">
        <f t="shared" si="13"/>
        <v>39</v>
      </c>
      <c r="DF52">
        <v>39</v>
      </c>
      <c r="DG52" s="192" t="str">
        <f t="shared" si="14"/>
        <v>01T</v>
      </c>
      <c r="DH52" s="192" t="str">
        <f t="shared" si="15"/>
        <v>09H</v>
      </c>
      <c r="DI52" s="192" t="str">
        <f t="shared" si="16"/>
        <v>13E</v>
      </c>
      <c r="DJ52" s="192" t="str">
        <f t="shared" si="17"/>
        <v>15E</v>
      </c>
      <c r="DK52" s="192" t="str">
        <f t="shared" si="18"/>
        <v>19E</v>
      </c>
      <c r="DL52" s="192" t="str">
        <f t="shared" si="19"/>
        <v>20E</v>
      </c>
      <c r="DM52" s="192" t="str">
        <f t="shared" si="20"/>
        <v>21E</v>
      </c>
      <c r="DN52" s="192" t="str">
        <f t="shared" si="21"/>
        <v>E</v>
      </c>
      <c r="DO52" s="192" t="str">
        <f t="shared" si="22"/>
        <v>E</v>
      </c>
      <c r="DP52" s="192" t="str">
        <f t="shared" si="23"/>
        <v>E</v>
      </c>
      <c r="DQ52" s="192" t="str">
        <f t="shared" si="24"/>
        <v>E</v>
      </c>
      <c r="DU52" s="204">
        <f t="shared" si="25"/>
        <v>1305000239</v>
      </c>
      <c r="DV52" s="204">
        <f t="shared" si="26"/>
        <v>1305000239</v>
      </c>
      <c r="DW52" s="204">
        <f t="shared" si="27"/>
        <v>1305000239</v>
      </c>
      <c r="DX52" s="204">
        <f t="shared" si="28"/>
        <v>1305000239</v>
      </c>
      <c r="DY52" s="204">
        <f t="shared" si="29"/>
        <v>1305000239</v>
      </c>
      <c r="DZ52" s="204">
        <f t="shared" si="30"/>
        <v>1305000239</v>
      </c>
      <c r="EA52" s="204">
        <f t="shared" si="31"/>
        <v>1305000239</v>
      </c>
      <c r="EB52" s="204">
        <f t="shared" si="32"/>
        <v>1305000239</v>
      </c>
      <c r="EC52" s="204">
        <f t="shared" si="33"/>
        <v>1305000239</v>
      </c>
      <c r="ED52" s="204">
        <f t="shared" si="34"/>
        <v>1305000239</v>
      </c>
      <c r="EE52" s="204">
        <f t="shared" si="35"/>
        <v>1305000239</v>
      </c>
    </row>
    <row r="53" spans="2:135" ht="22.8" x14ac:dyDescent="0.3">
      <c r="B53" s="225">
        <f t="shared" si="36"/>
        <v>40</v>
      </c>
      <c r="C53" s="226">
        <f t="shared" si="37"/>
        <v>1305000240</v>
      </c>
      <c r="D53" s="227" t="s">
        <v>293</v>
      </c>
      <c r="E53" s="279" t="s">
        <v>38</v>
      </c>
      <c r="F53" s="202"/>
      <c r="G53" s="202"/>
      <c r="H53" s="202"/>
      <c r="I53" s="202"/>
      <c r="J53" s="202"/>
      <c r="K53" s="201"/>
      <c r="U53">
        <v>39</v>
      </c>
      <c r="V53">
        <f t="shared" si="38"/>
        <v>1305000239</v>
      </c>
      <c r="W53" t="str">
        <f t="shared" si="39"/>
        <v>01T</v>
      </c>
      <c r="X53" t="str">
        <f>IF(B52="","",IF(OR(W53="",W53=0),"",IF(V53=800,"",INDEX(DATA!$M$10:$Q$10,1,MATCH(W53,DATA!$M$9:$Q$9,0)))))</f>
        <v>09H</v>
      </c>
      <c r="Y53" t="str">
        <f>IF(B52="","",IF($CG$13=2,IF(OR(F52="NO",F52=""),"",F52),IF(V53=800,"",DATA!$M$11)))</f>
        <v>13E</v>
      </c>
      <c r="Z53" t="str">
        <f>IF(B52="","",IF(AND($CG$13=2,G52="NO"),"",IF(V53=800,"",LEFT(DATA!$M$12,2)&amp;D52)))</f>
        <v>15E</v>
      </c>
      <c r="AA53" t="str">
        <f>IF(B52="","",IF(AND($CG$13=2,G52="NO"),"",IF(V53=800,"",LEFT(DATA!$M$13,2)&amp;D52)))</f>
        <v>19E</v>
      </c>
      <c r="AB53" t="str">
        <f>IF(B52="","",IF(AND($CG$13=2,H52="NO"),"",IF(V53=800,"",LEFT(DATA!$M$14,2)&amp;D52)))</f>
        <v>20E</v>
      </c>
      <c r="AC53" t="str">
        <f>IF(B52="","",IF(AND($CG$13=2,H52="NO"),"",IF(V53=800,"",LEFT(DATA!$M$15,2)&amp;D52)))</f>
        <v>21E</v>
      </c>
      <c r="AD53" t="str">
        <f>IF(B52="","",IF(AND($CG$13=2,I52="NO"),"",IF(V53=800,"",LEFT(DATA!$M$16,2)&amp;D52)))</f>
        <v>E</v>
      </c>
      <c r="AE53" t="str">
        <f>IF(B52="","",IF(AND($CG$13=2,I52="NO"),"",IF(V53=800,"",LEFT(DATA!$M$17,2)&amp;D52)))</f>
        <v>E</v>
      </c>
      <c r="AF53" t="str">
        <f>IF(B52="","",IF(AND($CG$13=2,J52="NO"),"",IF(V53=800,"",LEFT(DATA!$M$18,2)&amp;D52)))</f>
        <v>E</v>
      </c>
      <c r="AG53" t="str">
        <f>IF(B52="","",IF(AND($CG$13=2,J52="NO"),"",IF(V53=800,"",LEFT(DATA!$M$19,2)&amp;D52)))</f>
        <v>E</v>
      </c>
      <c r="AJ53" s="192">
        <f t="shared" si="40"/>
        <v>39</v>
      </c>
      <c r="AK53" s="192">
        <f t="shared" si="41"/>
        <v>39</v>
      </c>
      <c r="AL53" s="192">
        <f t="shared" si="42"/>
        <v>1305000239</v>
      </c>
      <c r="AM53" s="192" t="str">
        <f t="shared" si="43"/>
        <v>E</v>
      </c>
      <c r="AN53" s="192">
        <v>39</v>
      </c>
      <c r="AO53" s="192" t="str">
        <f>IF(AL53="","",INDEX($W$15:$AG$402,MATCH(AL53,V$15:$V$402,0),1))</f>
        <v>01T</v>
      </c>
      <c r="AP53" s="192" t="str">
        <f t="shared" si="44"/>
        <v>09H</v>
      </c>
      <c r="AQ53" s="192" t="str">
        <f t="shared" si="45"/>
        <v>13E</v>
      </c>
      <c r="AR53" s="192" t="str">
        <f t="shared" si="46"/>
        <v>15E</v>
      </c>
      <c r="AS53" s="192" t="str">
        <f t="shared" si="47"/>
        <v>19E</v>
      </c>
      <c r="AT53" s="192" t="str">
        <f t="shared" si="48"/>
        <v>20E</v>
      </c>
      <c r="AU53" s="192" t="str">
        <f t="shared" si="49"/>
        <v>21E</v>
      </c>
      <c r="AV53" s="192" t="str">
        <f t="shared" si="50"/>
        <v>E</v>
      </c>
      <c r="AW53" s="192" t="str">
        <f t="shared" si="51"/>
        <v>E</v>
      </c>
      <c r="AX53" s="192" t="str">
        <f t="shared" si="52"/>
        <v>E</v>
      </c>
      <c r="AY53" s="192" t="str">
        <f t="shared" si="53"/>
        <v>E</v>
      </c>
      <c r="BB53">
        <f t="shared" si="54"/>
        <v>800</v>
      </c>
      <c r="BC53">
        <f t="shared" si="55"/>
        <v>39</v>
      </c>
      <c r="BD53">
        <f t="shared" si="56"/>
        <v>800</v>
      </c>
      <c r="BE53">
        <f t="shared" si="57"/>
        <v>800</v>
      </c>
      <c r="BF53">
        <f t="shared" si="58"/>
        <v>800</v>
      </c>
      <c r="BG53">
        <f t="shared" si="59"/>
        <v>39</v>
      </c>
      <c r="BH53">
        <v>39</v>
      </c>
      <c r="BK53">
        <f t="shared" si="60"/>
        <v>39</v>
      </c>
      <c r="BL53">
        <f t="shared" si="61"/>
        <v>800</v>
      </c>
      <c r="BM53">
        <f t="shared" si="62"/>
        <v>800</v>
      </c>
      <c r="BN53">
        <f t="shared" si="63"/>
        <v>800</v>
      </c>
      <c r="BO53">
        <f t="shared" si="64"/>
        <v>800</v>
      </c>
      <c r="BP53">
        <f t="shared" si="65"/>
        <v>800</v>
      </c>
      <c r="BQ53">
        <f t="shared" si="66"/>
        <v>39</v>
      </c>
      <c r="CS53" s="193">
        <f t="shared" si="3"/>
        <v>40</v>
      </c>
      <c r="CT53" s="193">
        <f t="shared" si="4"/>
        <v>40</v>
      </c>
      <c r="CU53" s="193">
        <f t="shared" si="5"/>
        <v>40</v>
      </c>
      <c r="CV53" s="193">
        <f t="shared" si="6"/>
        <v>40</v>
      </c>
      <c r="CW53" s="193">
        <f t="shared" si="7"/>
        <v>40</v>
      </c>
      <c r="CX53" s="193">
        <f t="shared" si="8"/>
        <v>40</v>
      </c>
      <c r="CY53" s="193">
        <f t="shared" si="9"/>
        <v>40</v>
      </c>
      <c r="CZ53" s="193">
        <f t="shared" si="10"/>
        <v>40</v>
      </c>
      <c r="DA53" s="193">
        <f t="shared" si="11"/>
        <v>40</v>
      </c>
      <c r="DB53" s="193">
        <f t="shared" si="12"/>
        <v>40</v>
      </c>
      <c r="DC53" s="193">
        <f t="shared" si="13"/>
        <v>40</v>
      </c>
      <c r="DF53">
        <v>40</v>
      </c>
      <c r="DG53" s="192" t="str">
        <f t="shared" si="14"/>
        <v>01T</v>
      </c>
      <c r="DH53" s="192" t="str">
        <f t="shared" si="15"/>
        <v>09H</v>
      </c>
      <c r="DI53" s="192" t="str">
        <f t="shared" si="16"/>
        <v>13E</v>
      </c>
      <c r="DJ53" s="192" t="str">
        <f t="shared" si="17"/>
        <v>15E</v>
      </c>
      <c r="DK53" s="192" t="str">
        <f t="shared" si="18"/>
        <v>19E</v>
      </c>
      <c r="DL53" s="192" t="str">
        <f t="shared" si="19"/>
        <v>20E</v>
      </c>
      <c r="DM53" s="192" t="str">
        <f t="shared" si="20"/>
        <v>21E</v>
      </c>
      <c r="DN53" s="192" t="str">
        <f t="shared" si="21"/>
        <v>E</v>
      </c>
      <c r="DO53" s="192" t="str">
        <f t="shared" si="22"/>
        <v>E</v>
      </c>
      <c r="DP53" s="192" t="str">
        <f t="shared" si="23"/>
        <v>E</v>
      </c>
      <c r="DQ53" s="192" t="str">
        <f t="shared" si="24"/>
        <v>E</v>
      </c>
      <c r="DU53" s="204">
        <f t="shared" si="25"/>
        <v>1305000240</v>
      </c>
      <c r="DV53" s="204">
        <f t="shared" si="26"/>
        <v>1305000240</v>
      </c>
      <c r="DW53" s="204">
        <f t="shared" si="27"/>
        <v>1305000240</v>
      </c>
      <c r="DX53" s="204">
        <f t="shared" si="28"/>
        <v>1305000240</v>
      </c>
      <c r="DY53" s="204">
        <f t="shared" si="29"/>
        <v>1305000240</v>
      </c>
      <c r="DZ53" s="204">
        <f t="shared" si="30"/>
        <v>1305000240</v>
      </c>
      <c r="EA53" s="204">
        <f t="shared" si="31"/>
        <v>1305000240</v>
      </c>
      <c r="EB53" s="204">
        <f t="shared" si="32"/>
        <v>1305000240</v>
      </c>
      <c r="EC53" s="204">
        <f t="shared" si="33"/>
        <v>1305000240</v>
      </c>
      <c r="ED53" s="204">
        <f t="shared" si="34"/>
        <v>1305000240</v>
      </c>
      <c r="EE53" s="204">
        <f t="shared" si="35"/>
        <v>1305000240</v>
      </c>
    </row>
    <row r="54" spans="2:135" ht="22.8" x14ac:dyDescent="0.3">
      <c r="B54" s="225">
        <f t="shared" si="36"/>
        <v>41</v>
      </c>
      <c r="C54" s="226">
        <f t="shared" si="37"/>
        <v>1305000241</v>
      </c>
      <c r="D54" s="227" t="s">
        <v>293</v>
      </c>
      <c r="E54" s="279" t="s">
        <v>38</v>
      </c>
      <c r="F54" s="202"/>
      <c r="G54" s="202"/>
      <c r="H54" s="202"/>
      <c r="I54" s="202"/>
      <c r="J54" s="202"/>
      <c r="K54" s="201"/>
      <c r="U54">
        <v>40</v>
      </c>
      <c r="V54">
        <f t="shared" si="38"/>
        <v>1305000240</v>
      </c>
      <c r="W54" t="str">
        <f t="shared" si="39"/>
        <v>01T</v>
      </c>
      <c r="X54" t="str">
        <f>IF(B53="","",IF(OR(W54="",W54=0),"",IF(V54=800,"",INDEX(DATA!$M$10:$Q$10,1,MATCH(W54,DATA!$M$9:$Q$9,0)))))</f>
        <v>09H</v>
      </c>
      <c r="Y54" t="str">
        <f>IF(B53="","",IF($CG$13=2,IF(OR(F53="NO",F53=""),"",F53),IF(V54=800,"",DATA!$M$11)))</f>
        <v>13E</v>
      </c>
      <c r="Z54" t="str">
        <f>IF(B53="","",IF(AND($CG$13=2,G53="NO"),"",IF(V54=800,"",LEFT(DATA!$M$12,2)&amp;D53)))</f>
        <v>15E</v>
      </c>
      <c r="AA54" t="str">
        <f>IF(B53="","",IF(AND($CG$13=2,G53="NO"),"",IF(V54=800,"",LEFT(DATA!$M$13,2)&amp;D53)))</f>
        <v>19E</v>
      </c>
      <c r="AB54" t="str">
        <f>IF(B53="","",IF(AND($CG$13=2,H53="NO"),"",IF(V54=800,"",LEFT(DATA!$M$14,2)&amp;D53)))</f>
        <v>20E</v>
      </c>
      <c r="AC54" t="str">
        <f>IF(B53="","",IF(AND($CG$13=2,H53="NO"),"",IF(V54=800,"",LEFT(DATA!$M$15,2)&amp;D53)))</f>
        <v>21E</v>
      </c>
      <c r="AD54" t="str">
        <f>IF(B53="","",IF(AND($CG$13=2,I53="NO"),"",IF(V54=800,"",LEFT(DATA!$M$16,2)&amp;D53)))</f>
        <v>E</v>
      </c>
      <c r="AE54" t="str">
        <f>IF(B53="","",IF(AND($CG$13=2,I53="NO"),"",IF(V54=800,"",LEFT(DATA!$M$17,2)&amp;D53)))</f>
        <v>E</v>
      </c>
      <c r="AF54" t="str">
        <f>IF(B53="","",IF(AND($CG$13=2,J53="NO"),"",IF(V54=800,"",LEFT(DATA!$M$18,2)&amp;D53)))</f>
        <v>E</v>
      </c>
      <c r="AG54" t="str">
        <f>IF(B53="","",IF(AND($CG$13=2,J53="NO"),"",IF(V54=800,"",LEFT(DATA!$M$19,2)&amp;D53)))</f>
        <v>E</v>
      </c>
      <c r="AJ54" s="192">
        <f t="shared" si="40"/>
        <v>40</v>
      </c>
      <c r="AK54" s="192">
        <f t="shared" si="41"/>
        <v>40</v>
      </c>
      <c r="AL54" s="192">
        <f t="shared" si="42"/>
        <v>1305000240</v>
      </c>
      <c r="AM54" s="192" t="str">
        <f t="shared" si="43"/>
        <v>E</v>
      </c>
      <c r="AN54" s="192">
        <v>40</v>
      </c>
      <c r="AO54" s="192" t="str">
        <f>IF(AL54="","",INDEX($W$15:$AG$402,MATCH(AL54,V$15:$V$402,0),1))</f>
        <v>01T</v>
      </c>
      <c r="AP54" s="192" t="str">
        <f t="shared" si="44"/>
        <v>09H</v>
      </c>
      <c r="AQ54" s="192" t="str">
        <f t="shared" si="45"/>
        <v>13E</v>
      </c>
      <c r="AR54" s="192" t="str">
        <f t="shared" si="46"/>
        <v>15E</v>
      </c>
      <c r="AS54" s="192" t="str">
        <f t="shared" si="47"/>
        <v>19E</v>
      </c>
      <c r="AT54" s="192" t="str">
        <f t="shared" si="48"/>
        <v>20E</v>
      </c>
      <c r="AU54" s="192" t="str">
        <f t="shared" si="49"/>
        <v>21E</v>
      </c>
      <c r="AV54" s="192" t="str">
        <f t="shared" si="50"/>
        <v>E</v>
      </c>
      <c r="AW54" s="192" t="str">
        <f t="shared" si="51"/>
        <v>E</v>
      </c>
      <c r="AX54" s="192" t="str">
        <f t="shared" si="52"/>
        <v>E</v>
      </c>
      <c r="AY54" s="192" t="str">
        <f t="shared" si="53"/>
        <v>E</v>
      </c>
      <c r="BB54">
        <f t="shared" si="54"/>
        <v>800</v>
      </c>
      <c r="BC54">
        <f t="shared" si="55"/>
        <v>40</v>
      </c>
      <c r="BD54">
        <f t="shared" si="56"/>
        <v>800</v>
      </c>
      <c r="BE54">
        <f t="shared" si="57"/>
        <v>800</v>
      </c>
      <c r="BF54">
        <f t="shared" si="58"/>
        <v>800</v>
      </c>
      <c r="BG54">
        <f t="shared" si="59"/>
        <v>40</v>
      </c>
      <c r="BH54">
        <v>40</v>
      </c>
      <c r="BK54">
        <f t="shared" si="60"/>
        <v>40</v>
      </c>
      <c r="BL54">
        <f t="shared" si="61"/>
        <v>800</v>
      </c>
      <c r="BM54">
        <f t="shared" si="62"/>
        <v>800</v>
      </c>
      <c r="BN54">
        <f t="shared" si="63"/>
        <v>800</v>
      </c>
      <c r="BO54">
        <f t="shared" si="64"/>
        <v>800</v>
      </c>
      <c r="BP54">
        <f t="shared" si="65"/>
        <v>800</v>
      </c>
      <c r="BQ54">
        <f t="shared" si="66"/>
        <v>40</v>
      </c>
      <c r="CS54" s="193">
        <f t="shared" si="3"/>
        <v>41</v>
      </c>
      <c r="CT54" s="193">
        <f t="shared" si="4"/>
        <v>41</v>
      </c>
      <c r="CU54" s="193">
        <f t="shared" si="5"/>
        <v>41</v>
      </c>
      <c r="CV54" s="193">
        <f t="shared" si="6"/>
        <v>41</v>
      </c>
      <c r="CW54" s="193">
        <f t="shared" si="7"/>
        <v>41</v>
      </c>
      <c r="CX54" s="193">
        <f t="shared" si="8"/>
        <v>41</v>
      </c>
      <c r="CY54" s="193">
        <f t="shared" si="9"/>
        <v>41</v>
      </c>
      <c r="CZ54" s="193">
        <f t="shared" si="10"/>
        <v>41</v>
      </c>
      <c r="DA54" s="193">
        <f t="shared" si="11"/>
        <v>41</v>
      </c>
      <c r="DB54" s="193">
        <f t="shared" si="12"/>
        <v>41</v>
      </c>
      <c r="DC54" s="193">
        <f t="shared" si="13"/>
        <v>41</v>
      </c>
      <c r="DF54">
        <v>41</v>
      </c>
      <c r="DG54" s="192" t="str">
        <f t="shared" si="14"/>
        <v>01T</v>
      </c>
      <c r="DH54" s="192" t="str">
        <f t="shared" si="15"/>
        <v>09H</v>
      </c>
      <c r="DI54" s="192" t="str">
        <f t="shared" si="16"/>
        <v>13E</v>
      </c>
      <c r="DJ54" s="192" t="str">
        <f t="shared" si="17"/>
        <v>15E</v>
      </c>
      <c r="DK54" s="192" t="str">
        <f t="shared" si="18"/>
        <v>19E</v>
      </c>
      <c r="DL54" s="192" t="str">
        <f t="shared" si="19"/>
        <v>20E</v>
      </c>
      <c r="DM54" s="192" t="str">
        <f t="shared" si="20"/>
        <v>21E</v>
      </c>
      <c r="DN54" s="192" t="str">
        <f t="shared" si="21"/>
        <v>E</v>
      </c>
      <c r="DO54" s="192" t="str">
        <f t="shared" si="22"/>
        <v>E</v>
      </c>
      <c r="DP54" s="192" t="str">
        <f t="shared" si="23"/>
        <v>E</v>
      </c>
      <c r="DQ54" s="192" t="str">
        <f t="shared" si="24"/>
        <v>E</v>
      </c>
      <c r="DU54" s="204">
        <f t="shared" si="25"/>
        <v>1305000241</v>
      </c>
      <c r="DV54" s="204">
        <f t="shared" si="26"/>
        <v>1305000241</v>
      </c>
      <c r="DW54" s="204">
        <f t="shared" si="27"/>
        <v>1305000241</v>
      </c>
      <c r="DX54" s="204">
        <f t="shared" si="28"/>
        <v>1305000241</v>
      </c>
      <c r="DY54" s="204">
        <f t="shared" si="29"/>
        <v>1305000241</v>
      </c>
      <c r="DZ54" s="204">
        <f t="shared" si="30"/>
        <v>1305000241</v>
      </c>
      <c r="EA54" s="204">
        <f t="shared" si="31"/>
        <v>1305000241</v>
      </c>
      <c r="EB54" s="204">
        <f t="shared" si="32"/>
        <v>1305000241</v>
      </c>
      <c r="EC54" s="204">
        <f t="shared" si="33"/>
        <v>1305000241</v>
      </c>
      <c r="ED54" s="204">
        <f t="shared" si="34"/>
        <v>1305000241</v>
      </c>
      <c r="EE54" s="204">
        <f t="shared" si="35"/>
        <v>1305000241</v>
      </c>
    </row>
    <row r="55" spans="2:135" ht="22.8" x14ac:dyDescent="0.3">
      <c r="B55" s="225">
        <f t="shared" si="36"/>
        <v>42</v>
      </c>
      <c r="C55" s="226">
        <f t="shared" si="37"/>
        <v>1305000242</v>
      </c>
      <c r="D55" s="227" t="s">
        <v>293</v>
      </c>
      <c r="E55" s="279" t="s">
        <v>38</v>
      </c>
      <c r="F55" s="202"/>
      <c r="G55" s="202"/>
      <c r="H55" s="202"/>
      <c r="I55" s="202"/>
      <c r="J55" s="202"/>
      <c r="K55" s="201"/>
      <c r="U55">
        <v>41</v>
      </c>
      <c r="V55">
        <f t="shared" si="38"/>
        <v>1305000241</v>
      </c>
      <c r="W55" t="str">
        <f t="shared" si="39"/>
        <v>01T</v>
      </c>
      <c r="X55" t="str">
        <f>IF(B54="","",IF(OR(W55="",W55=0),"",IF(V55=800,"",INDEX(DATA!$M$10:$Q$10,1,MATCH(W55,DATA!$M$9:$Q$9,0)))))</f>
        <v>09H</v>
      </c>
      <c r="Y55" t="str">
        <f>IF(B54="","",IF($CG$13=2,IF(OR(F54="NO",F54=""),"",F54),IF(V55=800,"",DATA!$M$11)))</f>
        <v>13E</v>
      </c>
      <c r="Z55" t="str">
        <f>IF(B54="","",IF(AND($CG$13=2,G54="NO"),"",IF(V55=800,"",LEFT(DATA!$M$12,2)&amp;D54)))</f>
        <v>15E</v>
      </c>
      <c r="AA55" t="str">
        <f>IF(B54="","",IF(AND($CG$13=2,G54="NO"),"",IF(V55=800,"",LEFT(DATA!$M$13,2)&amp;D54)))</f>
        <v>19E</v>
      </c>
      <c r="AB55" t="str">
        <f>IF(B54="","",IF(AND($CG$13=2,H54="NO"),"",IF(V55=800,"",LEFT(DATA!$M$14,2)&amp;D54)))</f>
        <v>20E</v>
      </c>
      <c r="AC55" t="str">
        <f>IF(B54="","",IF(AND($CG$13=2,H54="NO"),"",IF(V55=800,"",LEFT(DATA!$M$15,2)&amp;D54)))</f>
        <v>21E</v>
      </c>
      <c r="AD55" t="str">
        <f>IF(B54="","",IF(AND($CG$13=2,I54="NO"),"",IF(V55=800,"",LEFT(DATA!$M$16,2)&amp;D54)))</f>
        <v>E</v>
      </c>
      <c r="AE55" t="str">
        <f>IF(B54="","",IF(AND($CG$13=2,I54="NO"),"",IF(V55=800,"",LEFT(DATA!$M$17,2)&amp;D54)))</f>
        <v>E</v>
      </c>
      <c r="AF55" t="str">
        <f>IF(B54="","",IF(AND($CG$13=2,J54="NO"),"",IF(V55=800,"",LEFT(DATA!$M$18,2)&amp;D54)))</f>
        <v>E</v>
      </c>
      <c r="AG55" t="str">
        <f>IF(B54="","",IF(AND($CG$13=2,J54="NO"),"",IF(V55=800,"",LEFT(DATA!$M$19,2)&amp;D54)))</f>
        <v>E</v>
      </c>
      <c r="AJ55" s="192">
        <f t="shared" si="40"/>
        <v>41</v>
      </c>
      <c r="AK55" s="192">
        <f t="shared" si="41"/>
        <v>41</v>
      </c>
      <c r="AL55" s="192">
        <f t="shared" si="42"/>
        <v>1305000241</v>
      </c>
      <c r="AM55" s="192" t="str">
        <f t="shared" si="43"/>
        <v>E</v>
      </c>
      <c r="AN55" s="192">
        <v>41</v>
      </c>
      <c r="AO55" s="192" t="str">
        <f>IF(AL55="","",INDEX($W$15:$AG$402,MATCH(AL55,V$15:$V$402,0),1))</f>
        <v>01T</v>
      </c>
      <c r="AP55" s="192" t="str">
        <f t="shared" si="44"/>
        <v>09H</v>
      </c>
      <c r="AQ55" s="192" t="str">
        <f t="shared" si="45"/>
        <v>13E</v>
      </c>
      <c r="AR55" s="192" t="str">
        <f t="shared" si="46"/>
        <v>15E</v>
      </c>
      <c r="AS55" s="192" t="str">
        <f t="shared" si="47"/>
        <v>19E</v>
      </c>
      <c r="AT55" s="192" t="str">
        <f t="shared" si="48"/>
        <v>20E</v>
      </c>
      <c r="AU55" s="192" t="str">
        <f t="shared" si="49"/>
        <v>21E</v>
      </c>
      <c r="AV55" s="192" t="str">
        <f t="shared" si="50"/>
        <v>E</v>
      </c>
      <c r="AW55" s="192" t="str">
        <f t="shared" si="51"/>
        <v>E</v>
      </c>
      <c r="AX55" s="192" t="str">
        <f t="shared" si="52"/>
        <v>E</v>
      </c>
      <c r="AY55" s="192" t="str">
        <f t="shared" si="53"/>
        <v>E</v>
      </c>
      <c r="BB55">
        <f t="shared" si="54"/>
        <v>800</v>
      </c>
      <c r="BC55">
        <f t="shared" si="55"/>
        <v>41</v>
      </c>
      <c r="BD55">
        <f t="shared" si="56"/>
        <v>800</v>
      </c>
      <c r="BE55">
        <f t="shared" si="57"/>
        <v>800</v>
      </c>
      <c r="BF55">
        <f t="shared" si="58"/>
        <v>800</v>
      </c>
      <c r="BG55">
        <f t="shared" si="59"/>
        <v>41</v>
      </c>
      <c r="BH55">
        <v>41</v>
      </c>
      <c r="BK55">
        <f t="shared" si="60"/>
        <v>41</v>
      </c>
      <c r="BL55">
        <f t="shared" si="61"/>
        <v>800</v>
      </c>
      <c r="BM55">
        <f t="shared" si="62"/>
        <v>800</v>
      </c>
      <c r="BN55">
        <f t="shared" si="63"/>
        <v>800</v>
      </c>
      <c r="BO55">
        <f t="shared" si="64"/>
        <v>800</v>
      </c>
      <c r="BP55">
        <f t="shared" si="65"/>
        <v>800</v>
      </c>
      <c r="BQ55">
        <f t="shared" si="66"/>
        <v>41</v>
      </c>
      <c r="CS55" s="193">
        <f t="shared" si="3"/>
        <v>42</v>
      </c>
      <c r="CT55" s="193">
        <f t="shared" si="4"/>
        <v>42</v>
      </c>
      <c r="CU55" s="193">
        <f t="shared" si="5"/>
        <v>42</v>
      </c>
      <c r="CV55" s="193">
        <f t="shared" si="6"/>
        <v>42</v>
      </c>
      <c r="CW55" s="193">
        <f t="shared" si="7"/>
        <v>42</v>
      </c>
      <c r="CX55" s="193">
        <f t="shared" si="8"/>
        <v>42</v>
      </c>
      <c r="CY55" s="193">
        <f t="shared" si="9"/>
        <v>42</v>
      </c>
      <c r="CZ55" s="193">
        <f t="shared" si="10"/>
        <v>42</v>
      </c>
      <c r="DA55" s="193">
        <f t="shared" si="11"/>
        <v>42</v>
      </c>
      <c r="DB55" s="193">
        <f t="shared" si="12"/>
        <v>42</v>
      </c>
      <c r="DC55" s="193">
        <f t="shared" si="13"/>
        <v>42</v>
      </c>
      <c r="DF55">
        <v>42</v>
      </c>
      <c r="DG55" s="192" t="str">
        <f t="shared" si="14"/>
        <v>01T</v>
      </c>
      <c r="DH55" s="192" t="str">
        <f t="shared" si="15"/>
        <v>09H</v>
      </c>
      <c r="DI55" s="192" t="str">
        <f t="shared" si="16"/>
        <v>13E</v>
      </c>
      <c r="DJ55" s="192" t="str">
        <f t="shared" si="17"/>
        <v>15E</v>
      </c>
      <c r="DK55" s="192" t="str">
        <f t="shared" si="18"/>
        <v>19E</v>
      </c>
      <c r="DL55" s="192" t="str">
        <f t="shared" si="19"/>
        <v>20E</v>
      </c>
      <c r="DM55" s="192" t="str">
        <f t="shared" si="20"/>
        <v>21E</v>
      </c>
      <c r="DN55" s="192" t="str">
        <f t="shared" si="21"/>
        <v>E</v>
      </c>
      <c r="DO55" s="192" t="str">
        <f t="shared" si="22"/>
        <v>E</v>
      </c>
      <c r="DP55" s="192" t="str">
        <f t="shared" si="23"/>
        <v>E</v>
      </c>
      <c r="DQ55" s="192" t="str">
        <f t="shared" si="24"/>
        <v>E</v>
      </c>
      <c r="DU55" s="204">
        <f t="shared" si="25"/>
        <v>1305000242</v>
      </c>
      <c r="DV55" s="204">
        <f t="shared" si="26"/>
        <v>1305000242</v>
      </c>
      <c r="DW55" s="204">
        <f t="shared" si="27"/>
        <v>1305000242</v>
      </c>
      <c r="DX55" s="204">
        <f t="shared" si="28"/>
        <v>1305000242</v>
      </c>
      <c r="DY55" s="204">
        <f t="shared" si="29"/>
        <v>1305000242</v>
      </c>
      <c r="DZ55" s="204">
        <f t="shared" si="30"/>
        <v>1305000242</v>
      </c>
      <c r="EA55" s="204">
        <f t="shared" si="31"/>
        <v>1305000242</v>
      </c>
      <c r="EB55" s="204">
        <f t="shared" si="32"/>
        <v>1305000242</v>
      </c>
      <c r="EC55" s="204">
        <f t="shared" si="33"/>
        <v>1305000242</v>
      </c>
      <c r="ED55" s="204">
        <f t="shared" si="34"/>
        <v>1305000242</v>
      </c>
      <c r="EE55" s="204">
        <f t="shared" si="35"/>
        <v>1305000242</v>
      </c>
    </row>
    <row r="56" spans="2:135" ht="22.8" x14ac:dyDescent="0.3">
      <c r="B56" s="225">
        <f t="shared" si="36"/>
        <v>43</v>
      </c>
      <c r="C56" s="226">
        <f t="shared" si="37"/>
        <v>1305000243</v>
      </c>
      <c r="D56" s="227" t="s">
        <v>293</v>
      </c>
      <c r="E56" s="279" t="s">
        <v>38</v>
      </c>
      <c r="F56" s="202"/>
      <c r="G56" s="202"/>
      <c r="H56" s="202"/>
      <c r="I56" s="202"/>
      <c r="J56" s="202"/>
      <c r="K56" s="201"/>
      <c r="U56">
        <v>42</v>
      </c>
      <c r="V56">
        <f t="shared" si="38"/>
        <v>1305000242</v>
      </c>
      <c r="W56" t="str">
        <f t="shared" si="39"/>
        <v>01T</v>
      </c>
      <c r="X56" t="str">
        <f>IF(B55="","",IF(OR(W56="",W56=0),"",IF(V56=800,"",INDEX(DATA!$M$10:$Q$10,1,MATCH(W56,DATA!$M$9:$Q$9,0)))))</f>
        <v>09H</v>
      </c>
      <c r="Y56" t="str">
        <f>IF(B55="","",IF($CG$13=2,IF(OR(F55="NO",F55=""),"",F55),IF(V56=800,"",DATA!$M$11)))</f>
        <v>13E</v>
      </c>
      <c r="Z56" t="str">
        <f>IF(B55="","",IF(AND($CG$13=2,G55="NO"),"",IF(V56=800,"",LEFT(DATA!$M$12,2)&amp;D55)))</f>
        <v>15E</v>
      </c>
      <c r="AA56" t="str">
        <f>IF(B55="","",IF(AND($CG$13=2,G55="NO"),"",IF(V56=800,"",LEFT(DATA!$M$13,2)&amp;D55)))</f>
        <v>19E</v>
      </c>
      <c r="AB56" t="str">
        <f>IF(B55="","",IF(AND($CG$13=2,H55="NO"),"",IF(V56=800,"",LEFT(DATA!$M$14,2)&amp;D55)))</f>
        <v>20E</v>
      </c>
      <c r="AC56" t="str">
        <f>IF(B55="","",IF(AND($CG$13=2,H55="NO"),"",IF(V56=800,"",LEFT(DATA!$M$15,2)&amp;D55)))</f>
        <v>21E</v>
      </c>
      <c r="AD56" t="str">
        <f>IF(B55="","",IF(AND($CG$13=2,I55="NO"),"",IF(V56=800,"",LEFT(DATA!$M$16,2)&amp;D55)))</f>
        <v>E</v>
      </c>
      <c r="AE56" t="str">
        <f>IF(B55="","",IF(AND($CG$13=2,I55="NO"),"",IF(V56=800,"",LEFT(DATA!$M$17,2)&amp;D55)))</f>
        <v>E</v>
      </c>
      <c r="AF56" t="str">
        <f>IF(B55="","",IF(AND($CG$13=2,J55="NO"),"",IF(V56=800,"",LEFT(DATA!$M$18,2)&amp;D55)))</f>
        <v>E</v>
      </c>
      <c r="AG56" t="str">
        <f>IF(B55="","",IF(AND($CG$13=2,J55="NO"),"",IF(V56=800,"",LEFT(DATA!$M$19,2)&amp;D55)))</f>
        <v>E</v>
      </c>
      <c r="AJ56" s="192">
        <f t="shared" si="40"/>
        <v>42</v>
      </c>
      <c r="AK56" s="192">
        <f t="shared" si="41"/>
        <v>42</v>
      </c>
      <c r="AL56" s="192">
        <f t="shared" si="42"/>
        <v>1305000242</v>
      </c>
      <c r="AM56" s="192" t="str">
        <f t="shared" si="43"/>
        <v>E</v>
      </c>
      <c r="AN56" s="192">
        <v>42</v>
      </c>
      <c r="AO56" s="192" t="str">
        <f>IF(AL56="","",INDEX($W$15:$AG$402,MATCH(AL56,V$15:$V$402,0),1))</f>
        <v>01T</v>
      </c>
      <c r="AP56" s="192" t="str">
        <f t="shared" si="44"/>
        <v>09H</v>
      </c>
      <c r="AQ56" s="192" t="str">
        <f t="shared" si="45"/>
        <v>13E</v>
      </c>
      <c r="AR56" s="192" t="str">
        <f t="shared" si="46"/>
        <v>15E</v>
      </c>
      <c r="AS56" s="192" t="str">
        <f t="shared" si="47"/>
        <v>19E</v>
      </c>
      <c r="AT56" s="192" t="str">
        <f t="shared" si="48"/>
        <v>20E</v>
      </c>
      <c r="AU56" s="192" t="str">
        <f t="shared" si="49"/>
        <v>21E</v>
      </c>
      <c r="AV56" s="192" t="str">
        <f t="shared" si="50"/>
        <v>E</v>
      </c>
      <c r="AW56" s="192" t="str">
        <f t="shared" si="51"/>
        <v>E</v>
      </c>
      <c r="AX56" s="192" t="str">
        <f t="shared" si="52"/>
        <v>E</v>
      </c>
      <c r="AY56" s="192" t="str">
        <f t="shared" si="53"/>
        <v>E</v>
      </c>
      <c r="BB56">
        <f t="shared" si="54"/>
        <v>800</v>
      </c>
      <c r="BC56">
        <f t="shared" si="55"/>
        <v>42</v>
      </c>
      <c r="BD56">
        <f t="shared" si="56"/>
        <v>800</v>
      </c>
      <c r="BE56">
        <f t="shared" si="57"/>
        <v>800</v>
      </c>
      <c r="BF56">
        <f t="shared" si="58"/>
        <v>800</v>
      </c>
      <c r="BG56">
        <f t="shared" si="59"/>
        <v>42</v>
      </c>
      <c r="BH56">
        <v>42</v>
      </c>
      <c r="BK56">
        <f t="shared" si="60"/>
        <v>42</v>
      </c>
      <c r="BL56">
        <f t="shared" si="61"/>
        <v>800</v>
      </c>
      <c r="BM56">
        <f t="shared" si="62"/>
        <v>800</v>
      </c>
      <c r="BN56">
        <f t="shared" si="63"/>
        <v>800</v>
      </c>
      <c r="BO56">
        <f t="shared" si="64"/>
        <v>800</v>
      </c>
      <c r="BP56">
        <f t="shared" si="65"/>
        <v>800</v>
      </c>
      <c r="BQ56">
        <f t="shared" si="66"/>
        <v>42</v>
      </c>
      <c r="CS56" s="193">
        <f t="shared" si="3"/>
        <v>43</v>
      </c>
      <c r="CT56" s="193">
        <f t="shared" si="4"/>
        <v>43</v>
      </c>
      <c r="CU56" s="193">
        <f t="shared" si="5"/>
        <v>43</v>
      </c>
      <c r="CV56" s="193">
        <f t="shared" si="6"/>
        <v>43</v>
      </c>
      <c r="CW56" s="193">
        <f t="shared" si="7"/>
        <v>43</v>
      </c>
      <c r="CX56" s="193">
        <f t="shared" si="8"/>
        <v>43</v>
      </c>
      <c r="CY56" s="193">
        <f t="shared" si="9"/>
        <v>43</v>
      </c>
      <c r="CZ56" s="193">
        <f t="shared" si="10"/>
        <v>43</v>
      </c>
      <c r="DA56" s="193">
        <f t="shared" si="11"/>
        <v>43</v>
      </c>
      <c r="DB56" s="193">
        <f t="shared" si="12"/>
        <v>43</v>
      </c>
      <c r="DC56" s="193">
        <f t="shared" si="13"/>
        <v>43</v>
      </c>
      <c r="DF56">
        <v>43</v>
      </c>
      <c r="DG56" s="192" t="str">
        <f t="shared" si="14"/>
        <v>01T</v>
      </c>
      <c r="DH56" s="192" t="str">
        <f t="shared" si="15"/>
        <v>09H</v>
      </c>
      <c r="DI56" s="192" t="str">
        <f t="shared" si="16"/>
        <v>13E</v>
      </c>
      <c r="DJ56" s="192" t="str">
        <f t="shared" si="17"/>
        <v>15E</v>
      </c>
      <c r="DK56" s="192" t="str">
        <f t="shared" si="18"/>
        <v>19E</v>
      </c>
      <c r="DL56" s="192" t="str">
        <f t="shared" si="19"/>
        <v>20E</v>
      </c>
      <c r="DM56" s="192" t="str">
        <f t="shared" si="20"/>
        <v>21E</v>
      </c>
      <c r="DN56" s="192" t="str">
        <f t="shared" si="21"/>
        <v>E</v>
      </c>
      <c r="DO56" s="192" t="str">
        <f t="shared" si="22"/>
        <v>E</v>
      </c>
      <c r="DP56" s="192" t="str">
        <f t="shared" si="23"/>
        <v>E</v>
      </c>
      <c r="DQ56" s="192" t="str">
        <f t="shared" si="24"/>
        <v>E</v>
      </c>
      <c r="DU56" s="204">
        <f t="shared" si="25"/>
        <v>1305000243</v>
      </c>
      <c r="DV56" s="204">
        <f t="shared" si="26"/>
        <v>1305000243</v>
      </c>
      <c r="DW56" s="204">
        <f t="shared" si="27"/>
        <v>1305000243</v>
      </c>
      <c r="DX56" s="204">
        <f t="shared" si="28"/>
        <v>1305000243</v>
      </c>
      <c r="DY56" s="204">
        <f t="shared" si="29"/>
        <v>1305000243</v>
      </c>
      <c r="DZ56" s="204">
        <f t="shared" si="30"/>
        <v>1305000243</v>
      </c>
      <c r="EA56" s="204">
        <f t="shared" si="31"/>
        <v>1305000243</v>
      </c>
      <c r="EB56" s="204">
        <f t="shared" si="32"/>
        <v>1305000243</v>
      </c>
      <c r="EC56" s="204">
        <f t="shared" si="33"/>
        <v>1305000243</v>
      </c>
      <c r="ED56" s="204">
        <f t="shared" si="34"/>
        <v>1305000243</v>
      </c>
      <c r="EE56" s="204">
        <f t="shared" si="35"/>
        <v>1305000243</v>
      </c>
    </row>
    <row r="57" spans="2:135" ht="22.8" x14ac:dyDescent="0.3">
      <c r="B57" s="225">
        <f t="shared" si="36"/>
        <v>44</v>
      </c>
      <c r="C57" s="226">
        <f t="shared" si="37"/>
        <v>1305000244</v>
      </c>
      <c r="D57" s="227" t="s">
        <v>293</v>
      </c>
      <c r="E57" s="279" t="s">
        <v>38</v>
      </c>
      <c r="F57" s="202"/>
      <c r="G57" s="202"/>
      <c r="H57" s="202"/>
      <c r="I57" s="202"/>
      <c r="J57" s="202"/>
      <c r="K57" s="201"/>
      <c r="U57">
        <v>43</v>
      </c>
      <c r="V57">
        <f t="shared" si="38"/>
        <v>1305000243</v>
      </c>
      <c r="W57" t="str">
        <f t="shared" si="39"/>
        <v>01T</v>
      </c>
      <c r="X57" t="str">
        <f>IF(B56="","",IF(OR(W57="",W57=0),"",IF(V57=800,"",INDEX(DATA!$M$10:$Q$10,1,MATCH(W57,DATA!$M$9:$Q$9,0)))))</f>
        <v>09H</v>
      </c>
      <c r="Y57" t="str">
        <f>IF(B56="","",IF($CG$13=2,IF(OR(F56="NO",F56=""),"",F56),IF(V57=800,"",DATA!$M$11)))</f>
        <v>13E</v>
      </c>
      <c r="Z57" t="str">
        <f>IF(B56="","",IF(AND($CG$13=2,G56="NO"),"",IF(V57=800,"",LEFT(DATA!$M$12,2)&amp;D56)))</f>
        <v>15E</v>
      </c>
      <c r="AA57" t="str">
        <f>IF(B56="","",IF(AND($CG$13=2,G56="NO"),"",IF(V57=800,"",LEFT(DATA!$M$13,2)&amp;D56)))</f>
        <v>19E</v>
      </c>
      <c r="AB57" t="str">
        <f>IF(B56="","",IF(AND($CG$13=2,H56="NO"),"",IF(V57=800,"",LEFT(DATA!$M$14,2)&amp;D56)))</f>
        <v>20E</v>
      </c>
      <c r="AC57" t="str">
        <f>IF(B56="","",IF(AND($CG$13=2,H56="NO"),"",IF(V57=800,"",LEFT(DATA!$M$15,2)&amp;D56)))</f>
        <v>21E</v>
      </c>
      <c r="AD57" t="str">
        <f>IF(B56="","",IF(AND($CG$13=2,I56="NO"),"",IF(V57=800,"",LEFT(DATA!$M$16,2)&amp;D56)))</f>
        <v>E</v>
      </c>
      <c r="AE57" t="str">
        <f>IF(B56="","",IF(AND($CG$13=2,I56="NO"),"",IF(V57=800,"",LEFT(DATA!$M$17,2)&amp;D56)))</f>
        <v>E</v>
      </c>
      <c r="AF57" t="str">
        <f>IF(B56="","",IF(AND($CG$13=2,J56="NO"),"",IF(V57=800,"",LEFT(DATA!$M$18,2)&amp;D56)))</f>
        <v>E</v>
      </c>
      <c r="AG57" t="str">
        <f>IF(B56="","",IF(AND($CG$13=2,J56="NO"),"",IF(V57=800,"",LEFT(DATA!$M$19,2)&amp;D56)))</f>
        <v>E</v>
      </c>
      <c r="AJ57" s="192">
        <f t="shared" si="40"/>
        <v>43</v>
      </c>
      <c r="AK57" s="192">
        <f t="shared" si="41"/>
        <v>43</v>
      </c>
      <c r="AL57" s="192">
        <f t="shared" si="42"/>
        <v>1305000243</v>
      </c>
      <c r="AM57" s="192" t="str">
        <f t="shared" si="43"/>
        <v>E</v>
      </c>
      <c r="AN57" s="192">
        <v>43</v>
      </c>
      <c r="AO57" s="192" t="str">
        <f>IF(AL57="","",INDEX($W$15:$AG$402,MATCH(AL57,V$15:$V$402,0),1))</f>
        <v>01T</v>
      </c>
      <c r="AP57" s="192" t="str">
        <f t="shared" si="44"/>
        <v>09H</v>
      </c>
      <c r="AQ57" s="192" t="str">
        <f t="shared" si="45"/>
        <v>13E</v>
      </c>
      <c r="AR57" s="192" t="str">
        <f t="shared" si="46"/>
        <v>15E</v>
      </c>
      <c r="AS57" s="192" t="str">
        <f t="shared" si="47"/>
        <v>19E</v>
      </c>
      <c r="AT57" s="192" t="str">
        <f t="shared" si="48"/>
        <v>20E</v>
      </c>
      <c r="AU57" s="192" t="str">
        <f t="shared" si="49"/>
        <v>21E</v>
      </c>
      <c r="AV57" s="192" t="str">
        <f t="shared" si="50"/>
        <v>E</v>
      </c>
      <c r="AW57" s="192" t="str">
        <f t="shared" si="51"/>
        <v>E</v>
      </c>
      <c r="AX57" s="192" t="str">
        <f t="shared" si="52"/>
        <v>E</v>
      </c>
      <c r="AY57" s="192" t="str">
        <f t="shared" si="53"/>
        <v>E</v>
      </c>
      <c r="BB57">
        <f t="shared" si="54"/>
        <v>800</v>
      </c>
      <c r="BC57">
        <f t="shared" si="55"/>
        <v>43</v>
      </c>
      <c r="BD57">
        <f t="shared" si="56"/>
        <v>800</v>
      </c>
      <c r="BE57">
        <f t="shared" si="57"/>
        <v>800</v>
      </c>
      <c r="BF57">
        <f t="shared" si="58"/>
        <v>800</v>
      </c>
      <c r="BG57">
        <f t="shared" si="59"/>
        <v>43</v>
      </c>
      <c r="BH57">
        <v>43</v>
      </c>
      <c r="BK57">
        <f t="shared" si="60"/>
        <v>43</v>
      </c>
      <c r="BL57">
        <f t="shared" si="61"/>
        <v>800</v>
      </c>
      <c r="BM57">
        <f t="shared" si="62"/>
        <v>800</v>
      </c>
      <c r="BN57">
        <f t="shared" si="63"/>
        <v>800</v>
      </c>
      <c r="BO57">
        <f t="shared" si="64"/>
        <v>800</v>
      </c>
      <c r="BP57">
        <f t="shared" si="65"/>
        <v>800</v>
      </c>
      <c r="BQ57">
        <f t="shared" si="66"/>
        <v>43</v>
      </c>
      <c r="CS57" s="193">
        <f t="shared" si="3"/>
        <v>44</v>
      </c>
      <c r="CT57" s="193">
        <f t="shared" si="4"/>
        <v>44</v>
      </c>
      <c r="CU57" s="193">
        <f t="shared" si="5"/>
        <v>44</v>
      </c>
      <c r="CV57" s="193">
        <f t="shared" si="6"/>
        <v>44</v>
      </c>
      <c r="CW57" s="193">
        <f t="shared" si="7"/>
        <v>44</v>
      </c>
      <c r="CX57" s="193">
        <f t="shared" si="8"/>
        <v>44</v>
      </c>
      <c r="CY57" s="193">
        <f t="shared" si="9"/>
        <v>44</v>
      </c>
      <c r="CZ57" s="193">
        <f t="shared" si="10"/>
        <v>44</v>
      </c>
      <c r="DA57" s="193">
        <f t="shared" si="11"/>
        <v>44</v>
      </c>
      <c r="DB57" s="193">
        <f t="shared" si="12"/>
        <v>44</v>
      </c>
      <c r="DC57" s="193">
        <f t="shared" si="13"/>
        <v>44</v>
      </c>
      <c r="DF57">
        <v>44</v>
      </c>
      <c r="DG57" s="192" t="str">
        <f t="shared" si="14"/>
        <v>01T</v>
      </c>
      <c r="DH57" s="192" t="str">
        <f t="shared" si="15"/>
        <v>09H</v>
      </c>
      <c r="DI57" s="192" t="str">
        <f t="shared" si="16"/>
        <v>13E</v>
      </c>
      <c r="DJ57" s="192" t="str">
        <f t="shared" si="17"/>
        <v>15E</v>
      </c>
      <c r="DK57" s="192" t="str">
        <f t="shared" si="18"/>
        <v>19E</v>
      </c>
      <c r="DL57" s="192" t="str">
        <f t="shared" si="19"/>
        <v>20E</v>
      </c>
      <c r="DM57" s="192" t="str">
        <f t="shared" si="20"/>
        <v>21E</v>
      </c>
      <c r="DN57" s="192" t="str">
        <f t="shared" si="21"/>
        <v>E</v>
      </c>
      <c r="DO57" s="192" t="str">
        <f t="shared" si="22"/>
        <v>E</v>
      </c>
      <c r="DP57" s="192" t="str">
        <f t="shared" si="23"/>
        <v>E</v>
      </c>
      <c r="DQ57" s="192" t="str">
        <f t="shared" si="24"/>
        <v>E</v>
      </c>
      <c r="DU57" s="204">
        <f t="shared" si="25"/>
        <v>1305000244</v>
      </c>
      <c r="DV57" s="204">
        <f t="shared" si="26"/>
        <v>1305000244</v>
      </c>
      <c r="DW57" s="204">
        <f t="shared" si="27"/>
        <v>1305000244</v>
      </c>
      <c r="DX57" s="204">
        <f t="shared" si="28"/>
        <v>1305000244</v>
      </c>
      <c r="DY57" s="204">
        <f t="shared" si="29"/>
        <v>1305000244</v>
      </c>
      <c r="DZ57" s="204">
        <f t="shared" si="30"/>
        <v>1305000244</v>
      </c>
      <c r="EA57" s="204">
        <f t="shared" si="31"/>
        <v>1305000244</v>
      </c>
      <c r="EB57" s="204">
        <f t="shared" si="32"/>
        <v>1305000244</v>
      </c>
      <c r="EC57" s="204">
        <f t="shared" si="33"/>
        <v>1305000244</v>
      </c>
      <c r="ED57" s="204">
        <f t="shared" si="34"/>
        <v>1305000244</v>
      </c>
      <c r="EE57" s="204">
        <f t="shared" si="35"/>
        <v>1305000244</v>
      </c>
    </row>
    <row r="58" spans="2:135" ht="22.8" x14ac:dyDescent="0.3">
      <c r="B58" s="225">
        <f t="shared" si="36"/>
        <v>45</v>
      </c>
      <c r="C58" s="226">
        <f t="shared" si="37"/>
        <v>1305000245</v>
      </c>
      <c r="D58" s="227" t="s">
        <v>293</v>
      </c>
      <c r="E58" s="279" t="s">
        <v>38</v>
      </c>
      <c r="F58" s="202"/>
      <c r="G58" s="202"/>
      <c r="H58" s="202"/>
      <c r="I58" s="202"/>
      <c r="J58" s="202"/>
      <c r="K58" s="201"/>
      <c r="U58">
        <v>44</v>
      </c>
      <c r="V58">
        <f t="shared" si="38"/>
        <v>1305000244</v>
      </c>
      <c r="W58" t="str">
        <f t="shared" si="39"/>
        <v>01T</v>
      </c>
      <c r="X58" t="str">
        <f>IF(B57="","",IF(OR(W58="",W58=0),"",IF(V58=800,"",INDEX(DATA!$M$10:$Q$10,1,MATCH(W58,DATA!$M$9:$Q$9,0)))))</f>
        <v>09H</v>
      </c>
      <c r="Y58" t="str">
        <f>IF(B57="","",IF($CG$13=2,IF(OR(F57="NO",F57=""),"",F57),IF(V58=800,"",DATA!$M$11)))</f>
        <v>13E</v>
      </c>
      <c r="Z58" t="str">
        <f>IF(B57="","",IF(AND($CG$13=2,G57="NO"),"",IF(V58=800,"",LEFT(DATA!$M$12,2)&amp;D57)))</f>
        <v>15E</v>
      </c>
      <c r="AA58" t="str">
        <f>IF(B57="","",IF(AND($CG$13=2,G57="NO"),"",IF(V58=800,"",LEFT(DATA!$M$13,2)&amp;D57)))</f>
        <v>19E</v>
      </c>
      <c r="AB58" t="str">
        <f>IF(B57="","",IF(AND($CG$13=2,H57="NO"),"",IF(V58=800,"",LEFT(DATA!$M$14,2)&amp;D57)))</f>
        <v>20E</v>
      </c>
      <c r="AC58" t="str">
        <f>IF(B57="","",IF(AND($CG$13=2,H57="NO"),"",IF(V58=800,"",LEFT(DATA!$M$15,2)&amp;D57)))</f>
        <v>21E</v>
      </c>
      <c r="AD58" t="str">
        <f>IF(B57="","",IF(AND($CG$13=2,I57="NO"),"",IF(V58=800,"",LEFT(DATA!$M$16,2)&amp;D57)))</f>
        <v>E</v>
      </c>
      <c r="AE58" t="str">
        <f>IF(B57="","",IF(AND($CG$13=2,I57="NO"),"",IF(V58=800,"",LEFT(DATA!$M$17,2)&amp;D57)))</f>
        <v>E</v>
      </c>
      <c r="AF58" t="str">
        <f>IF(B57="","",IF(AND($CG$13=2,J57="NO"),"",IF(V58=800,"",LEFT(DATA!$M$18,2)&amp;D57)))</f>
        <v>E</v>
      </c>
      <c r="AG58" t="str">
        <f>IF(B57="","",IF(AND($CG$13=2,J57="NO"),"",IF(V58=800,"",LEFT(DATA!$M$19,2)&amp;D57)))</f>
        <v>E</v>
      </c>
      <c r="AJ58" s="192">
        <f t="shared" si="40"/>
        <v>44</v>
      </c>
      <c r="AK58" s="192">
        <f t="shared" si="41"/>
        <v>44</v>
      </c>
      <c r="AL58" s="192">
        <f t="shared" si="42"/>
        <v>1305000244</v>
      </c>
      <c r="AM58" s="192" t="str">
        <f t="shared" si="43"/>
        <v>E</v>
      </c>
      <c r="AN58" s="192">
        <v>44</v>
      </c>
      <c r="AO58" s="192" t="str">
        <f>IF(AL58="","",INDEX($W$15:$AG$402,MATCH(AL58,V$15:$V$402,0),1))</f>
        <v>01T</v>
      </c>
      <c r="AP58" s="192" t="str">
        <f t="shared" si="44"/>
        <v>09H</v>
      </c>
      <c r="AQ58" s="192" t="str">
        <f t="shared" si="45"/>
        <v>13E</v>
      </c>
      <c r="AR58" s="192" t="str">
        <f t="shared" si="46"/>
        <v>15E</v>
      </c>
      <c r="AS58" s="192" t="str">
        <f t="shared" si="47"/>
        <v>19E</v>
      </c>
      <c r="AT58" s="192" t="str">
        <f t="shared" si="48"/>
        <v>20E</v>
      </c>
      <c r="AU58" s="192" t="str">
        <f t="shared" si="49"/>
        <v>21E</v>
      </c>
      <c r="AV58" s="192" t="str">
        <f t="shared" si="50"/>
        <v>E</v>
      </c>
      <c r="AW58" s="192" t="str">
        <f t="shared" si="51"/>
        <v>E</v>
      </c>
      <c r="AX58" s="192" t="str">
        <f t="shared" si="52"/>
        <v>E</v>
      </c>
      <c r="AY58" s="192" t="str">
        <f t="shared" si="53"/>
        <v>E</v>
      </c>
      <c r="BB58">
        <f t="shared" si="54"/>
        <v>800</v>
      </c>
      <c r="BC58">
        <f t="shared" si="55"/>
        <v>44</v>
      </c>
      <c r="BD58">
        <f t="shared" si="56"/>
        <v>800</v>
      </c>
      <c r="BE58">
        <f t="shared" si="57"/>
        <v>800</v>
      </c>
      <c r="BF58">
        <f t="shared" si="58"/>
        <v>800</v>
      </c>
      <c r="BG58">
        <f t="shared" si="59"/>
        <v>44</v>
      </c>
      <c r="BH58">
        <v>44</v>
      </c>
      <c r="BK58">
        <f t="shared" si="60"/>
        <v>44</v>
      </c>
      <c r="BL58">
        <f t="shared" si="61"/>
        <v>800</v>
      </c>
      <c r="BM58">
        <f t="shared" si="62"/>
        <v>800</v>
      </c>
      <c r="BN58">
        <f t="shared" si="63"/>
        <v>800</v>
      </c>
      <c r="BO58">
        <f t="shared" si="64"/>
        <v>800</v>
      </c>
      <c r="BP58">
        <f t="shared" si="65"/>
        <v>800</v>
      </c>
      <c r="BQ58">
        <f t="shared" si="66"/>
        <v>44</v>
      </c>
      <c r="CS58" s="193">
        <f t="shared" si="3"/>
        <v>45</v>
      </c>
      <c r="CT58" s="193">
        <f t="shared" si="4"/>
        <v>45</v>
      </c>
      <c r="CU58" s="193">
        <f t="shared" si="5"/>
        <v>45</v>
      </c>
      <c r="CV58" s="193">
        <f t="shared" si="6"/>
        <v>45</v>
      </c>
      <c r="CW58" s="193">
        <f t="shared" si="7"/>
        <v>45</v>
      </c>
      <c r="CX58" s="193">
        <f t="shared" si="8"/>
        <v>45</v>
      </c>
      <c r="CY58" s="193">
        <f t="shared" si="9"/>
        <v>45</v>
      </c>
      <c r="CZ58" s="193">
        <f t="shared" si="10"/>
        <v>45</v>
      </c>
      <c r="DA58" s="193">
        <f t="shared" si="11"/>
        <v>45</v>
      </c>
      <c r="DB58" s="193">
        <f t="shared" si="12"/>
        <v>45</v>
      </c>
      <c r="DC58" s="193">
        <f t="shared" si="13"/>
        <v>45</v>
      </c>
      <c r="DF58">
        <v>45</v>
      </c>
      <c r="DG58" s="192" t="str">
        <f t="shared" si="14"/>
        <v>01T</v>
      </c>
      <c r="DH58" s="192" t="str">
        <f t="shared" si="15"/>
        <v>09H</v>
      </c>
      <c r="DI58" s="192" t="str">
        <f t="shared" si="16"/>
        <v>13E</v>
      </c>
      <c r="DJ58" s="192" t="str">
        <f t="shared" si="17"/>
        <v>15E</v>
      </c>
      <c r="DK58" s="192" t="str">
        <f t="shared" si="18"/>
        <v>19E</v>
      </c>
      <c r="DL58" s="192" t="str">
        <f t="shared" si="19"/>
        <v>20E</v>
      </c>
      <c r="DM58" s="192" t="str">
        <f t="shared" si="20"/>
        <v>21E</v>
      </c>
      <c r="DN58" s="192" t="str">
        <f t="shared" si="21"/>
        <v>E</v>
      </c>
      <c r="DO58" s="192" t="str">
        <f t="shared" si="22"/>
        <v>E</v>
      </c>
      <c r="DP58" s="192" t="str">
        <f t="shared" si="23"/>
        <v>E</v>
      </c>
      <c r="DQ58" s="192" t="str">
        <f t="shared" si="24"/>
        <v>E</v>
      </c>
      <c r="DU58" s="204">
        <f t="shared" si="25"/>
        <v>1305000245</v>
      </c>
      <c r="DV58" s="204">
        <f t="shared" si="26"/>
        <v>1305000245</v>
      </c>
      <c r="DW58" s="204">
        <f t="shared" si="27"/>
        <v>1305000245</v>
      </c>
      <c r="DX58" s="204">
        <f t="shared" si="28"/>
        <v>1305000245</v>
      </c>
      <c r="DY58" s="204">
        <f t="shared" si="29"/>
        <v>1305000245</v>
      </c>
      <c r="DZ58" s="204">
        <f t="shared" si="30"/>
        <v>1305000245</v>
      </c>
      <c r="EA58" s="204">
        <f t="shared" si="31"/>
        <v>1305000245</v>
      </c>
      <c r="EB58" s="204">
        <f t="shared" si="32"/>
        <v>1305000245</v>
      </c>
      <c r="EC58" s="204">
        <f t="shared" si="33"/>
        <v>1305000245</v>
      </c>
      <c r="ED58" s="204">
        <f t="shared" si="34"/>
        <v>1305000245</v>
      </c>
      <c r="EE58" s="204">
        <f t="shared" si="35"/>
        <v>1305000245</v>
      </c>
    </row>
    <row r="59" spans="2:135" ht="22.8" x14ac:dyDescent="0.3">
      <c r="B59" s="225">
        <f t="shared" si="36"/>
        <v>46</v>
      </c>
      <c r="C59" s="226">
        <f t="shared" si="37"/>
        <v>1305000246</v>
      </c>
      <c r="D59" s="227" t="s">
        <v>293</v>
      </c>
      <c r="E59" s="279" t="s">
        <v>38</v>
      </c>
      <c r="F59" s="202"/>
      <c r="G59" s="202"/>
      <c r="H59" s="202"/>
      <c r="I59" s="202"/>
      <c r="J59" s="202"/>
      <c r="K59" s="201"/>
      <c r="U59">
        <v>45</v>
      </c>
      <c r="V59">
        <f t="shared" si="38"/>
        <v>1305000245</v>
      </c>
      <c r="W59" t="str">
        <f t="shared" si="39"/>
        <v>01T</v>
      </c>
      <c r="X59" t="str">
        <f>IF(B58="","",IF(OR(W59="",W59=0),"",IF(V59=800,"",INDEX(DATA!$M$10:$Q$10,1,MATCH(W59,DATA!$M$9:$Q$9,0)))))</f>
        <v>09H</v>
      </c>
      <c r="Y59" t="str">
        <f>IF(B58="","",IF($CG$13=2,IF(OR(F58="NO",F58=""),"",F58),IF(V59=800,"",DATA!$M$11)))</f>
        <v>13E</v>
      </c>
      <c r="Z59" t="str">
        <f>IF(B58="","",IF(AND($CG$13=2,G58="NO"),"",IF(V59=800,"",LEFT(DATA!$M$12,2)&amp;D58)))</f>
        <v>15E</v>
      </c>
      <c r="AA59" t="str">
        <f>IF(B58="","",IF(AND($CG$13=2,G58="NO"),"",IF(V59=800,"",LEFT(DATA!$M$13,2)&amp;D58)))</f>
        <v>19E</v>
      </c>
      <c r="AB59" t="str">
        <f>IF(B58="","",IF(AND($CG$13=2,H58="NO"),"",IF(V59=800,"",LEFT(DATA!$M$14,2)&amp;D58)))</f>
        <v>20E</v>
      </c>
      <c r="AC59" t="str">
        <f>IF(B58="","",IF(AND($CG$13=2,H58="NO"),"",IF(V59=800,"",LEFT(DATA!$M$15,2)&amp;D58)))</f>
        <v>21E</v>
      </c>
      <c r="AD59" t="str">
        <f>IF(B58="","",IF(AND($CG$13=2,I58="NO"),"",IF(V59=800,"",LEFT(DATA!$M$16,2)&amp;D58)))</f>
        <v>E</v>
      </c>
      <c r="AE59" t="str">
        <f>IF(B58="","",IF(AND($CG$13=2,I58="NO"),"",IF(V59=800,"",LEFT(DATA!$M$17,2)&amp;D58)))</f>
        <v>E</v>
      </c>
      <c r="AF59" t="str">
        <f>IF(B58="","",IF(AND($CG$13=2,J58="NO"),"",IF(V59=800,"",LEFT(DATA!$M$18,2)&amp;D58)))</f>
        <v>E</v>
      </c>
      <c r="AG59" t="str">
        <f>IF(B58="","",IF(AND($CG$13=2,J58="NO"),"",IF(V59=800,"",LEFT(DATA!$M$19,2)&amp;D58)))</f>
        <v>E</v>
      </c>
      <c r="AJ59" s="192">
        <f t="shared" si="40"/>
        <v>45</v>
      </c>
      <c r="AK59" s="192">
        <f t="shared" si="41"/>
        <v>45</v>
      </c>
      <c r="AL59" s="192">
        <f t="shared" si="42"/>
        <v>1305000245</v>
      </c>
      <c r="AM59" s="192" t="str">
        <f t="shared" si="43"/>
        <v>E</v>
      </c>
      <c r="AN59" s="192">
        <v>45</v>
      </c>
      <c r="AO59" s="192" t="str">
        <f>IF(AL59="","",INDEX($W$15:$AG$402,MATCH(AL59,V$15:$V$402,0),1))</f>
        <v>01T</v>
      </c>
      <c r="AP59" s="192" t="str">
        <f t="shared" si="44"/>
        <v>09H</v>
      </c>
      <c r="AQ59" s="192" t="str">
        <f t="shared" si="45"/>
        <v>13E</v>
      </c>
      <c r="AR59" s="192" t="str">
        <f t="shared" si="46"/>
        <v>15E</v>
      </c>
      <c r="AS59" s="192" t="str">
        <f t="shared" si="47"/>
        <v>19E</v>
      </c>
      <c r="AT59" s="192" t="str">
        <f t="shared" si="48"/>
        <v>20E</v>
      </c>
      <c r="AU59" s="192" t="str">
        <f t="shared" si="49"/>
        <v>21E</v>
      </c>
      <c r="AV59" s="192" t="str">
        <f t="shared" si="50"/>
        <v>E</v>
      </c>
      <c r="AW59" s="192" t="str">
        <f t="shared" si="51"/>
        <v>E</v>
      </c>
      <c r="AX59" s="192" t="str">
        <f t="shared" si="52"/>
        <v>E</v>
      </c>
      <c r="AY59" s="192" t="str">
        <f t="shared" si="53"/>
        <v>E</v>
      </c>
      <c r="BB59">
        <f t="shared" si="54"/>
        <v>800</v>
      </c>
      <c r="BC59">
        <f t="shared" si="55"/>
        <v>45</v>
      </c>
      <c r="BD59">
        <f t="shared" si="56"/>
        <v>800</v>
      </c>
      <c r="BE59">
        <f t="shared" si="57"/>
        <v>800</v>
      </c>
      <c r="BF59">
        <f t="shared" si="58"/>
        <v>800</v>
      </c>
      <c r="BG59">
        <f t="shared" si="59"/>
        <v>45</v>
      </c>
      <c r="BH59">
        <v>45</v>
      </c>
      <c r="BK59">
        <f t="shared" si="60"/>
        <v>45</v>
      </c>
      <c r="BL59">
        <f t="shared" si="61"/>
        <v>800</v>
      </c>
      <c r="BM59">
        <f t="shared" si="62"/>
        <v>800</v>
      </c>
      <c r="BN59">
        <f t="shared" si="63"/>
        <v>800</v>
      </c>
      <c r="BO59">
        <f t="shared" si="64"/>
        <v>800</v>
      </c>
      <c r="BP59">
        <f t="shared" si="65"/>
        <v>800</v>
      </c>
      <c r="BQ59">
        <f t="shared" si="66"/>
        <v>45</v>
      </c>
      <c r="CS59" s="193">
        <f t="shared" si="3"/>
        <v>46</v>
      </c>
      <c r="CT59" s="193">
        <f t="shared" si="4"/>
        <v>46</v>
      </c>
      <c r="CU59" s="193">
        <f t="shared" si="5"/>
        <v>46</v>
      </c>
      <c r="CV59" s="193">
        <f t="shared" si="6"/>
        <v>46</v>
      </c>
      <c r="CW59" s="193">
        <f t="shared" si="7"/>
        <v>46</v>
      </c>
      <c r="CX59" s="193">
        <f t="shared" si="8"/>
        <v>46</v>
      </c>
      <c r="CY59" s="193">
        <f t="shared" si="9"/>
        <v>46</v>
      </c>
      <c r="CZ59" s="193">
        <f t="shared" si="10"/>
        <v>46</v>
      </c>
      <c r="DA59" s="193">
        <f t="shared" si="11"/>
        <v>46</v>
      </c>
      <c r="DB59" s="193">
        <f t="shared" si="12"/>
        <v>46</v>
      </c>
      <c r="DC59" s="193">
        <f t="shared" si="13"/>
        <v>46</v>
      </c>
      <c r="DF59">
        <v>46</v>
      </c>
      <c r="DG59" s="192" t="str">
        <f t="shared" si="14"/>
        <v>01T</v>
      </c>
      <c r="DH59" s="192" t="str">
        <f t="shared" si="15"/>
        <v>09H</v>
      </c>
      <c r="DI59" s="192" t="str">
        <f t="shared" si="16"/>
        <v>13E</v>
      </c>
      <c r="DJ59" s="192" t="str">
        <f t="shared" si="17"/>
        <v>15E</v>
      </c>
      <c r="DK59" s="192" t="str">
        <f t="shared" si="18"/>
        <v>19E</v>
      </c>
      <c r="DL59" s="192" t="str">
        <f t="shared" si="19"/>
        <v>20E</v>
      </c>
      <c r="DM59" s="192" t="str">
        <f t="shared" si="20"/>
        <v>21E</v>
      </c>
      <c r="DN59" s="192" t="str">
        <f t="shared" si="21"/>
        <v>E</v>
      </c>
      <c r="DO59" s="192" t="str">
        <f t="shared" si="22"/>
        <v>E</v>
      </c>
      <c r="DP59" s="192" t="str">
        <f t="shared" si="23"/>
        <v>E</v>
      </c>
      <c r="DQ59" s="192" t="str">
        <f t="shared" si="24"/>
        <v>E</v>
      </c>
      <c r="DU59" s="204">
        <f t="shared" si="25"/>
        <v>1305000246</v>
      </c>
      <c r="DV59" s="204">
        <f t="shared" si="26"/>
        <v>1305000246</v>
      </c>
      <c r="DW59" s="204">
        <f t="shared" si="27"/>
        <v>1305000246</v>
      </c>
      <c r="DX59" s="204">
        <f t="shared" si="28"/>
        <v>1305000246</v>
      </c>
      <c r="DY59" s="204">
        <f t="shared" si="29"/>
        <v>1305000246</v>
      </c>
      <c r="DZ59" s="204">
        <f t="shared" si="30"/>
        <v>1305000246</v>
      </c>
      <c r="EA59" s="204">
        <f t="shared" si="31"/>
        <v>1305000246</v>
      </c>
      <c r="EB59" s="204">
        <f t="shared" si="32"/>
        <v>1305000246</v>
      </c>
      <c r="EC59" s="204">
        <f t="shared" si="33"/>
        <v>1305000246</v>
      </c>
      <c r="ED59" s="204">
        <f t="shared" si="34"/>
        <v>1305000246</v>
      </c>
      <c r="EE59" s="204">
        <f t="shared" si="35"/>
        <v>1305000246</v>
      </c>
    </row>
    <row r="60" spans="2:135" ht="22.8" x14ac:dyDescent="0.3">
      <c r="B60" s="225">
        <f t="shared" si="36"/>
        <v>47</v>
      </c>
      <c r="C60" s="226">
        <f t="shared" si="37"/>
        <v>1305000247</v>
      </c>
      <c r="D60" s="227" t="s">
        <v>293</v>
      </c>
      <c r="E60" s="279" t="s">
        <v>38</v>
      </c>
      <c r="F60" s="202"/>
      <c r="G60" s="202"/>
      <c r="H60" s="202"/>
      <c r="I60" s="202"/>
      <c r="J60" s="202"/>
      <c r="K60" s="201"/>
      <c r="U60">
        <v>46</v>
      </c>
      <c r="V60">
        <f t="shared" si="38"/>
        <v>1305000246</v>
      </c>
      <c r="W60" t="str">
        <f t="shared" si="39"/>
        <v>01T</v>
      </c>
      <c r="X60" t="str">
        <f>IF(B59="","",IF(OR(W60="",W60=0),"",IF(V60=800,"",INDEX(DATA!$M$10:$Q$10,1,MATCH(W60,DATA!$M$9:$Q$9,0)))))</f>
        <v>09H</v>
      </c>
      <c r="Y60" t="str">
        <f>IF(B59="","",IF($CG$13=2,IF(OR(F59="NO",F59=""),"",F59),IF(V60=800,"",DATA!$M$11)))</f>
        <v>13E</v>
      </c>
      <c r="Z60" t="str">
        <f>IF(B59="","",IF(AND($CG$13=2,G59="NO"),"",IF(V60=800,"",LEFT(DATA!$M$12,2)&amp;D59)))</f>
        <v>15E</v>
      </c>
      <c r="AA60" t="str">
        <f>IF(B59="","",IF(AND($CG$13=2,G59="NO"),"",IF(V60=800,"",LEFT(DATA!$M$13,2)&amp;D59)))</f>
        <v>19E</v>
      </c>
      <c r="AB60" t="str">
        <f>IF(B59="","",IF(AND($CG$13=2,H59="NO"),"",IF(V60=800,"",LEFT(DATA!$M$14,2)&amp;D59)))</f>
        <v>20E</v>
      </c>
      <c r="AC60" t="str">
        <f>IF(B59="","",IF(AND($CG$13=2,H59="NO"),"",IF(V60=800,"",LEFT(DATA!$M$15,2)&amp;D59)))</f>
        <v>21E</v>
      </c>
      <c r="AD60" t="str">
        <f>IF(B59="","",IF(AND($CG$13=2,I59="NO"),"",IF(V60=800,"",LEFT(DATA!$M$16,2)&amp;D59)))</f>
        <v>E</v>
      </c>
      <c r="AE60" t="str">
        <f>IF(B59="","",IF(AND($CG$13=2,I59="NO"),"",IF(V60=800,"",LEFT(DATA!$M$17,2)&amp;D59)))</f>
        <v>E</v>
      </c>
      <c r="AF60" t="str">
        <f>IF(B59="","",IF(AND($CG$13=2,J59="NO"),"",IF(V60=800,"",LEFT(DATA!$M$18,2)&amp;D59)))</f>
        <v>E</v>
      </c>
      <c r="AG60" t="str">
        <f>IF(B59="","",IF(AND($CG$13=2,J59="NO"),"",IF(V60=800,"",LEFT(DATA!$M$19,2)&amp;D59)))</f>
        <v>E</v>
      </c>
      <c r="AJ60" s="192">
        <f t="shared" si="40"/>
        <v>46</v>
      </c>
      <c r="AK60" s="192">
        <f t="shared" si="41"/>
        <v>46</v>
      </c>
      <c r="AL60" s="192">
        <f t="shared" si="42"/>
        <v>1305000246</v>
      </c>
      <c r="AM60" s="192" t="str">
        <f t="shared" si="43"/>
        <v>E</v>
      </c>
      <c r="AN60" s="192">
        <v>46</v>
      </c>
      <c r="AO60" s="192" t="str">
        <f>IF(AL60="","",INDEX($W$15:$AG$402,MATCH(AL60,V$15:$V$402,0),1))</f>
        <v>01T</v>
      </c>
      <c r="AP60" s="192" t="str">
        <f t="shared" si="44"/>
        <v>09H</v>
      </c>
      <c r="AQ60" s="192" t="str">
        <f t="shared" si="45"/>
        <v>13E</v>
      </c>
      <c r="AR60" s="192" t="str">
        <f t="shared" si="46"/>
        <v>15E</v>
      </c>
      <c r="AS60" s="192" t="str">
        <f t="shared" si="47"/>
        <v>19E</v>
      </c>
      <c r="AT60" s="192" t="str">
        <f t="shared" si="48"/>
        <v>20E</v>
      </c>
      <c r="AU60" s="192" t="str">
        <f t="shared" si="49"/>
        <v>21E</v>
      </c>
      <c r="AV60" s="192" t="str">
        <f t="shared" si="50"/>
        <v>E</v>
      </c>
      <c r="AW60" s="192" t="str">
        <f t="shared" si="51"/>
        <v>E</v>
      </c>
      <c r="AX60" s="192" t="str">
        <f t="shared" si="52"/>
        <v>E</v>
      </c>
      <c r="AY60" s="192" t="str">
        <f t="shared" si="53"/>
        <v>E</v>
      </c>
      <c r="BB60">
        <f t="shared" si="54"/>
        <v>800</v>
      </c>
      <c r="BC60">
        <f t="shared" si="55"/>
        <v>46</v>
      </c>
      <c r="BD60">
        <f t="shared" si="56"/>
        <v>800</v>
      </c>
      <c r="BE60">
        <f t="shared" si="57"/>
        <v>800</v>
      </c>
      <c r="BF60">
        <f t="shared" si="58"/>
        <v>800</v>
      </c>
      <c r="BG60">
        <f t="shared" si="59"/>
        <v>46</v>
      </c>
      <c r="BH60">
        <v>46</v>
      </c>
      <c r="BK60">
        <f t="shared" si="60"/>
        <v>46</v>
      </c>
      <c r="BL60">
        <f t="shared" si="61"/>
        <v>800</v>
      </c>
      <c r="BM60">
        <f t="shared" si="62"/>
        <v>800</v>
      </c>
      <c r="BN60">
        <f t="shared" si="63"/>
        <v>800</v>
      </c>
      <c r="BO60">
        <f t="shared" si="64"/>
        <v>800</v>
      </c>
      <c r="BP60">
        <f t="shared" si="65"/>
        <v>800</v>
      </c>
      <c r="BQ60">
        <f t="shared" si="66"/>
        <v>46</v>
      </c>
      <c r="CS60" s="193">
        <f t="shared" si="3"/>
        <v>47</v>
      </c>
      <c r="CT60" s="193">
        <f t="shared" si="4"/>
        <v>47</v>
      </c>
      <c r="CU60" s="193">
        <f t="shared" si="5"/>
        <v>47</v>
      </c>
      <c r="CV60" s="193">
        <f t="shared" si="6"/>
        <v>47</v>
      </c>
      <c r="CW60" s="193">
        <f t="shared" si="7"/>
        <v>47</v>
      </c>
      <c r="CX60" s="193">
        <f t="shared" si="8"/>
        <v>47</v>
      </c>
      <c r="CY60" s="193">
        <f t="shared" si="9"/>
        <v>47</v>
      </c>
      <c r="CZ60" s="193">
        <f t="shared" si="10"/>
        <v>47</v>
      </c>
      <c r="DA60" s="193">
        <f t="shared" si="11"/>
        <v>47</v>
      </c>
      <c r="DB60" s="193">
        <f t="shared" si="12"/>
        <v>47</v>
      </c>
      <c r="DC60" s="193">
        <f t="shared" si="13"/>
        <v>47</v>
      </c>
      <c r="DF60">
        <v>47</v>
      </c>
      <c r="DG60" s="192" t="str">
        <f t="shared" si="14"/>
        <v>01T</v>
      </c>
      <c r="DH60" s="192" t="str">
        <f t="shared" si="15"/>
        <v>09H</v>
      </c>
      <c r="DI60" s="192" t="str">
        <f t="shared" si="16"/>
        <v>13E</v>
      </c>
      <c r="DJ60" s="192" t="str">
        <f t="shared" si="17"/>
        <v>15E</v>
      </c>
      <c r="DK60" s="192" t="str">
        <f t="shared" si="18"/>
        <v>19E</v>
      </c>
      <c r="DL60" s="192" t="str">
        <f t="shared" si="19"/>
        <v>20E</v>
      </c>
      <c r="DM60" s="192" t="str">
        <f t="shared" si="20"/>
        <v>21E</v>
      </c>
      <c r="DN60" s="192" t="str">
        <f t="shared" si="21"/>
        <v>E</v>
      </c>
      <c r="DO60" s="192" t="str">
        <f t="shared" si="22"/>
        <v>E</v>
      </c>
      <c r="DP60" s="192" t="str">
        <f t="shared" si="23"/>
        <v>E</v>
      </c>
      <c r="DQ60" s="192" t="str">
        <f t="shared" si="24"/>
        <v>E</v>
      </c>
      <c r="DU60" s="204">
        <f t="shared" si="25"/>
        <v>1305000247</v>
      </c>
      <c r="DV60" s="204">
        <f t="shared" si="26"/>
        <v>1305000247</v>
      </c>
      <c r="DW60" s="204">
        <f t="shared" si="27"/>
        <v>1305000247</v>
      </c>
      <c r="DX60" s="204">
        <f t="shared" si="28"/>
        <v>1305000247</v>
      </c>
      <c r="DY60" s="204">
        <f t="shared" si="29"/>
        <v>1305000247</v>
      </c>
      <c r="DZ60" s="204">
        <f t="shared" si="30"/>
        <v>1305000247</v>
      </c>
      <c r="EA60" s="204">
        <f t="shared" si="31"/>
        <v>1305000247</v>
      </c>
      <c r="EB60" s="204">
        <f t="shared" si="32"/>
        <v>1305000247</v>
      </c>
      <c r="EC60" s="204">
        <f t="shared" si="33"/>
        <v>1305000247</v>
      </c>
      <c r="ED60" s="204">
        <f t="shared" si="34"/>
        <v>1305000247</v>
      </c>
      <c r="EE60" s="204">
        <f t="shared" si="35"/>
        <v>1305000247</v>
      </c>
    </row>
    <row r="61" spans="2:135" ht="22.8" x14ac:dyDescent="0.3">
      <c r="B61" s="225">
        <f t="shared" si="36"/>
        <v>48</v>
      </c>
      <c r="C61" s="226">
        <f t="shared" si="37"/>
        <v>1305000248</v>
      </c>
      <c r="D61" s="227" t="s">
        <v>293</v>
      </c>
      <c r="E61" s="279" t="s">
        <v>38</v>
      </c>
      <c r="F61" s="202"/>
      <c r="G61" s="202"/>
      <c r="H61" s="202"/>
      <c r="I61" s="202"/>
      <c r="J61" s="202"/>
      <c r="K61" s="201"/>
      <c r="U61">
        <v>47</v>
      </c>
      <c r="V61">
        <f t="shared" si="38"/>
        <v>1305000247</v>
      </c>
      <c r="W61" t="str">
        <f t="shared" si="39"/>
        <v>01T</v>
      </c>
      <c r="X61" t="str">
        <f>IF(B60="","",IF(OR(W61="",W61=0),"",IF(V61=800,"",INDEX(DATA!$M$10:$Q$10,1,MATCH(W61,DATA!$M$9:$Q$9,0)))))</f>
        <v>09H</v>
      </c>
      <c r="Y61" t="str">
        <f>IF(B60="","",IF($CG$13=2,IF(OR(F60="NO",F60=""),"",F60),IF(V61=800,"",DATA!$M$11)))</f>
        <v>13E</v>
      </c>
      <c r="Z61" t="str">
        <f>IF(B60="","",IF(AND($CG$13=2,G60="NO"),"",IF(V61=800,"",LEFT(DATA!$M$12,2)&amp;D60)))</f>
        <v>15E</v>
      </c>
      <c r="AA61" t="str">
        <f>IF(B60="","",IF(AND($CG$13=2,G60="NO"),"",IF(V61=800,"",LEFT(DATA!$M$13,2)&amp;D60)))</f>
        <v>19E</v>
      </c>
      <c r="AB61" t="str">
        <f>IF(B60="","",IF(AND($CG$13=2,H60="NO"),"",IF(V61=800,"",LEFT(DATA!$M$14,2)&amp;D60)))</f>
        <v>20E</v>
      </c>
      <c r="AC61" t="str">
        <f>IF(B60="","",IF(AND($CG$13=2,H60="NO"),"",IF(V61=800,"",LEFT(DATA!$M$15,2)&amp;D60)))</f>
        <v>21E</v>
      </c>
      <c r="AD61" t="str">
        <f>IF(B60="","",IF(AND($CG$13=2,I60="NO"),"",IF(V61=800,"",LEFT(DATA!$M$16,2)&amp;D60)))</f>
        <v>E</v>
      </c>
      <c r="AE61" t="str">
        <f>IF(B60="","",IF(AND($CG$13=2,I60="NO"),"",IF(V61=800,"",LEFT(DATA!$M$17,2)&amp;D60)))</f>
        <v>E</v>
      </c>
      <c r="AF61" t="str">
        <f>IF(B60="","",IF(AND($CG$13=2,J60="NO"),"",IF(V61=800,"",LEFT(DATA!$M$18,2)&amp;D60)))</f>
        <v>E</v>
      </c>
      <c r="AG61" t="str">
        <f>IF(B60="","",IF(AND($CG$13=2,J60="NO"),"",IF(V61=800,"",LEFT(DATA!$M$19,2)&amp;D60)))</f>
        <v>E</v>
      </c>
      <c r="AJ61" s="192">
        <f t="shared" si="40"/>
        <v>47</v>
      </c>
      <c r="AK61" s="192">
        <f t="shared" si="41"/>
        <v>47</v>
      </c>
      <c r="AL61" s="192">
        <f t="shared" si="42"/>
        <v>1305000247</v>
      </c>
      <c r="AM61" s="192" t="str">
        <f t="shared" si="43"/>
        <v>E</v>
      </c>
      <c r="AN61" s="192">
        <v>47</v>
      </c>
      <c r="AO61" s="192" t="str">
        <f>IF(AL61="","",INDEX($W$15:$AG$402,MATCH(AL61,V$15:$V$402,0),1))</f>
        <v>01T</v>
      </c>
      <c r="AP61" s="192" t="str">
        <f t="shared" si="44"/>
        <v>09H</v>
      </c>
      <c r="AQ61" s="192" t="str">
        <f t="shared" si="45"/>
        <v>13E</v>
      </c>
      <c r="AR61" s="192" t="str">
        <f t="shared" si="46"/>
        <v>15E</v>
      </c>
      <c r="AS61" s="192" t="str">
        <f t="shared" si="47"/>
        <v>19E</v>
      </c>
      <c r="AT61" s="192" t="str">
        <f t="shared" si="48"/>
        <v>20E</v>
      </c>
      <c r="AU61" s="192" t="str">
        <f t="shared" si="49"/>
        <v>21E</v>
      </c>
      <c r="AV61" s="192" t="str">
        <f t="shared" si="50"/>
        <v>E</v>
      </c>
      <c r="AW61" s="192" t="str">
        <f t="shared" si="51"/>
        <v>E</v>
      </c>
      <c r="AX61" s="192" t="str">
        <f t="shared" si="52"/>
        <v>E</v>
      </c>
      <c r="AY61" s="192" t="str">
        <f t="shared" si="53"/>
        <v>E</v>
      </c>
      <c r="BB61">
        <f t="shared" si="54"/>
        <v>800</v>
      </c>
      <c r="BC61">
        <f t="shared" si="55"/>
        <v>47</v>
      </c>
      <c r="BD61">
        <f t="shared" si="56"/>
        <v>800</v>
      </c>
      <c r="BE61">
        <f t="shared" si="57"/>
        <v>800</v>
      </c>
      <c r="BF61">
        <f t="shared" si="58"/>
        <v>800</v>
      </c>
      <c r="BG61">
        <f t="shared" si="59"/>
        <v>47</v>
      </c>
      <c r="BH61">
        <v>47</v>
      </c>
      <c r="BK61">
        <f t="shared" si="60"/>
        <v>47</v>
      </c>
      <c r="BL61">
        <f t="shared" si="61"/>
        <v>800</v>
      </c>
      <c r="BM61">
        <f t="shared" si="62"/>
        <v>800</v>
      </c>
      <c r="BN61">
        <f t="shared" si="63"/>
        <v>800</v>
      </c>
      <c r="BO61">
        <f t="shared" si="64"/>
        <v>800</v>
      </c>
      <c r="BP61">
        <f t="shared" si="65"/>
        <v>800</v>
      </c>
      <c r="BQ61">
        <f t="shared" si="66"/>
        <v>47</v>
      </c>
      <c r="CS61" s="193">
        <f t="shared" si="3"/>
        <v>48</v>
      </c>
      <c r="CT61" s="193">
        <f t="shared" si="4"/>
        <v>48</v>
      </c>
      <c r="CU61" s="193">
        <f t="shared" si="5"/>
        <v>48</v>
      </c>
      <c r="CV61" s="193">
        <f t="shared" si="6"/>
        <v>48</v>
      </c>
      <c r="CW61" s="193">
        <f t="shared" si="7"/>
        <v>48</v>
      </c>
      <c r="CX61" s="193">
        <f t="shared" si="8"/>
        <v>48</v>
      </c>
      <c r="CY61" s="193">
        <f t="shared" si="9"/>
        <v>48</v>
      </c>
      <c r="CZ61" s="193">
        <f t="shared" si="10"/>
        <v>48</v>
      </c>
      <c r="DA61" s="193">
        <f t="shared" si="11"/>
        <v>48</v>
      </c>
      <c r="DB61" s="193">
        <f t="shared" si="12"/>
        <v>48</v>
      </c>
      <c r="DC61" s="193">
        <f t="shared" si="13"/>
        <v>48</v>
      </c>
      <c r="DF61">
        <v>48</v>
      </c>
      <c r="DG61" s="192" t="str">
        <f t="shared" si="14"/>
        <v>01T</v>
      </c>
      <c r="DH61" s="192" t="str">
        <f t="shared" si="15"/>
        <v>09H</v>
      </c>
      <c r="DI61" s="192" t="str">
        <f t="shared" si="16"/>
        <v>13E</v>
      </c>
      <c r="DJ61" s="192" t="str">
        <f t="shared" si="17"/>
        <v>15E</v>
      </c>
      <c r="DK61" s="192" t="str">
        <f t="shared" si="18"/>
        <v>19E</v>
      </c>
      <c r="DL61" s="192" t="str">
        <f t="shared" si="19"/>
        <v>20E</v>
      </c>
      <c r="DM61" s="192" t="str">
        <f t="shared" si="20"/>
        <v>21E</v>
      </c>
      <c r="DN61" s="192" t="str">
        <f t="shared" si="21"/>
        <v>E</v>
      </c>
      <c r="DO61" s="192" t="str">
        <f t="shared" si="22"/>
        <v>E</v>
      </c>
      <c r="DP61" s="192" t="str">
        <f t="shared" si="23"/>
        <v>E</v>
      </c>
      <c r="DQ61" s="192" t="str">
        <f t="shared" si="24"/>
        <v>E</v>
      </c>
      <c r="DU61" s="204">
        <f t="shared" si="25"/>
        <v>1305000248</v>
      </c>
      <c r="DV61" s="204">
        <f t="shared" si="26"/>
        <v>1305000248</v>
      </c>
      <c r="DW61" s="204">
        <f t="shared" si="27"/>
        <v>1305000248</v>
      </c>
      <c r="DX61" s="204">
        <f t="shared" si="28"/>
        <v>1305000248</v>
      </c>
      <c r="DY61" s="204">
        <f t="shared" si="29"/>
        <v>1305000248</v>
      </c>
      <c r="DZ61" s="204">
        <f t="shared" si="30"/>
        <v>1305000248</v>
      </c>
      <c r="EA61" s="204">
        <f t="shared" si="31"/>
        <v>1305000248</v>
      </c>
      <c r="EB61" s="204">
        <f t="shared" si="32"/>
        <v>1305000248</v>
      </c>
      <c r="EC61" s="204">
        <f t="shared" si="33"/>
        <v>1305000248</v>
      </c>
      <c r="ED61" s="204">
        <f t="shared" si="34"/>
        <v>1305000248</v>
      </c>
      <c r="EE61" s="204">
        <f t="shared" si="35"/>
        <v>1305000248</v>
      </c>
    </row>
    <row r="62" spans="2:135" ht="22.8" x14ac:dyDescent="0.3">
      <c r="B62" s="225">
        <f t="shared" si="36"/>
        <v>49</v>
      </c>
      <c r="C62" s="226">
        <f t="shared" si="37"/>
        <v>1305000249</v>
      </c>
      <c r="D62" s="227" t="s">
        <v>293</v>
      </c>
      <c r="E62" s="279" t="s">
        <v>38</v>
      </c>
      <c r="F62" s="202"/>
      <c r="G62" s="202"/>
      <c r="H62" s="202"/>
      <c r="I62" s="202"/>
      <c r="J62" s="202"/>
      <c r="K62" s="201"/>
      <c r="U62">
        <v>48</v>
      </c>
      <c r="V62">
        <f t="shared" si="38"/>
        <v>1305000248</v>
      </c>
      <c r="W62" t="str">
        <f t="shared" si="39"/>
        <v>01T</v>
      </c>
      <c r="X62" t="str">
        <f>IF(B61="","",IF(OR(W62="",W62=0),"",IF(V62=800,"",INDEX(DATA!$M$10:$Q$10,1,MATCH(W62,DATA!$M$9:$Q$9,0)))))</f>
        <v>09H</v>
      </c>
      <c r="Y62" t="str">
        <f>IF(B61="","",IF($CG$13=2,IF(OR(F61="NO",F61=""),"",F61),IF(V62=800,"",DATA!$M$11)))</f>
        <v>13E</v>
      </c>
      <c r="Z62" t="str">
        <f>IF(B61="","",IF(AND($CG$13=2,G61="NO"),"",IF(V62=800,"",LEFT(DATA!$M$12,2)&amp;D61)))</f>
        <v>15E</v>
      </c>
      <c r="AA62" t="str">
        <f>IF(B61="","",IF(AND($CG$13=2,G61="NO"),"",IF(V62=800,"",LEFT(DATA!$M$13,2)&amp;D61)))</f>
        <v>19E</v>
      </c>
      <c r="AB62" t="str">
        <f>IF(B61="","",IF(AND($CG$13=2,H61="NO"),"",IF(V62=800,"",LEFT(DATA!$M$14,2)&amp;D61)))</f>
        <v>20E</v>
      </c>
      <c r="AC62" t="str">
        <f>IF(B61="","",IF(AND($CG$13=2,H61="NO"),"",IF(V62=800,"",LEFT(DATA!$M$15,2)&amp;D61)))</f>
        <v>21E</v>
      </c>
      <c r="AD62" t="str">
        <f>IF(B61="","",IF(AND($CG$13=2,I61="NO"),"",IF(V62=800,"",LEFT(DATA!$M$16,2)&amp;D61)))</f>
        <v>E</v>
      </c>
      <c r="AE62" t="str">
        <f>IF(B61="","",IF(AND($CG$13=2,I61="NO"),"",IF(V62=800,"",LEFT(DATA!$M$17,2)&amp;D61)))</f>
        <v>E</v>
      </c>
      <c r="AF62" t="str">
        <f>IF(B61="","",IF(AND($CG$13=2,J61="NO"),"",IF(V62=800,"",LEFT(DATA!$M$18,2)&amp;D61)))</f>
        <v>E</v>
      </c>
      <c r="AG62" t="str">
        <f>IF(B61="","",IF(AND($CG$13=2,J61="NO"),"",IF(V62=800,"",LEFT(DATA!$M$19,2)&amp;D61)))</f>
        <v>E</v>
      </c>
      <c r="AJ62" s="192">
        <f t="shared" si="40"/>
        <v>48</v>
      </c>
      <c r="AK62" s="192">
        <f t="shared" si="41"/>
        <v>48</v>
      </c>
      <c r="AL62" s="192">
        <f t="shared" si="42"/>
        <v>1305000248</v>
      </c>
      <c r="AM62" s="192" t="str">
        <f t="shared" si="43"/>
        <v>E</v>
      </c>
      <c r="AN62" s="192">
        <v>48</v>
      </c>
      <c r="AO62" s="192" t="str">
        <f>IF(AL62="","",INDEX($W$15:$AG$402,MATCH(AL62,V$15:$V$402,0),1))</f>
        <v>01T</v>
      </c>
      <c r="AP62" s="192" t="str">
        <f t="shared" si="44"/>
        <v>09H</v>
      </c>
      <c r="AQ62" s="192" t="str">
        <f t="shared" si="45"/>
        <v>13E</v>
      </c>
      <c r="AR62" s="192" t="str">
        <f t="shared" si="46"/>
        <v>15E</v>
      </c>
      <c r="AS62" s="192" t="str">
        <f t="shared" si="47"/>
        <v>19E</v>
      </c>
      <c r="AT62" s="192" t="str">
        <f t="shared" si="48"/>
        <v>20E</v>
      </c>
      <c r="AU62" s="192" t="str">
        <f t="shared" si="49"/>
        <v>21E</v>
      </c>
      <c r="AV62" s="192" t="str">
        <f t="shared" si="50"/>
        <v>E</v>
      </c>
      <c r="AW62" s="192" t="str">
        <f t="shared" si="51"/>
        <v>E</v>
      </c>
      <c r="AX62" s="192" t="str">
        <f t="shared" si="52"/>
        <v>E</v>
      </c>
      <c r="AY62" s="192" t="str">
        <f t="shared" si="53"/>
        <v>E</v>
      </c>
      <c r="BB62">
        <f t="shared" si="54"/>
        <v>800</v>
      </c>
      <c r="BC62">
        <f t="shared" si="55"/>
        <v>48</v>
      </c>
      <c r="BD62">
        <f t="shared" si="56"/>
        <v>800</v>
      </c>
      <c r="BE62">
        <f t="shared" si="57"/>
        <v>800</v>
      </c>
      <c r="BF62">
        <f t="shared" si="58"/>
        <v>800</v>
      </c>
      <c r="BG62">
        <f t="shared" si="59"/>
        <v>48</v>
      </c>
      <c r="BH62">
        <v>48</v>
      </c>
      <c r="BK62">
        <f t="shared" si="60"/>
        <v>48</v>
      </c>
      <c r="BL62">
        <f t="shared" si="61"/>
        <v>800</v>
      </c>
      <c r="BM62">
        <f t="shared" si="62"/>
        <v>800</v>
      </c>
      <c r="BN62">
        <f t="shared" si="63"/>
        <v>800</v>
      </c>
      <c r="BO62">
        <f t="shared" si="64"/>
        <v>800</v>
      </c>
      <c r="BP62">
        <f t="shared" si="65"/>
        <v>800</v>
      </c>
      <c r="BQ62">
        <f t="shared" si="66"/>
        <v>48</v>
      </c>
      <c r="CS62" s="193">
        <f t="shared" si="3"/>
        <v>49</v>
      </c>
      <c r="CT62" s="193">
        <f t="shared" si="4"/>
        <v>49</v>
      </c>
      <c r="CU62" s="193">
        <f t="shared" si="5"/>
        <v>49</v>
      </c>
      <c r="CV62" s="193">
        <f t="shared" si="6"/>
        <v>49</v>
      </c>
      <c r="CW62" s="193">
        <f t="shared" si="7"/>
        <v>49</v>
      </c>
      <c r="CX62" s="193">
        <f t="shared" si="8"/>
        <v>49</v>
      </c>
      <c r="CY62" s="193">
        <f t="shared" si="9"/>
        <v>49</v>
      </c>
      <c r="CZ62" s="193">
        <f t="shared" si="10"/>
        <v>49</v>
      </c>
      <c r="DA62" s="193">
        <f t="shared" si="11"/>
        <v>49</v>
      </c>
      <c r="DB62" s="193">
        <f t="shared" si="12"/>
        <v>49</v>
      </c>
      <c r="DC62" s="193">
        <f t="shared" si="13"/>
        <v>49</v>
      </c>
      <c r="DF62">
        <v>49</v>
      </c>
      <c r="DG62" s="192" t="str">
        <f t="shared" si="14"/>
        <v>01T</v>
      </c>
      <c r="DH62" s="192" t="str">
        <f t="shared" si="15"/>
        <v>09H</v>
      </c>
      <c r="DI62" s="192" t="str">
        <f t="shared" si="16"/>
        <v>13E</v>
      </c>
      <c r="DJ62" s="192" t="str">
        <f t="shared" si="17"/>
        <v>15E</v>
      </c>
      <c r="DK62" s="192" t="str">
        <f t="shared" si="18"/>
        <v>19E</v>
      </c>
      <c r="DL62" s="192" t="str">
        <f t="shared" si="19"/>
        <v>20E</v>
      </c>
      <c r="DM62" s="192" t="str">
        <f t="shared" si="20"/>
        <v>21E</v>
      </c>
      <c r="DN62" s="192" t="str">
        <f t="shared" si="21"/>
        <v>E</v>
      </c>
      <c r="DO62" s="192" t="str">
        <f t="shared" si="22"/>
        <v>E</v>
      </c>
      <c r="DP62" s="192" t="str">
        <f t="shared" si="23"/>
        <v>E</v>
      </c>
      <c r="DQ62" s="192" t="str">
        <f t="shared" si="24"/>
        <v>E</v>
      </c>
      <c r="DU62" s="204">
        <f t="shared" si="25"/>
        <v>1305000249</v>
      </c>
      <c r="DV62" s="204">
        <f t="shared" si="26"/>
        <v>1305000249</v>
      </c>
      <c r="DW62" s="204">
        <f t="shared" si="27"/>
        <v>1305000249</v>
      </c>
      <c r="DX62" s="204">
        <f t="shared" si="28"/>
        <v>1305000249</v>
      </c>
      <c r="DY62" s="204">
        <f t="shared" si="29"/>
        <v>1305000249</v>
      </c>
      <c r="DZ62" s="204">
        <f t="shared" si="30"/>
        <v>1305000249</v>
      </c>
      <c r="EA62" s="204">
        <f t="shared" si="31"/>
        <v>1305000249</v>
      </c>
      <c r="EB62" s="204">
        <f t="shared" si="32"/>
        <v>1305000249</v>
      </c>
      <c r="EC62" s="204">
        <f t="shared" si="33"/>
        <v>1305000249</v>
      </c>
      <c r="ED62" s="204">
        <f t="shared" si="34"/>
        <v>1305000249</v>
      </c>
      <c r="EE62" s="204">
        <f t="shared" si="35"/>
        <v>1305000249</v>
      </c>
    </row>
    <row r="63" spans="2:135" ht="22.8" x14ac:dyDescent="0.3">
      <c r="B63" s="225">
        <f t="shared" si="36"/>
        <v>50</v>
      </c>
      <c r="C63" s="226">
        <f t="shared" si="37"/>
        <v>1305000250</v>
      </c>
      <c r="D63" s="227" t="s">
        <v>293</v>
      </c>
      <c r="E63" s="279" t="s">
        <v>38</v>
      </c>
      <c r="F63" s="202"/>
      <c r="G63" s="202"/>
      <c r="H63" s="202"/>
      <c r="I63" s="202"/>
      <c r="J63" s="202"/>
      <c r="K63" s="201"/>
      <c r="U63">
        <v>49</v>
      </c>
      <c r="V63">
        <f t="shared" si="38"/>
        <v>1305000249</v>
      </c>
      <c r="W63" t="str">
        <f t="shared" si="39"/>
        <v>01T</v>
      </c>
      <c r="X63" t="str">
        <f>IF(B62="","",IF(OR(W63="",W63=0),"",IF(V63=800,"",INDEX(DATA!$M$10:$Q$10,1,MATCH(W63,DATA!$M$9:$Q$9,0)))))</f>
        <v>09H</v>
      </c>
      <c r="Y63" t="str">
        <f>IF(B62="","",IF($CG$13=2,IF(OR(F62="NO",F62=""),"",F62),IF(V63=800,"",DATA!$M$11)))</f>
        <v>13E</v>
      </c>
      <c r="Z63" t="str">
        <f>IF(B62="","",IF(AND($CG$13=2,G62="NO"),"",IF(V63=800,"",LEFT(DATA!$M$12,2)&amp;D62)))</f>
        <v>15E</v>
      </c>
      <c r="AA63" t="str">
        <f>IF(B62="","",IF(AND($CG$13=2,G62="NO"),"",IF(V63=800,"",LEFT(DATA!$M$13,2)&amp;D62)))</f>
        <v>19E</v>
      </c>
      <c r="AB63" t="str">
        <f>IF(B62="","",IF(AND($CG$13=2,H62="NO"),"",IF(V63=800,"",LEFT(DATA!$M$14,2)&amp;D62)))</f>
        <v>20E</v>
      </c>
      <c r="AC63" t="str">
        <f>IF(B62="","",IF(AND($CG$13=2,H62="NO"),"",IF(V63=800,"",LEFT(DATA!$M$15,2)&amp;D62)))</f>
        <v>21E</v>
      </c>
      <c r="AD63" t="str">
        <f>IF(B62="","",IF(AND($CG$13=2,I62="NO"),"",IF(V63=800,"",LEFT(DATA!$M$16,2)&amp;D62)))</f>
        <v>E</v>
      </c>
      <c r="AE63" t="str">
        <f>IF(B62="","",IF(AND($CG$13=2,I62="NO"),"",IF(V63=800,"",LEFT(DATA!$M$17,2)&amp;D62)))</f>
        <v>E</v>
      </c>
      <c r="AF63" t="str">
        <f>IF(B62="","",IF(AND($CG$13=2,J62="NO"),"",IF(V63=800,"",LEFT(DATA!$M$18,2)&amp;D62)))</f>
        <v>E</v>
      </c>
      <c r="AG63" t="str">
        <f>IF(B62="","",IF(AND($CG$13=2,J62="NO"),"",IF(V63=800,"",LEFT(DATA!$M$19,2)&amp;D62)))</f>
        <v>E</v>
      </c>
      <c r="AJ63" s="192">
        <f t="shared" si="40"/>
        <v>49</v>
      </c>
      <c r="AK63" s="192">
        <f t="shared" si="41"/>
        <v>49</v>
      </c>
      <c r="AL63" s="192">
        <f t="shared" si="42"/>
        <v>1305000249</v>
      </c>
      <c r="AM63" s="192" t="str">
        <f t="shared" si="43"/>
        <v>E</v>
      </c>
      <c r="AN63" s="192">
        <v>49</v>
      </c>
      <c r="AO63" s="192" t="str">
        <f>IF(AL63="","",INDEX($W$15:$AG$402,MATCH(AL63,V$15:$V$402,0),1))</f>
        <v>01T</v>
      </c>
      <c r="AP63" s="192" t="str">
        <f t="shared" si="44"/>
        <v>09H</v>
      </c>
      <c r="AQ63" s="192" t="str">
        <f t="shared" si="45"/>
        <v>13E</v>
      </c>
      <c r="AR63" s="192" t="str">
        <f t="shared" si="46"/>
        <v>15E</v>
      </c>
      <c r="AS63" s="192" t="str">
        <f t="shared" si="47"/>
        <v>19E</v>
      </c>
      <c r="AT63" s="192" t="str">
        <f t="shared" si="48"/>
        <v>20E</v>
      </c>
      <c r="AU63" s="192" t="str">
        <f t="shared" si="49"/>
        <v>21E</v>
      </c>
      <c r="AV63" s="192" t="str">
        <f t="shared" si="50"/>
        <v>E</v>
      </c>
      <c r="AW63" s="192" t="str">
        <f t="shared" si="51"/>
        <v>E</v>
      </c>
      <c r="AX63" s="192" t="str">
        <f t="shared" si="52"/>
        <v>E</v>
      </c>
      <c r="AY63" s="192" t="str">
        <f t="shared" si="53"/>
        <v>E</v>
      </c>
      <c r="BB63">
        <f t="shared" si="54"/>
        <v>800</v>
      </c>
      <c r="BC63">
        <f t="shared" si="55"/>
        <v>49</v>
      </c>
      <c r="BD63">
        <f t="shared" si="56"/>
        <v>800</v>
      </c>
      <c r="BE63">
        <f t="shared" si="57"/>
        <v>800</v>
      </c>
      <c r="BF63">
        <f t="shared" si="58"/>
        <v>800</v>
      </c>
      <c r="BG63">
        <f t="shared" si="59"/>
        <v>49</v>
      </c>
      <c r="BH63">
        <v>49</v>
      </c>
      <c r="BK63">
        <f t="shared" si="60"/>
        <v>49</v>
      </c>
      <c r="BL63">
        <f t="shared" si="61"/>
        <v>800</v>
      </c>
      <c r="BM63">
        <f t="shared" si="62"/>
        <v>800</v>
      </c>
      <c r="BN63">
        <f t="shared" si="63"/>
        <v>800</v>
      </c>
      <c r="BO63">
        <f t="shared" si="64"/>
        <v>800</v>
      </c>
      <c r="BP63">
        <f t="shared" si="65"/>
        <v>800</v>
      </c>
      <c r="BQ63">
        <f t="shared" si="66"/>
        <v>49</v>
      </c>
      <c r="CS63" s="193">
        <f t="shared" si="3"/>
        <v>50</v>
      </c>
      <c r="CT63" s="193">
        <f t="shared" si="4"/>
        <v>50</v>
      </c>
      <c r="CU63" s="193">
        <f t="shared" si="5"/>
        <v>50</v>
      </c>
      <c r="CV63" s="193">
        <f t="shared" si="6"/>
        <v>50</v>
      </c>
      <c r="CW63" s="193">
        <f t="shared" si="7"/>
        <v>50</v>
      </c>
      <c r="CX63" s="193">
        <f t="shared" si="8"/>
        <v>50</v>
      </c>
      <c r="CY63" s="193">
        <f t="shared" si="9"/>
        <v>50</v>
      </c>
      <c r="CZ63" s="193">
        <f t="shared" si="10"/>
        <v>50</v>
      </c>
      <c r="DA63" s="193">
        <f t="shared" si="11"/>
        <v>50</v>
      </c>
      <c r="DB63" s="193">
        <f t="shared" si="12"/>
        <v>50</v>
      </c>
      <c r="DC63" s="193">
        <f t="shared" si="13"/>
        <v>50</v>
      </c>
      <c r="DF63">
        <v>50</v>
      </c>
      <c r="DG63" s="192" t="str">
        <f t="shared" si="14"/>
        <v>01T</v>
      </c>
      <c r="DH63" s="192" t="str">
        <f t="shared" si="15"/>
        <v>09H</v>
      </c>
      <c r="DI63" s="192" t="str">
        <f t="shared" si="16"/>
        <v>13E</v>
      </c>
      <c r="DJ63" s="192" t="str">
        <f t="shared" si="17"/>
        <v>15E</v>
      </c>
      <c r="DK63" s="192" t="str">
        <f t="shared" si="18"/>
        <v>19E</v>
      </c>
      <c r="DL63" s="192" t="str">
        <f t="shared" si="19"/>
        <v>20E</v>
      </c>
      <c r="DM63" s="192" t="str">
        <f t="shared" si="20"/>
        <v>21E</v>
      </c>
      <c r="DN63" s="192" t="str">
        <f t="shared" si="21"/>
        <v>E</v>
      </c>
      <c r="DO63" s="192" t="str">
        <f t="shared" si="22"/>
        <v>E</v>
      </c>
      <c r="DP63" s="192" t="str">
        <f t="shared" si="23"/>
        <v>E</v>
      </c>
      <c r="DQ63" s="192" t="str">
        <f t="shared" si="24"/>
        <v>E</v>
      </c>
      <c r="DU63" s="204">
        <f t="shared" si="25"/>
        <v>1305000250</v>
      </c>
      <c r="DV63" s="204">
        <f t="shared" si="26"/>
        <v>1305000250</v>
      </c>
      <c r="DW63" s="204">
        <f t="shared" si="27"/>
        <v>1305000250</v>
      </c>
      <c r="DX63" s="204">
        <f t="shared" si="28"/>
        <v>1305000250</v>
      </c>
      <c r="DY63" s="204">
        <f t="shared" si="29"/>
        <v>1305000250</v>
      </c>
      <c r="DZ63" s="204">
        <f t="shared" si="30"/>
        <v>1305000250</v>
      </c>
      <c r="EA63" s="204">
        <f t="shared" si="31"/>
        <v>1305000250</v>
      </c>
      <c r="EB63" s="204">
        <f t="shared" si="32"/>
        <v>1305000250</v>
      </c>
      <c r="EC63" s="204">
        <f t="shared" si="33"/>
        <v>1305000250</v>
      </c>
      <c r="ED63" s="204">
        <f t="shared" si="34"/>
        <v>1305000250</v>
      </c>
      <c r="EE63" s="204">
        <f t="shared" si="35"/>
        <v>1305000250</v>
      </c>
    </row>
    <row r="64" spans="2:135" ht="22.8" x14ac:dyDescent="0.3">
      <c r="B64" s="225">
        <f t="shared" si="36"/>
        <v>51</v>
      </c>
      <c r="C64" s="226">
        <f t="shared" si="37"/>
        <v>1305000251</v>
      </c>
      <c r="D64" s="227" t="s">
        <v>293</v>
      </c>
      <c r="E64" s="279" t="s">
        <v>38</v>
      </c>
      <c r="F64" s="202"/>
      <c r="G64" s="202"/>
      <c r="H64" s="202"/>
      <c r="I64" s="202"/>
      <c r="J64" s="202"/>
      <c r="K64" s="201"/>
      <c r="U64">
        <v>50</v>
      </c>
      <c r="V64">
        <f t="shared" si="38"/>
        <v>1305000250</v>
      </c>
      <c r="W64" t="str">
        <f t="shared" si="39"/>
        <v>01T</v>
      </c>
      <c r="X64" t="str">
        <f>IF(B63="","",IF(OR(W64="",W64=0),"",IF(V64=800,"",INDEX(DATA!$M$10:$Q$10,1,MATCH(W64,DATA!$M$9:$Q$9,0)))))</f>
        <v>09H</v>
      </c>
      <c r="Y64" t="str">
        <f>IF(B63="","",IF($CG$13=2,IF(OR(F63="NO",F63=""),"",F63),IF(V64=800,"",DATA!$M$11)))</f>
        <v>13E</v>
      </c>
      <c r="Z64" t="str">
        <f>IF(B63="","",IF(AND($CG$13=2,G63="NO"),"",IF(V64=800,"",LEFT(DATA!$M$12,2)&amp;D63)))</f>
        <v>15E</v>
      </c>
      <c r="AA64" t="str">
        <f>IF(B63="","",IF(AND($CG$13=2,G63="NO"),"",IF(V64=800,"",LEFT(DATA!$M$13,2)&amp;D63)))</f>
        <v>19E</v>
      </c>
      <c r="AB64" t="str">
        <f>IF(B63="","",IF(AND($CG$13=2,H63="NO"),"",IF(V64=800,"",LEFT(DATA!$M$14,2)&amp;D63)))</f>
        <v>20E</v>
      </c>
      <c r="AC64" t="str">
        <f>IF(B63="","",IF(AND($CG$13=2,H63="NO"),"",IF(V64=800,"",LEFT(DATA!$M$15,2)&amp;D63)))</f>
        <v>21E</v>
      </c>
      <c r="AD64" t="str">
        <f>IF(B63="","",IF(AND($CG$13=2,I63="NO"),"",IF(V64=800,"",LEFT(DATA!$M$16,2)&amp;D63)))</f>
        <v>E</v>
      </c>
      <c r="AE64" t="str">
        <f>IF(B63="","",IF(AND($CG$13=2,I63="NO"),"",IF(V64=800,"",LEFT(DATA!$M$17,2)&amp;D63)))</f>
        <v>E</v>
      </c>
      <c r="AF64" t="str">
        <f>IF(B63="","",IF(AND($CG$13=2,J63="NO"),"",IF(V64=800,"",LEFT(DATA!$M$18,2)&amp;D63)))</f>
        <v>E</v>
      </c>
      <c r="AG64" t="str">
        <f>IF(B63="","",IF(AND($CG$13=2,J63="NO"),"",IF(V64=800,"",LEFT(DATA!$M$19,2)&amp;D63)))</f>
        <v>E</v>
      </c>
      <c r="AJ64" s="192">
        <f t="shared" si="40"/>
        <v>50</v>
      </c>
      <c r="AK64" s="192">
        <f t="shared" si="41"/>
        <v>50</v>
      </c>
      <c r="AL64" s="192">
        <f t="shared" si="42"/>
        <v>1305000250</v>
      </c>
      <c r="AM64" s="192" t="str">
        <f t="shared" si="43"/>
        <v>E</v>
      </c>
      <c r="AN64" s="192">
        <v>50</v>
      </c>
      <c r="AO64" s="192" t="str">
        <f>IF(AL64="","",INDEX($W$15:$AG$402,MATCH(AL64,V$15:$V$402,0),1))</f>
        <v>01T</v>
      </c>
      <c r="AP64" s="192" t="str">
        <f t="shared" si="44"/>
        <v>09H</v>
      </c>
      <c r="AQ64" s="192" t="str">
        <f t="shared" si="45"/>
        <v>13E</v>
      </c>
      <c r="AR64" s="192" t="str">
        <f t="shared" si="46"/>
        <v>15E</v>
      </c>
      <c r="AS64" s="192" t="str">
        <f t="shared" si="47"/>
        <v>19E</v>
      </c>
      <c r="AT64" s="192" t="str">
        <f t="shared" si="48"/>
        <v>20E</v>
      </c>
      <c r="AU64" s="192" t="str">
        <f t="shared" si="49"/>
        <v>21E</v>
      </c>
      <c r="AV64" s="192" t="str">
        <f t="shared" si="50"/>
        <v>E</v>
      </c>
      <c r="AW64" s="192" t="str">
        <f t="shared" si="51"/>
        <v>E</v>
      </c>
      <c r="AX64" s="192" t="str">
        <f t="shared" si="52"/>
        <v>E</v>
      </c>
      <c r="AY64" s="192" t="str">
        <f t="shared" si="53"/>
        <v>E</v>
      </c>
      <c r="BB64">
        <f t="shared" si="54"/>
        <v>800</v>
      </c>
      <c r="BC64">
        <f t="shared" si="55"/>
        <v>50</v>
      </c>
      <c r="BD64">
        <f t="shared" si="56"/>
        <v>800</v>
      </c>
      <c r="BE64">
        <f t="shared" si="57"/>
        <v>800</v>
      </c>
      <c r="BF64">
        <f t="shared" si="58"/>
        <v>800</v>
      </c>
      <c r="BG64">
        <f t="shared" si="59"/>
        <v>50</v>
      </c>
      <c r="BH64">
        <v>50</v>
      </c>
      <c r="BK64">
        <f t="shared" si="60"/>
        <v>50</v>
      </c>
      <c r="BL64">
        <f t="shared" si="61"/>
        <v>800</v>
      </c>
      <c r="BM64">
        <f t="shared" si="62"/>
        <v>800</v>
      </c>
      <c r="BN64">
        <f t="shared" si="63"/>
        <v>800</v>
      </c>
      <c r="BO64">
        <f t="shared" si="64"/>
        <v>800</v>
      </c>
      <c r="BP64">
        <f t="shared" si="65"/>
        <v>800</v>
      </c>
      <c r="BQ64">
        <f t="shared" si="66"/>
        <v>50</v>
      </c>
      <c r="CS64" s="193">
        <f t="shared" si="3"/>
        <v>51</v>
      </c>
      <c r="CT64" s="193">
        <f t="shared" si="4"/>
        <v>51</v>
      </c>
      <c r="CU64" s="193">
        <f t="shared" si="5"/>
        <v>51</v>
      </c>
      <c r="CV64" s="193">
        <f t="shared" si="6"/>
        <v>51</v>
      </c>
      <c r="CW64" s="193">
        <f t="shared" si="7"/>
        <v>51</v>
      </c>
      <c r="CX64" s="193">
        <f t="shared" si="8"/>
        <v>51</v>
      </c>
      <c r="CY64" s="193">
        <f t="shared" si="9"/>
        <v>51</v>
      </c>
      <c r="CZ64" s="193">
        <f t="shared" si="10"/>
        <v>51</v>
      </c>
      <c r="DA64" s="193">
        <f t="shared" si="11"/>
        <v>51</v>
      </c>
      <c r="DB64" s="193">
        <f t="shared" si="12"/>
        <v>51</v>
      </c>
      <c r="DC64" s="193">
        <f t="shared" si="13"/>
        <v>51</v>
      </c>
      <c r="DF64">
        <v>51</v>
      </c>
      <c r="DG64" s="192" t="str">
        <f t="shared" si="14"/>
        <v>01T</v>
      </c>
      <c r="DH64" s="192" t="str">
        <f t="shared" si="15"/>
        <v>09H</v>
      </c>
      <c r="DI64" s="192" t="str">
        <f t="shared" si="16"/>
        <v>13E</v>
      </c>
      <c r="DJ64" s="192" t="str">
        <f t="shared" si="17"/>
        <v>15E</v>
      </c>
      <c r="DK64" s="192" t="str">
        <f t="shared" si="18"/>
        <v>19E</v>
      </c>
      <c r="DL64" s="192" t="str">
        <f t="shared" si="19"/>
        <v>20E</v>
      </c>
      <c r="DM64" s="192" t="str">
        <f t="shared" si="20"/>
        <v>21E</v>
      </c>
      <c r="DN64" s="192" t="str">
        <f t="shared" si="21"/>
        <v>E</v>
      </c>
      <c r="DO64" s="192" t="str">
        <f t="shared" si="22"/>
        <v>E</v>
      </c>
      <c r="DP64" s="192" t="str">
        <f t="shared" si="23"/>
        <v>E</v>
      </c>
      <c r="DQ64" s="192" t="str">
        <f t="shared" si="24"/>
        <v>E</v>
      </c>
      <c r="DU64" s="204">
        <f t="shared" si="25"/>
        <v>1305000251</v>
      </c>
      <c r="DV64" s="204">
        <f t="shared" si="26"/>
        <v>1305000251</v>
      </c>
      <c r="DW64" s="204">
        <f t="shared" si="27"/>
        <v>1305000251</v>
      </c>
      <c r="DX64" s="204">
        <f t="shared" si="28"/>
        <v>1305000251</v>
      </c>
      <c r="DY64" s="204">
        <f t="shared" si="29"/>
        <v>1305000251</v>
      </c>
      <c r="DZ64" s="204">
        <f t="shared" si="30"/>
        <v>1305000251</v>
      </c>
      <c r="EA64" s="204">
        <f t="shared" si="31"/>
        <v>1305000251</v>
      </c>
      <c r="EB64" s="204">
        <f t="shared" si="32"/>
        <v>1305000251</v>
      </c>
      <c r="EC64" s="204">
        <f t="shared" si="33"/>
        <v>1305000251</v>
      </c>
      <c r="ED64" s="204">
        <f t="shared" si="34"/>
        <v>1305000251</v>
      </c>
      <c r="EE64" s="204">
        <f t="shared" si="35"/>
        <v>1305000251</v>
      </c>
    </row>
    <row r="65" spans="2:135" ht="22.8" x14ac:dyDescent="0.3">
      <c r="B65" s="225">
        <f t="shared" si="36"/>
        <v>52</v>
      </c>
      <c r="C65" s="226">
        <f t="shared" si="37"/>
        <v>1305000252</v>
      </c>
      <c r="D65" s="227" t="s">
        <v>293</v>
      </c>
      <c r="E65" s="279" t="s">
        <v>38</v>
      </c>
      <c r="F65" s="202"/>
      <c r="G65" s="202"/>
      <c r="H65" s="202"/>
      <c r="I65" s="202"/>
      <c r="J65" s="202"/>
      <c r="K65" s="201"/>
      <c r="U65">
        <v>51</v>
      </c>
      <c r="V65">
        <f t="shared" si="38"/>
        <v>1305000251</v>
      </c>
      <c r="W65" t="str">
        <f t="shared" si="39"/>
        <v>01T</v>
      </c>
      <c r="X65" t="str">
        <f>IF(B64="","",IF(OR(W65="",W65=0),"",IF(V65=800,"",INDEX(DATA!$M$10:$Q$10,1,MATCH(W65,DATA!$M$9:$Q$9,0)))))</f>
        <v>09H</v>
      </c>
      <c r="Y65" t="str">
        <f>IF(B64="","",IF($CG$13=2,IF(OR(F64="NO",F64=""),"",F64),IF(V65=800,"",DATA!$M$11)))</f>
        <v>13E</v>
      </c>
      <c r="Z65" t="str">
        <f>IF(B64="","",IF(AND($CG$13=2,G64="NO"),"",IF(V65=800,"",LEFT(DATA!$M$12,2)&amp;D64)))</f>
        <v>15E</v>
      </c>
      <c r="AA65" t="str">
        <f>IF(B64="","",IF(AND($CG$13=2,G64="NO"),"",IF(V65=800,"",LEFT(DATA!$M$13,2)&amp;D64)))</f>
        <v>19E</v>
      </c>
      <c r="AB65" t="str">
        <f>IF(B64="","",IF(AND($CG$13=2,H64="NO"),"",IF(V65=800,"",LEFT(DATA!$M$14,2)&amp;D64)))</f>
        <v>20E</v>
      </c>
      <c r="AC65" t="str">
        <f>IF(B64="","",IF(AND($CG$13=2,H64="NO"),"",IF(V65=800,"",LEFT(DATA!$M$15,2)&amp;D64)))</f>
        <v>21E</v>
      </c>
      <c r="AD65" t="str">
        <f>IF(B64="","",IF(AND($CG$13=2,I64="NO"),"",IF(V65=800,"",LEFT(DATA!$M$16,2)&amp;D64)))</f>
        <v>E</v>
      </c>
      <c r="AE65" t="str">
        <f>IF(B64="","",IF(AND($CG$13=2,I64="NO"),"",IF(V65=800,"",LEFT(DATA!$M$17,2)&amp;D64)))</f>
        <v>E</v>
      </c>
      <c r="AF65" t="str">
        <f>IF(B64="","",IF(AND($CG$13=2,J64="NO"),"",IF(V65=800,"",LEFT(DATA!$M$18,2)&amp;D64)))</f>
        <v>E</v>
      </c>
      <c r="AG65" t="str">
        <f>IF(B64="","",IF(AND($CG$13=2,J64="NO"),"",IF(V65=800,"",LEFT(DATA!$M$19,2)&amp;D64)))</f>
        <v>E</v>
      </c>
      <c r="AJ65" s="192">
        <f t="shared" si="40"/>
        <v>51</v>
      </c>
      <c r="AK65" s="192">
        <f t="shared" si="41"/>
        <v>51</v>
      </c>
      <c r="AL65" s="192">
        <f t="shared" si="42"/>
        <v>1305000251</v>
      </c>
      <c r="AM65" s="192" t="str">
        <f t="shared" si="43"/>
        <v>E</v>
      </c>
      <c r="AN65" s="192">
        <v>51</v>
      </c>
      <c r="AO65" s="192" t="str">
        <f>IF(AL65="","",INDEX($W$15:$AG$402,MATCH(AL65,V$15:$V$402,0),1))</f>
        <v>01T</v>
      </c>
      <c r="AP65" s="192" t="str">
        <f t="shared" si="44"/>
        <v>09H</v>
      </c>
      <c r="AQ65" s="192" t="str">
        <f t="shared" si="45"/>
        <v>13E</v>
      </c>
      <c r="AR65" s="192" t="str">
        <f t="shared" si="46"/>
        <v>15E</v>
      </c>
      <c r="AS65" s="192" t="str">
        <f t="shared" si="47"/>
        <v>19E</v>
      </c>
      <c r="AT65" s="192" t="str">
        <f t="shared" si="48"/>
        <v>20E</v>
      </c>
      <c r="AU65" s="192" t="str">
        <f t="shared" si="49"/>
        <v>21E</v>
      </c>
      <c r="AV65" s="192" t="str">
        <f t="shared" si="50"/>
        <v>E</v>
      </c>
      <c r="AW65" s="192" t="str">
        <f t="shared" si="51"/>
        <v>E</v>
      </c>
      <c r="AX65" s="192" t="str">
        <f t="shared" si="52"/>
        <v>E</v>
      </c>
      <c r="AY65" s="192" t="str">
        <f t="shared" si="53"/>
        <v>E</v>
      </c>
      <c r="BB65">
        <f t="shared" si="54"/>
        <v>800</v>
      </c>
      <c r="BC65">
        <f t="shared" si="55"/>
        <v>51</v>
      </c>
      <c r="BD65">
        <f t="shared" si="56"/>
        <v>800</v>
      </c>
      <c r="BE65">
        <f t="shared" si="57"/>
        <v>800</v>
      </c>
      <c r="BF65">
        <f t="shared" si="58"/>
        <v>800</v>
      </c>
      <c r="BG65">
        <f t="shared" si="59"/>
        <v>51</v>
      </c>
      <c r="BH65">
        <v>51</v>
      </c>
      <c r="BK65">
        <f t="shared" si="60"/>
        <v>51</v>
      </c>
      <c r="BL65">
        <f t="shared" si="61"/>
        <v>800</v>
      </c>
      <c r="BM65">
        <f t="shared" si="62"/>
        <v>800</v>
      </c>
      <c r="BN65">
        <f t="shared" si="63"/>
        <v>800</v>
      </c>
      <c r="BO65">
        <f t="shared" si="64"/>
        <v>800</v>
      </c>
      <c r="BP65">
        <f t="shared" si="65"/>
        <v>800</v>
      </c>
      <c r="BQ65">
        <f t="shared" si="66"/>
        <v>51</v>
      </c>
      <c r="CS65" s="193">
        <f t="shared" si="3"/>
        <v>52</v>
      </c>
      <c r="CT65" s="193">
        <f t="shared" si="4"/>
        <v>52</v>
      </c>
      <c r="CU65" s="193">
        <f t="shared" si="5"/>
        <v>52</v>
      </c>
      <c r="CV65" s="193">
        <f t="shared" si="6"/>
        <v>52</v>
      </c>
      <c r="CW65" s="193">
        <f t="shared" si="7"/>
        <v>52</v>
      </c>
      <c r="CX65" s="193">
        <f t="shared" si="8"/>
        <v>52</v>
      </c>
      <c r="CY65" s="193">
        <f t="shared" si="9"/>
        <v>52</v>
      </c>
      <c r="CZ65" s="193">
        <f t="shared" si="10"/>
        <v>52</v>
      </c>
      <c r="DA65" s="193">
        <f t="shared" si="11"/>
        <v>52</v>
      </c>
      <c r="DB65" s="193">
        <f t="shared" si="12"/>
        <v>52</v>
      </c>
      <c r="DC65" s="193">
        <f t="shared" si="13"/>
        <v>52</v>
      </c>
      <c r="DF65">
        <v>52</v>
      </c>
      <c r="DG65" s="192" t="str">
        <f t="shared" si="14"/>
        <v>01T</v>
      </c>
      <c r="DH65" s="192" t="str">
        <f t="shared" si="15"/>
        <v>09H</v>
      </c>
      <c r="DI65" s="192" t="str">
        <f t="shared" si="16"/>
        <v>13E</v>
      </c>
      <c r="DJ65" s="192" t="str">
        <f t="shared" si="17"/>
        <v>15E</v>
      </c>
      <c r="DK65" s="192" t="str">
        <f t="shared" si="18"/>
        <v>19E</v>
      </c>
      <c r="DL65" s="192" t="str">
        <f t="shared" si="19"/>
        <v>20E</v>
      </c>
      <c r="DM65" s="192" t="str">
        <f t="shared" si="20"/>
        <v>21E</v>
      </c>
      <c r="DN65" s="192" t="str">
        <f t="shared" si="21"/>
        <v>E</v>
      </c>
      <c r="DO65" s="192" t="str">
        <f t="shared" si="22"/>
        <v>E</v>
      </c>
      <c r="DP65" s="192" t="str">
        <f t="shared" si="23"/>
        <v>E</v>
      </c>
      <c r="DQ65" s="192" t="str">
        <f t="shared" si="24"/>
        <v>E</v>
      </c>
      <c r="DU65" s="204">
        <f t="shared" si="25"/>
        <v>1305000252</v>
      </c>
      <c r="DV65" s="204">
        <f t="shared" si="26"/>
        <v>1305000252</v>
      </c>
      <c r="DW65" s="204">
        <f t="shared" si="27"/>
        <v>1305000252</v>
      </c>
      <c r="DX65" s="204">
        <f t="shared" si="28"/>
        <v>1305000252</v>
      </c>
      <c r="DY65" s="204">
        <f t="shared" si="29"/>
        <v>1305000252</v>
      </c>
      <c r="DZ65" s="204">
        <f t="shared" si="30"/>
        <v>1305000252</v>
      </c>
      <c r="EA65" s="204">
        <f t="shared" si="31"/>
        <v>1305000252</v>
      </c>
      <c r="EB65" s="204">
        <f t="shared" si="32"/>
        <v>1305000252</v>
      </c>
      <c r="EC65" s="204">
        <f t="shared" si="33"/>
        <v>1305000252</v>
      </c>
      <c r="ED65" s="204">
        <f t="shared" si="34"/>
        <v>1305000252</v>
      </c>
      <c r="EE65" s="204">
        <f t="shared" si="35"/>
        <v>1305000252</v>
      </c>
    </row>
    <row r="66" spans="2:135" ht="22.8" x14ac:dyDescent="0.3">
      <c r="B66" s="225">
        <f t="shared" si="36"/>
        <v>53</v>
      </c>
      <c r="C66" s="226">
        <f t="shared" si="37"/>
        <v>1305000253</v>
      </c>
      <c r="D66" s="227" t="s">
        <v>293</v>
      </c>
      <c r="E66" s="279" t="s">
        <v>38</v>
      </c>
      <c r="F66" s="202"/>
      <c r="G66" s="202"/>
      <c r="H66" s="202"/>
      <c r="I66" s="202"/>
      <c r="J66" s="202"/>
      <c r="K66" s="201"/>
      <c r="U66">
        <v>52</v>
      </c>
      <c r="V66">
        <f t="shared" si="38"/>
        <v>1305000252</v>
      </c>
      <c r="W66" t="str">
        <f t="shared" si="39"/>
        <v>01T</v>
      </c>
      <c r="X66" t="str">
        <f>IF(B65="","",IF(OR(W66="",W66=0),"",IF(V66=800,"",INDEX(DATA!$M$10:$Q$10,1,MATCH(W66,DATA!$M$9:$Q$9,0)))))</f>
        <v>09H</v>
      </c>
      <c r="Y66" t="str">
        <f>IF(B65="","",IF($CG$13=2,IF(OR(F65="NO",F65=""),"",F65),IF(V66=800,"",DATA!$M$11)))</f>
        <v>13E</v>
      </c>
      <c r="Z66" t="str">
        <f>IF(B65="","",IF(AND($CG$13=2,G65="NO"),"",IF(V66=800,"",LEFT(DATA!$M$12,2)&amp;D65)))</f>
        <v>15E</v>
      </c>
      <c r="AA66" t="str">
        <f>IF(B65="","",IF(AND($CG$13=2,G65="NO"),"",IF(V66=800,"",LEFT(DATA!$M$13,2)&amp;D65)))</f>
        <v>19E</v>
      </c>
      <c r="AB66" t="str">
        <f>IF(B65="","",IF(AND($CG$13=2,H65="NO"),"",IF(V66=800,"",LEFT(DATA!$M$14,2)&amp;D65)))</f>
        <v>20E</v>
      </c>
      <c r="AC66" t="str">
        <f>IF(B65="","",IF(AND($CG$13=2,H65="NO"),"",IF(V66=800,"",LEFT(DATA!$M$15,2)&amp;D65)))</f>
        <v>21E</v>
      </c>
      <c r="AD66" t="str">
        <f>IF(B65="","",IF(AND($CG$13=2,I65="NO"),"",IF(V66=800,"",LEFT(DATA!$M$16,2)&amp;D65)))</f>
        <v>E</v>
      </c>
      <c r="AE66" t="str">
        <f>IF(B65="","",IF(AND($CG$13=2,I65="NO"),"",IF(V66=800,"",LEFT(DATA!$M$17,2)&amp;D65)))</f>
        <v>E</v>
      </c>
      <c r="AF66" t="str">
        <f>IF(B65="","",IF(AND($CG$13=2,J65="NO"),"",IF(V66=800,"",LEFT(DATA!$M$18,2)&amp;D65)))</f>
        <v>E</v>
      </c>
      <c r="AG66" t="str">
        <f>IF(B65="","",IF(AND($CG$13=2,J65="NO"),"",IF(V66=800,"",LEFT(DATA!$M$19,2)&amp;D65)))</f>
        <v>E</v>
      </c>
      <c r="AJ66" s="192">
        <f t="shared" si="40"/>
        <v>52</v>
      </c>
      <c r="AK66" s="192">
        <f t="shared" si="41"/>
        <v>52</v>
      </c>
      <c r="AL66" s="192">
        <f t="shared" si="42"/>
        <v>1305000252</v>
      </c>
      <c r="AM66" s="192" t="str">
        <f t="shared" si="43"/>
        <v>E</v>
      </c>
      <c r="AN66" s="192">
        <v>52</v>
      </c>
      <c r="AO66" s="192" t="str">
        <f>IF(AL66="","",INDEX($W$15:$AG$402,MATCH(AL66,V$15:$V$402,0),1))</f>
        <v>01T</v>
      </c>
      <c r="AP66" s="192" t="str">
        <f t="shared" si="44"/>
        <v>09H</v>
      </c>
      <c r="AQ66" s="192" t="str">
        <f t="shared" si="45"/>
        <v>13E</v>
      </c>
      <c r="AR66" s="192" t="str">
        <f t="shared" si="46"/>
        <v>15E</v>
      </c>
      <c r="AS66" s="192" t="str">
        <f t="shared" si="47"/>
        <v>19E</v>
      </c>
      <c r="AT66" s="192" t="str">
        <f t="shared" si="48"/>
        <v>20E</v>
      </c>
      <c r="AU66" s="192" t="str">
        <f t="shared" si="49"/>
        <v>21E</v>
      </c>
      <c r="AV66" s="192" t="str">
        <f t="shared" si="50"/>
        <v>E</v>
      </c>
      <c r="AW66" s="192" t="str">
        <f t="shared" si="51"/>
        <v>E</v>
      </c>
      <c r="AX66" s="192" t="str">
        <f t="shared" si="52"/>
        <v>E</v>
      </c>
      <c r="AY66" s="192" t="str">
        <f t="shared" si="53"/>
        <v>E</v>
      </c>
      <c r="BB66">
        <f t="shared" si="54"/>
        <v>800</v>
      </c>
      <c r="BC66">
        <f t="shared" si="55"/>
        <v>52</v>
      </c>
      <c r="BD66">
        <f t="shared" si="56"/>
        <v>800</v>
      </c>
      <c r="BE66">
        <f t="shared" si="57"/>
        <v>800</v>
      </c>
      <c r="BF66">
        <f t="shared" si="58"/>
        <v>800</v>
      </c>
      <c r="BG66">
        <f t="shared" si="59"/>
        <v>52</v>
      </c>
      <c r="BH66">
        <v>52</v>
      </c>
      <c r="BK66">
        <f t="shared" si="60"/>
        <v>52</v>
      </c>
      <c r="BL66">
        <f t="shared" si="61"/>
        <v>800</v>
      </c>
      <c r="BM66">
        <f t="shared" si="62"/>
        <v>800</v>
      </c>
      <c r="BN66">
        <f t="shared" si="63"/>
        <v>800</v>
      </c>
      <c r="BO66">
        <f t="shared" si="64"/>
        <v>800</v>
      </c>
      <c r="BP66">
        <f t="shared" si="65"/>
        <v>800</v>
      </c>
      <c r="BQ66">
        <f t="shared" si="66"/>
        <v>52</v>
      </c>
      <c r="CS66" s="193">
        <f t="shared" si="3"/>
        <v>53</v>
      </c>
      <c r="CT66" s="193">
        <f t="shared" si="4"/>
        <v>53</v>
      </c>
      <c r="CU66" s="193">
        <f t="shared" si="5"/>
        <v>53</v>
      </c>
      <c r="CV66" s="193">
        <f t="shared" si="6"/>
        <v>53</v>
      </c>
      <c r="CW66" s="193">
        <f t="shared" si="7"/>
        <v>53</v>
      </c>
      <c r="CX66" s="193">
        <f t="shared" si="8"/>
        <v>53</v>
      </c>
      <c r="CY66" s="193">
        <f t="shared" si="9"/>
        <v>53</v>
      </c>
      <c r="CZ66" s="193">
        <f t="shared" si="10"/>
        <v>53</v>
      </c>
      <c r="DA66" s="193">
        <f t="shared" si="11"/>
        <v>53</v>
      </c>
      <c r="DB66" s="193">
        <f t="shared" si="12"/>
        <v>53</v>
      </c>
      <c r="DC66" s="193">
        <f t="shared" si="13"/>
        <v>53</v>
      </c>
      <c r="DF66">
        <v>53</v>
      </c>
      <c r="DG66" s="192" t="str">
        <f t="shared" si="14"/>
        <v>01T</v>
      </c>
      <c r="DH66" s="192" t="str">
        <f t="shared" si="15"/>
        <v>09H</v>
      </c>
      <c r="DI66" s="192" t="str">
        <f t="shared" si="16"/>
        <v>13E</v>
      </c>
      <c r="DJ66" s="192" t="str">
        <f t="shared" si="17"/>
        <v>15E</v>
      </c>
      <c r="DK66" s="192" t="str">
        <f t="shared" si="18"/>
        <v>19E</v>
      </c>
      <c r="DL66" s="192" t="str">
        <f t="shared" si="19"/>
        <v>20E</v>
      </c>
      <c r="DM66" s="192" t="str">
        <f t="shared" si="20"/>
        <v>21E</v>
      </c>
      <c r="DN66" s="192" t="str">
        <f t="shared" si="21"/>
        <v>E</v>
      </c>
      <c r="DO66" s="192" t="str">
        <f t="shared" si="22"/>
        <v>E</v>
      </c>
      <c r="DP66" s="192" t="str">
        <f t="shared" si="23"/>
        <v>E</v>
      </c>
      <c r="DQ66" s="192" t="str">
        <f t="shared" si="24"/>
        <v>E</v>
      </c>
      <c r="DU66" s="204">
        <f t="shared" si="25"/>
        <v>1305000253</v>
      </c>
      <c r="DV66" s="204">
        <f t="shared" si="26"/>
        <v>1305000253</v>
      </c>
      <c r="DW66" s="204">
        <f t="shared" si="27"/>
        <v>1305000253</v>
      </c>
      <c r="DX66" s="204">
        <f t="shared" si="28"/>
        <v>1305000253</v>
      </c>
      <c r="DY66" s="204">
        <f t="shared" si="29"/>
        <v>1305000253</v>
      </c>
      <c r="DZ66" s="204">
        <f t="shared" si="30"/>
        <v>1305000253</v>
      </c>
      <c r="EA66" s="204">
        <f t="shared" si="31"/>
        <v>1305000253</v>
      </c>
      <c r="EB66" s="204">
        <f t="shared" si="32"/>
        <v>1305000253</v>
      </c>
      <c r="EC66" s="204">
        <f t="shared" si="33"/>
        <v>1305000253</v>
      </c>
      <c r="ED66" s="204">
        <f t="shared" si="34"/>
        <v>1305000253</v>
      </c>
      <c r="EE66" s="204">
        <f t="shared" si="35"/>
        <v>1305000253</v>
      </c>
    </row>
    <row r="67" spans="2:135" ht="22.8" x14ac:dyDescent="0.3">
      <c r="B67" s="225">
        <f t="shared" si="36"/>
        <v>54</v>
      </c>
      <c r="C67" s="226">
        <f t="shared" si="37"/>
        <v>1305000254</v>
      </c>
      <c r="D67" s="227" t="s">
        <v>293</v>
      </c>
      <c r="E67" s="279" t="s">
        <v>38</v>
      </c>
      <c r="F67" s="202"/>
      <c r="G67" s="202"/>
      <c r="H67" s="202"/>
      <c r="I67" s="202"/>
      <c r="J67" s="202"/>
      <c r="K67" s="201"/>
      <c r="U67">
        <v>53</v>
      </c>
      <c r="V67">
        <f t="shared" si="38"/>
        <v>1305000253</v>
      </c>
      <c r="W67" t="str">
        <f t="shared" si="39"/>
        <v>01T</v>
      </c>
      <c r="X67" t="str">
        <f>IF(B66="","",IF(OR(W67="",W67=0),"",IF(V67=800,"",INDEX(DATA!$M$10:$Q$10,1,MATCH(W67,DATA!$M$9:$Q$9,0)))))</f>
        <v>09H</v>
      </c>
      <c r="Y67" t="str">
        <f>IF(B66="","",IF($CG$13=2,IF(OR(F66="NO",F66=""),"",F66),IF(V67=800,"",DATA!$M$11)))</f>
        <v>13E</v>
      </c>
      <c r="Z67" t="str">
        <f>IF(B66="","",IF(AND($CG$13=2,G66="NO"),"",IF(V67=800,"",LEFT(DATA!$M$12,2)&amp;D66)))</f>
        <v>15E</v>
      </c>
      <c r="AA67" t="str">
        <f>IF(B66="","",IF(AND($CG$13=2,G66="NO"),"",IF(V67=800,"",LEFT(DATA!$M$13,2)&amp;D66)))</f>
        <v>19E</v>
      </c>
      <c r="AB67" t="str">
        <f>IF(B66="","",IF(AND($CG$13=2,H66="NO"),"",IF(V67=800,"",LEFT(DATA!$M$14,2)&amp;D66)))</f>
        <v>20E</v>
      </c>
      <c r="AC67" t="str">
        <f>IF(B66="","",IF(AND($CG$13=2,H66="NO"),"",IF(V67=800,"",LEFT(DATA!$M$15,2)&amp;D66)))</f>
        <v>21E</v>
      </c>
      <c r="AD67" t="str">
        <f>IF(B66="","",IF(AND($CG$13=2,I66="NO"),"",IF(V67=800,"",LEFT(DATA!$M$16,2)&amp;D66)))</f>
        <v>E</v>
      </c>
      <c r="AE67" t="str">
        <f>IF(B66="","",IF(AND($CG$13=2,I66="NO"),"",IF(V67=800,"",LEFT(DATA!$M$17,2)&amp;D66)))</f>
        <v>E</v>
      </c>
      <c r="AF67" t="str">
        <f>IF(B66="","",IF(AND($CG$13=2,J66="NO"),"",IF(V67=800,"",LEFT(DATA!$M$18,2)&amp;D66)))</f>
        <v>E</v>
      </c>
      <c r="AG67" t="str">
        <f>IF(B66="","",IF(AND($CG$13=2,J66="NO"),"",IF(V67=800,"",LEFT(DATA!$M$19,2)&amp;D66)))</f>
        <v>E</v>
      </c>
      <c r="AJ67" s="192">
        <f t="shared" si="40"/>
        <v>53</v>
      </c>
      <c r="AK67" s="192">
        <f t="shared" si="41"/>
        <v>53</v>
      </c>
      <c r="AL67" s="192">
        <f t="shared" si="42"/>
        <v>1305000253</v>
      </c>
      <c r="AM67" s="192" t="str">
        <f t="shared" si="43"/>
        <v>E</v>
      </c>
      <c r="AN67" s="192">
        <v>53</v>
      </c>
      <c r="AO67" s="192" t="str">
        <f>IF(AL67="","",INDEX($W$15:$AG$402,MATCH(AL67,V$15:$V$402,0),1))</f>
        <v>01T</v>
      </c>
      <c r="AP67" s="192" t="str">
        <f t="shared" si="44"/>
        <v>09H</v>
      </c>
      <c r="AQ67" s="192" t="str">
        <f t="shared" si="45"/>
        <v>13E</v>
      </c>
      <c r="AR67" s="192" t="str">
        <f t="shared" si="46"/>
        <v>15E</v>
      </c>
      <c r="AS67" s="192" t="str">
        <f t="shared" si="47"/>
        <v>19E</v>
      </c>
      <c r="AT67" s="192" t="str">
        <f t="shared" si="48"/>
        <v>20E</v>
      </c>
      <c r="AU67" s="192" t="str">
        <f t="shared" si="49"/>
        <v>21E</v>
      </c>
      <c r="AV67" s="192" t="str">
        <f t="shared" si="50"/>
        <v>E</v>
      </c>
      <c r="AW67" s="192" t="str">
        <f t="shared" si="51"/>
        <v>E</v>
      </c>
      <c r="AX67" s="192" t="str">
        <f t="shared" si="52"/>
        <v>E</v>
      </c>
      <c r="AY67" s="192" t="str">
        <f t="shared" si="53"/>
        <v>E</v>
      </c>
      <c r="BB67">
        <f t="shared" si="54"/>
        <v>800</v>
      </c>
      <c r="BC67">
        <f t="shared" si="55"/>
        <v>53</v>
      </c>
      <c r="BD67">
        <f t="shared" si="56"/>
        <v>800</v>
      </c>
      <c r="BE67">
        <f t="shared" si="57"/>
        <v>800</v>
      </c>
      <c r="BF67">
        <f t="shared" si="58"/>
        <v>800</v>
      </c>
      <c r="BG67">
        <f t="shared" si="59"/>
        <v>53</v>
      </c>
      <c r="BH67">
        <v>53</v>
      </c>
      <c r="BK67">
        <f t="shared" si="60"/>
        <v>53</v>
      </c>
      <c r="BL67">
        <f t="shared" si="61"/>
        <v>800</v>
      </c>
      <c r="BM67">
        <f t="shared" si="62"/>
        <v>800</v>
      </c>
      <c r="BN67">
        <f t="shared" si="63"/>
        <v>800</v>
      </c>
      <c r="BO67">
        <f t="shared" si="64"/>
        <v>800</v>
      </c>
      <c r="BP67">
        <f t="shared" si="65"/>
        <v>800</v>
      </c>
      <c r="BQ67">
        <f t="shared" si="66"/>
        <v>53</v>
      </c>
      <c r="CS67" s="193">
        <f t="shared" si="3"/>
        <v>54</v>
      </c>
      <c r="CT67" s="193">
        <f t="shared" si="4"/>
        <v>54</v>
      </c>
      <c r="CU67" s="193">
        <f t="shared" si="5"/>
        <v>54</v>
      </c>
      <c r="CV67" s="193">
        <f t="shared" si="6"/>
        <v>54</v>
      </c>
      <c r="CW67" s="193">
        <f t="shared" si="7"/>
        <v>54</v>
      </c>
      <c r="CX67" s="193">
        <f t="shared" si="8"/>
        <v>54</v>
      </c>
      <c r="CY67" s="193">
        <f t="shared" si="9"/>
        <v>54</v>
      </c>
      <c r="CZ67" s="193">
        <f t="shared" si="10"/>
        <v>54</v>
      </c>
      <c r="DA67" s="193">
        <f t="shared" si="11"/>
        <v>54</v>
      </c>
      <c r="DB67" s="193">
        <f t="shared" si="12"/>
        <v>54</v>
      </c>
      <c r="DC67" s="193">
        <f t="shared" si="13"/>
        <v>54</v>
      </c>
      <c r="DF67">
        <v>54</v>
      </c>
      <c r="DG67" s="192" t="str">
        <f t="shared" si="14"/>
        <v>01T</v>
      </c>
      <c r="DH67" s="192" t="str">
        <f t="shared" si="15"/>
        <v>09H</v>
      </c>
      <c r="DI67" s="192" t="str">
        <f t="shared" si="16"/>
        <v>13E</v>
      </c>
      <c r="DJ67" s="192" t="str">
        <f t="shared" si="17"/>
        <v>15E</v>
      </c>
      <c r="DK67" s="192" t="str">
        <f t="shared" si="18"/>
        <v>19E</v>
      </c>
      <c r="DL67" s="192" t="str">
        <f t="shared" si="19"/>
        <v>20E</v>
      </c>
      <c r="DM67" s="192" t="str">
        <f t="shared" si="20"/>
        <v>21E</v>
      </c>
      <c r="DN67" s="192" t="str">
        <f t="shared" si="21"/>
        <v>E</v>
      </c>
      <c r="DO67" s="192" t="str">
        <f t="shared" si="22"/>
        <v>E</v>
      </c>
      <c r="DP67" s="192" t="str">
        <f t="shared" si="23"/>
        <v>E</v>
      </c>
      <c r="DQ67" s="192" t="str">
        <f t="shared" si="24"/>
        <v>E</v>
      </c>
      <c r="DU67" s="204">
        <f t="shared" si="25"/>
        <v>1305000254</v>
      </c>
      <c r="DV67" s="204">
        <f t="shared" si="26"/>
        <v>1305000254</v>
      </c>
      <c r="DW67" s="204">
        <f t="shared" si="27"/>
        <v>1305000254</v>
      </c>
      <c r="DX67" s="204">
        <f t="shared" si="28"/>
        <v>1305000254</v>
      </c>
      <c r="DY67" s="204">
        <f t="shared" si="29"/>
        <v>1305000254</v>
      </c>
      <c r="DZ67" s="204">
        <f t="shared" si="30"/>
        <v>1305000254</v>
      </c>
      <c r="EA67" s="204">
        <f t="shared" si="31"/>
        <v>1305000254</v>
      </c>
      <c r="EB67" s="204">
        <f t="shared" si="32"/>
        <v>1305000254</v>
      </c>
      <c r="EC67" s="204">
        <f t="shared" si="33"/>
        <v>1305000254</v>
      </c>
      <c r="ED67" s="204">
        <f t="shared" si="34"/>
        <v>1305000254</v>
      </c>
      <c r="EE67" s="204">
        <f t="shared" si="35"/>
        <v>1305000254</v>
      </c>
    </row>
    <row r="68" spans="2:135" ht="22.8" x14ac:dyDescent="0.3">
      <c r="B68" s="225">
        <f t="shared" si="36"/>
        <v>55</v>
      </c>
      <c r="C68" s="226">
        <f t="shared" si="37"/>
        <v>1305000255</v>
      </c>
      <c r="D68" s="227" t="s">
        <v>294</v>
      </c>
      <c r="E68" s="279" t="s">
        <v>38</v>
      </c>
      <c r="F68" s="202"/>
      <c r="G68" s="202"/>
      <c r="H68" s="202"/>
      <c r="I68" s="202"/>
      <c r="J68" s="202"/>
      <c r="K68" s="201"/>
      <c r="U68">
        <v>54</v>
      </c>
      <c r="V68">
        <f t="shared" si="38"/>
        <v>1305000254</v>
      </c>
      <c r="W68" t="str">
        <f t="shared" si="39"/>
        <v>01T</v>
      </c>
      <c r="X68" t="str">
        <f>IF(B67="","",IF(OR(W68="",W68=0),"",IF(V68=800,"",INDEX(DATA!$M$10:$Q$10,1,MATCH(W68,DATA!$M$9:$Q$9,0)))))</f>
        <v>09H</v>
      </c>
      <c r="Y68" t="str">
        <f>IF(B67="","",IF($CG$13=2,IF(OR(F67="NO",F67=""),"",F67),IF(V68=800,"",DATA!$M$11)))</f>
        <v>13E</v>
      </c>
      <c r="Z68" t="str">
        <f>IF(B67="","",IF(AND($CG$13=2,G67="NO"),"",IF(V68=800,"",LEFT(DATA!$M$12,2)&amp;D67)))</f>
        <v>15E</v>
      </c>
      <c r="AA68" t="str">
        <f>IF(B67="","",IF(AND($CG$13=2,G67="NO"),"",IF(V68=800,"",LEFT(DATA!$M$13,2)&amp;D67)))</f>
        <v>19E</v>
      </c>
      <c r="AB68" t="str">
        <f>IF(B67="","",IF(AND($CG$13=2,H67="NO"),"",IF(V68=800,"",LEFT(DATA!$M$14,2)&amp;D67)))</f>
        <v>20E</v>
      </c>
      <c r="AC68" t="str">
        <f>IF(B67="","",IF(AND($CG$13=2,H67="NO"),"",IF(V68=800,"",LEFT(DATA!$M$15,2)&amp;D67)))</f>
        <v>21E</v>
      </c>
      <c r="AD68" t="str">
        <f>IF(B67="","",IF(AND($CG$13=2,I67="NO"),"",IF(V68=800,"",LEFT(DATA!$M$16,2)&amp;D67)))</f>
        <v>E</v>
      </c>
      <c r="AE68" t="str">
        <f>IF(B67="","",IF(AND($CG$13=2,I67="NO"),"",IF(V68=800,"",LEFT(DATA!$M$17,2)&amp;D67)))</f>
        <v>E</v>
      </c>
      <c r="AF68" t="str">
        <f>IF(B67="","",IF(AND($CG$13=2,J67="NO"),"",IF(V68=800,"",LEFT(DATA!$M$18,2)&amp;D67)))</f>
        <v>E</v>
      </c>
      <c r="AG68" t="str">
        <f>IF(B67="","",IF(AND($CG$13=2,J67="NO"),"",IF(V68=800,"",LEFT(DATA!$M$19,2)&amp;D67)))</f>
        <v>E</v>
      </c>
      <c r="AJ68" s="192">
        <f t="shared" si="40"/>
        <v>54</v>
      </c>
      <c r="AK68" s="192">
        <f t="shared" si="41"/>
        <v>54</v>
      </c>
      <c r="AL68" s="192">
        <f t="shared" si="42"/>
        <v>1305000254</v>
      </c>
      <c r="AM68" s="192" t="str">
        <f t="shared" si="43"/>
        <v>E</v>
      </c>
      <c r="AN68" s="192">
        <v>54</v>
      </c>
      <c r="AO68" s="192" t="str">
        <f>IF(AL68="","",INDEX($W$15:$AG$402,MATCH(AL68,V$15:$V$402,0),1))</f>
        <v>01T</v>
      </c>
      <c r="AP68" s="192" t="str">
        <f t="shared" si="44"/>
        <v>09H</v>
      </c>
      <c r="AQ68" s="192" t="str">
        <f t="shared" si="45"/>
        <v>13E</v>
      </c>
      <c r="AR68" s="192" t="str">
        <f t="shared" si="46"/>
        <v>15E</v>
      </c>
      <c r="AS68" s="192" t="str">
        <f t="shared" si="47"/>
        <v>19E</v>
      </c>
      <c r="AT68" s="192" t="str">
        <f t="shared" si="48"/>
        <v>20E</v>
      </c>
      <c r="AU68" s="192" t="str">
        <f t="shared" si="49"/>
        <v>21E</v>
      </c>
      <c r="AV68" s="192" t="str">
        <f t="shared" si="50"/>
        <v>E</v>
      </c>
      <c r="AW68" s="192" t="str">
        <f t="shared" si="51"/>
        <v>E</v>
      </c>
      <c r="AX68" s="192" t="str">
        <f t="shared" si="52"/>
        <v>E</v>
      </c>
      <c r="AY68" s="192" t="str">
        <f t="shared" si="53"/>
        <v>E</v>
      </c>
      <c r="BB68">
        <f t="shared" si="54"/>
        <v>800</v>
      </c>
      <c r="BC68">
        <f t="shared" si="55"/>
        <v>54</v>
      </c>
      <c r="BD68">
        <f t="shared" si="56"/>
        <v>800</v>
      </c>
      <c r="BE68">
        <f t="shared" si="57"/>
        <v>800</v>
      </c>
      <c r="BF68">
        <f t="shared" si="58"/>
        <v>800</v>
      </c>
      <c r="BG68">
        <f t="shared" si="59"/>
        <v>54</v>
      </c>
      <c r="BH68">
        <v>54</v>
      </c>
      <c r="BK68">
        <f t="shared" si="60"/>
        <v>54</v>
      </c>
      <c r="BL68">
        <f t="shared" si="61"/>
        <v>800</v>
      </c>
      <c r="BM68">
        <f t="shared" si="62"/>
        <v>800</v>
      </c>
      <c r="BN68">
        <f t="shared" si="63"/>
        <v>800</v>
      </c>
      <c r="BO68">
        <f t="shared" si="64"/>
        <v>800</v>
      </c>
      <c r="BP68">
        <f t="shared" si="65"/>
        <v>800</v>
      </c>
      <c r="BQ68">
        <f t="shared" si="66"/>
        <v>54</v>
      </c>
      <c r="CS68" s="193">
        <f t="shared" si="3"/>
        <v>55</v>
      </c>
      <c r="CT68" s="193">
        <f t="shared" si="4"/>
        <v>55</v>
      </c>
      <c r="CU68" s="193">
        <f t="shared" si="5"/>
        <v>55</v>
      </c>
      <c r="CV68" s="193">
        <f t="shared" si="6"/>
        <v>55</v>
      </c>
      <c r="CW68" s="193">
        <f t="shared" si="7"/>
        <v>55</v>
      </c>
      <c r="CX68" s="193">
        <f t="shared" si="8"/>
        <v>55</v>
      </c>
      <c r="CY68" s="193">
        <f t="shared" si="9"/>
        <v>55</v>
      </c>
      <c r="CZ68" s="193">
        <f t="shared" si="10"/>
        <v>55</v>
      </c>
      <c r="DA68" s="193">
        <f t="shared" si="11"/>
        <v>55</v>
      </c>
      <c r="DB68" s="193">
        <f t="shared" si="12"/>
        <v>55</v>
      </c>
      <c r="DC68" s="193">
        <f t="shared" si="13"/>
        <v>55</v>
      </c>
      <c r="DF68">
        <v>55</v>
      </c>
      <c r="DG68" s="192" t="str">
        <f t="shared" si="14"/>
        <v>01T</v>
      </c>
      <c r="DH68" s="192" t="str">
        <f t="shared" si="15"/>
        <v>09H</v>
      </c>
      <c r="DI68" s="192" t="str">
        <f t="shared" si="16"/>
        <v>13E</v>
      </c>
      <c r="DJ68" s="192" t="str">
        <f t="shared" si="17"/>
        <v>15T</v>
      </c>
      <c r="DK68" s="192" t="str">
        <f t="shared" si="18"/>
        <v>19T</v>
      </c>
      <c r="DL68" s="192" t="str">
        <f t="shared" si="19"/>
        <v>20T</v>
      </c>
      <c r="DM68" s="192" t="str">
        <f t="shared" si="20"/>
        <v>21T</v>
      </c>
      <c r="DN68" s="192" t="str">
        <f t="shared" si="21"/>
        <v>T</v>
      </c>
      <c r="DO68" s="192" t="str">
        <f t="shared" si="22"/>
        <v>T</v>
      </c>
      <c r="DP68" s="192" t="str">
        <f t="shared" si="23"/>
        <v>T</v>
      </c>
      <c r="DQ68" s="192" t="str">
        <f t="shared" si="24"/>
        <v>T</v>
      </c>
      <c r="DU68" s="204">
        <f t="shared" si="25"/>
        <v>1305000255</v>
      </c>
      <c r="DV68" s="204">
        <f t="shared" si="26"/>
        <v>1305000255</v>
      </c>
      <c r="DW68" s="204">
        <f t="shared" si="27"/>
        <v>1305000255</v>
      </c>
      <c r="DX68" s="204">
        <f t="shared" si="28"/>
        <v>1305000255</v>
      </c>
      <c r="DY68" s="204">
        <f t="shared" si="29"/>
        <v>1305000255</v>
      </c>
      <c r="DZ68" s="204">
        <f t="shared" si="30"/>
        <v>1305000255</v>
      </c>
      <c r="EA68" s="204">
        <f t="shared" si="31"/>
        <v>1305000255</v>
      </c>
      <c r="EB68" s="204">
        <f t="shared" si="32"/>
        <v>1305000255</v>
      </c>
      <c r="EC68" s="204">
        <f t="shared" si="33"/>
        <v>1305000255</v>
      </c>
      <c r="ED68" s="204">
        <f t="shared" si="34"/>
        <v>1305000255</v>
      </c>
      <c r="EE68" s="204">
        <f t="shared" si="35"/>
        <v>1305000255</v>
      </c>
    </row>
    <row r="69" spans="2:135" ht="22.8" x14ac:dyDescent="0.3">
      <c r="B69" s="225">
        <f t="shared" si="36"/>
        <v>56</v>
      </c>
      <c r="C69" s="226">
        <f t="shared" si="37"/>
        <v>1305000256</v>
      </c>
      <c r="D69" s="227" t="s">
        <v>294</v>
      </c>
      <c r="E69" s="279" t="s">
        <v>38</v>
      </c>
      <c r="F69" s="202"/>
      <c r="G69" s="202"/>
      <c r="H69" s="202"/>
      <c r="I69" s="202"/>
      <c r="J69" s="202"/>
      <c r="K69" s="201"/>
      <c r="U69">
        <v>55</v>
      </c>
      <c r="V69">
        <f t="shared" si="38"/>
        <v>1305000255</v>
      </c>
      <c r="W69" t="str">
        <f t="shared" si="39"/>
        <v>01T</v>
      </c>
      <c r="X69" t="str">
        <f>IF(B68="","",IF(OR(W69="",W69=0),"",IF(V69=800,"",INDEX(DATA!$M$10:$Q$10,1,MATCH(W69,DATA!$M$9:$Q$9,0)))))</f>
        <v>09H</v>
      </c>
      <c r="Y69" t="str">
        <f>IF(B68="","",IF($CG$13=2,IF(OR(F68="NO",F68=""),"",F68),IF(V69=800,"",DATA!$M$11)))</f>
        <v>13E</v>
      </c>
      <c r="Z69" t="str">
        <f>IF(B68="","",IF(AND($CG$13=2,G68="NO"),"",IF(V69=800,"",LEFT(DATA!$M$12,2)&amp;D68)))</f>
        <v>15T</v>
      </c>
      <c r="AA69" t="str">
        <f>IF(B68="","",IF(AND($CG$13=2,G68="NO"),"",IF(V69=800,"",LEFT(DATA!$M$13,2)&amp;D68)))</f>
        <v>19T</v>
      </c>
      <c r="AB69" t="str">
        <f>IF(B68="","",IF(AND($CG$13=2,H68="NO"),"",IF(V69=800,"",LEFT(DATA!$M$14,2)&amp;D68)))</f>
        <v>20T</v>
      </c>
      <c r="AC69" t="str">
        <f>IF(B68="","",IF(AND($CG$13=2,H68="NO"),"",IF(V69=800,"",LEFT(DATA!$M$15,2)&amp;D68)))</f>
        <v>21T</v>
      </c>
      <c r="AD69" t="str">
        <f>IF(B68="","",IF(AND($CG$13=2,I68="NO"),"",IF(V69=800,"",LEFT(DATA!$M$16,2)&amp;D68)))</f>
        <v>T</v>
      </c>
      <c r="AE69" t="str">
        <f>IF(B68="","",IF(AND($CG$13=2,I68="NO"),"",IF(V69=800,"",LEFT(DATA!$M$17,2)&amp;D68)))</f>
        <v>T</v>
      </c>
      <c r="AF69" t="str">
        <f>IF(B68="","",IF(AND($CG$13=2,J68="NO"),"",IF(V69=800,"",LEFT(DATA!$M$18,2)&amp;D68)))</f>
        <v>T</v>
      </c>
      <c r="AG69" t="str">
        <f>IF(B68="","",IF(AND($CG$13=2,J68="NO"),"",IF(V69=800,"",LEFT(DATA!$M$19,2)&amp;D68)))</f>
        <v>T</v>
      </c>
      <c r="AJ69" s="192">
        <f t="shared" si="40"/>
        <v>55</v>
      </c>
      <c r="AK69" s="192">
        <f t="shared" si="41"/>
        <v>55</v>
      </c>
      <c r="AL69" s="192">
        <f t="shared" si="42"/>
        <v>1305000255</v>
      </c>
      <c r="AM69" s="192" t="str">
        <f t="shared" si="43"/>
        <v>T</v>
      </c>
      <c r="AN69" s="192">
        <v>55</v>
      </c>
      <c r="AO69" s="192" t="str">
        <f>IF(AL69="","",INDEX($W$15:$AG$402,MATCH(AL69,V$15:$V$402,0),1))</f>
        <v>01T</v>
      </c>
      <c r="AP69" s="192" t="str">
        <f t="shared" si="44"/>
        <v>09H</v>
      </c>
      <c r="AQ69" s="192" t="str">
        <f t="shared" si="45"/>
        <v>13E</v>
      </c>
      <c r="AR69" s="192" t="str">
        <f t="shared" si="46"/>
        <v>15T</v>
      </c>
      <c r="AS69" s="192" t="str">
        <f t="shared" si="47"/>
        <v>19T</v>
      </c>
      <c r="AT69" s="192" t="str">
        <f t="shared" si="48"/>
        <v>20T</v>
      </c>
      <c r="AU69" s="192" t="str">
        <f t="shared" si="49"/>
        <v>21T</v>
      </c>
      <c r="AV69" s="192" t="str">
        <f t="shared" si="50"/>
        <v>T</v>
      </c>
      <c r="AW69" s="192" t="str">
        <f t="shared" si="51"/>
        <v>T</v>
      </c>
      <c r="AX69" s="192" t="str">
        <f t="shared" si="52"/>
        <v>T</v>
      </c>
      <c r="AY69" s="192" t="str">
        <f t="shared" si="53"/>
        <v>T</v>
      </c>
      <c r="BB69">
        <f t="shared" si="54"/>
        <v>55</v>
      </c>
      <c r="BC69">
        <f t="shared" si="55"/>
        <v>800</v>
      </c>
      <c r="BD69">
        <f t="shared" si="56"/>
        <v>800</v>
      </c>
      <c r="BE69">
        <f t="shared" si="57"/>
        <v>800</v>
      </c>
      <c r="BF69">
        <f t="shared" si="58"/>
        <v>800</v>
      </c>
      <c r="BG69">
        <f t="shared" si="59"/>
        <v>55</v>
      </c>
      <c r="BH69">
        <v>55</v>
      </c>
      <c r="BK69">
        <f t="shared" si="60"/>
        <v>55</v>
      </c>
      <c r="BL69">
        <f t="shared" si="61"/>
        <v>800</v>
      </c>
      <c r="BM69">
        <f t="shared" si="62"/>
        <v>800</v>
      </c>
      <c r="BN69">
        <f t="shared" si="63"/>
        <v>800</v>
      </c>
      <c r="BO69">
        <f t="shared" si="64"/>
        <v>800</v>
      </c>
      <c r="BP69">
        <f t="shared" si="65"/>
        <v>800</v>
      </c>
      <c r="BQ69">
        <f t="shared" si="66"/>
        <v>55</v>
      </c>
      <c r="CS69" s="193">
        <f t="shared" si="3"/>
        <v>56</v>
      </c>
      <c r="CT69" s="193">
        <f t="shared" si="4"/>
        <v>56</v>
      </c>
      <c r="CU69" s="193">
        <f t="shared" si="5"/>
        <v>56</v>
      </c>
      <c r="CV69" s="193">
        <f t="shared" si="6"/>
        <v>56</v>
      </c>
      <c r="CW69" s="193">
        <f t="shared" si="7"/>
        <v>56</v>
      </c>
      <c r="CX69" s="193">
        <f t="shared" si="8"/>
        <v>56</v>
      </c>
      <c r="CY69" s="193">
        <f t="shared" si="9"/>
        <v>56</v>
      </c>
      <c r="CZ69" s="193">
        <f t="shared" si="10"/>
        <v>56</v>
      </c>
      <c r="DA69" s="193">
        <f t="shared" si="11"/>
        <v>56</v>
      </c>
      <c r="DB69" s="193">
        <f t="shared" si="12"/>
        <v>56</v>
      </c>
      <c r="DC69" s="193">
        <f t="shared" si="13"/>
        <v>56</v>
      </c>
      <c r="DF69">
        <v>56</v>
      </c>
      <c r="DG69" s="192" t="str">
        <f t="shared" si="14"/>
        <v>01T</v>
      </c>
      <c r="DH69" s="192" t="str">
        <f t="shared" si="15"/>
        <v>09H</v>
      </c>
      <c r="DI69" s="192" t="str">
        <f t="shared" si="16"/>
        <v>13E</v>
      </c>
      <c r="DJ69" s="192" t="str">
        <f t="shared" si="17"/>
        <v>15T</v>
      </c>
      <c r="DK69" s="192" t="str">
        <f t="shared" si="18"/>
        <v>19T</v>
      </c>
      <c r="DL69" s="192" t="str">
        <f t="shared" si="19"/>
        <v>20T</v>
      </c>
      <c r="DM69" s="192" t="str">
        <f t="shared" si="20"/>
        <v>21T</v>
      </c>
      <c r="DN69" s="192" t="str">
        <f t="shared" si="21"/>
        <v>T</v>
      </c>
      <c r="DO69" s="192" t="str">
        <f t="shared" si="22"/>
        <v>T</v>
      </c>
      <c r="DP69" s="192" t="str">
        <f t="shared" si="23"/>
        <v>T</v>
      </c>
      <c r="DQ69" s="192" t="str">
        <f t="shared" si="24"/>
        <v>T</v>
      </c>
      <c r="DU69" s="204">
        <f t="shared" si="25"/>
        <v>1305000256</v>
      </c>
      <c r="DV69" s="204">
        <f t="shared" si="26"/>
        <v>1305000256</v>
      </c>
      <c r="DW69" s="204">
        <f t="shared" si="27"/>
        <v>1305000256</v>
      </c>
      <c r="DX69" s="204">
        <f t="shared" si="28"/>
        <v>1305000256</v>
      </c>
      <c r="DY69" s="204">
        <f t="shared" si="29"/>
        <v>1305000256</v>
      </c>
      <c r="DZ69" s="204">
        <f t="shared" si="30"/>
        <v>1305000256</v>
      </c>
      <c r="EA69" s="204">
        <f t="shared" si="31"/>
        <v>1305000256</v>
      </c>
      <c r="EB69" s="204">
        <f t="shared" si="32"/>
        <v>1305000256</v>
      </c>
      <c r="EC69" s="204">
        <f t="shared" si="33"/>
        <v>1305000256</v>
      </c>
      <c r="ED69" s="204">
        <f t="shared" si="34"/>
        <v>1305000256</v>
      </c>
      <c r="EE69" s="204">
        <f t="shared" si="35"/>
        <v>1305000256</v>
      </c>
    </row>
    <row r="70" spans="2:135" ht="22.8" x14ac:dyDescent="0.3">
      <c r="B70" s="225">
        <f t="shared" si="36"/>
        <v>57</v>
      </c>
      <c r="C70" s="226">
        <f t="shared" si="37"/>
        <v>1305000257</v>
      </c>
      <c r="D70" s="227" t="s">
        <v>294</v>
      </c>
      <c r="E70" s="279" t="s">
        <v>38</v>
      </c>
      <c r="F70" s="202"/>
      <c r="G70" s="202"/>
      <c r="H70" s="202"/>
      <c r="I70" s="202"/>
      <c r="J70" s="202"/>
      <c r="K70" s="201"/>
      <c r="U70">
        <v>56</v>
      </c>
      <c r="V70">
        <f t="shared" si="38"/>
        <v>1305000256</v>
      </c>
      <c r="W70" t="str">
        <f t="shared" si="39"/>
        <v>01T</v>
      </c>
      <c r="X70" t="str">
        <f>IF(B69="","",IF(OR(W70="",W70=0),"",IF(V70=800,"",INDEX(DATA!$M$10:$Q$10,1,MATCH(W70,DATA!$M$9:$Q$9,0)))))</f>
        <v>09H</v>
      </c>
      <c r="Y70" t="str">
        <f>IF(B69="","",IF($CG$13=2,IF(OR(F69="NO",F69=""),"",F69),IF(V70=800,"",DATA!$M$11)))</f>
        <v>13E</v>
      </c>
      <c r="Z70" t="str">
        <f>IF(B69="","",IF(AND($CG$13=2,G69="NO"),"",IF(V70=800,"",LEFT(DATA!$M$12,2)&amp;D69)))</f>
        <v>15T</v>
      </c>
      <c r="AA70" t="str">
        <f>IF(B69="","",IF(AND($CG$13=2,G69="NO"),"",IF(V70=800,"",LEFT(DATA!$M$13,2)&amp;D69)))</f>
        <v>19T</v>
      </c>
      <c r="AB70" t="str">
        <f>IF(B69="","",IF(AND($CG$13=2,H69="NO"),"",IF(V70=800,"",LEFT(DATA!$M$14,2)&amp;D69)))</f>
        <v>20T</v>
      </c>
      <c r="AC70" t="str">
        <f>IF(B69="","",IF(AND($CG$13=2,H69="NO"),"",IF(V70=800,"",LEFT(DATA!$M$15,2)&amp;D69)))</f>
        <v>21T</v>
      </c>
      <c r="AD70" t="str">
        <f>IF(B69="","",IF(AND($CG$13=2,I69="NO"),"",IF(V70=800,"",LEFT(DATA!$M$16,2)&amp;D69)))</f>
        <v>T</v>
      </c>
      <c r="AE70" t="str">
        <f>IF(B69="","",IF(AND($CG$13=2,I69="NO"),"",IF(V70=800,"",LEFT(DATA!$M$17,2)&amp;D69)))</f>
        <v>T</v>
      </c>
      <c r="AF70" t="str">
        <f>IF(B69="","",IF(AND($CG$13=2,J69="NO"),"",IF(V70=800,"",LEFT(DATA!$M$18,2)&amp;D69)))</f>
        <v>T</v>
      </c>
      <c r="AG70" t="str">
        <f>IF(B69="","",IF(AND($CG$13=2,J69="NO"),"",IF(V70=800,"",LEFT(DATA!$M$19,2)&amp;D69)))</f>
        <v>T</v>
      </c>
      <c r="AJ70" s="192">
        <f t="shared" si="40"/>
        <v>56</v>
      </c>
      <c r="AK70" s="192">
        <f t="shared" si="41"/>
        <v>56</v>
      </c>
      <c r="AL70" s="192">
        <f t="shared" si="42"/>
        <v>1305000256</v>
      </c>
      <c r="AM70" s="192" t="str">
        <f t="shared" si="43"/>
        <v>T</v>
      </c>
      <c r="AN70" s="192">
        <v>56</v>
      </c>
      <c r="AO70" s="192" t="str">
        <f>IF(AL70="","",INDEX($W$15:$AG$402,MATCH(AL70,V$15:$V$402,0),1))</f>
        <v>01T</v>
      </c>
      <c r="AP70" s="192" t="str">
        <f t="shared" si="44"/>
        <v>09H</v>
      </c>
      <c r="AQ70" s="192" t="str">
        <f t="shared" si="45"/>
        <v>13E</v>
      </c>
      <c r="AR70" s="192" t="str">
        <f t="shared" si="46"/>
        <v>15T</v>
      </c>
      <c r="AS70" s="192" t="str">
        <f t="shared" si="47"/>
        <v>19T</v>
      </c>
      <c r="AT70" s="192" t="str">
        <f t="shared" si="48"/>
        <v>20T</v>
      </c>
      <c r="AU70" s="192" t="str">
        <f t="shared" si="49"/>
        <v>21T</v>
      </c>
      <c r="AV70" s="192" t="str">
        <f t="shared" si="50"/>
        <v>T</v>
      </c>
      <c r="AW70" s="192" t="str">
        <f t="shared" si="51"/>
        <v>T</v>
      </c>
      <c r="AX70" s="192" t="str">
        <f t="shared" si="52"/>
        <v>T</v>
      </c>
      <c r="AY70" s="192" t="str">
        <f t="shared" si="53"/>
        <v>T</v>
      </c>
      <c r="BB70">
        <f t="shared" si="54"/>
        <v>56</v>
      </c>
      <c r="BC70">
        <f t="shared" si="55"/>
        <v>800</v>
      </c>
      <c r="BD70">
        <f t="shared" si="56"/>
        <v>800</v>
      </c>
      <c r="BE70">
        <f t="shared" si="57"/>
        <v>800</v>
      </c>
      <c r="BF70">
        <f t="shared" si="58"/>
        <v>800</v>
      </c>
      <c r="BG70">
        <f t="shared" si="59"/>
        <v>56</v>
      </c>
      <c r="BH70">
        <v>56</v>
      </c>
      <c r="BK70">
        <f t="shared" si="60"/>
        <v>56</v>
      </c>
      <c r="BL70">
        <f t="shared" si="61"/>
        <v>800</v>
      </c>
      <c r="BM70">
        <f t="shared" si="62"/>
        <v>800</v>
      </c>
      <c r="BN70">
        <f t="shared" si="63"/>
        <v>800</v>
      </c>
      <c r="BO70">
        <f t="shared" si="64"/>
        <v>800</v>
      </c>
      <c r="BP70">
        <f t="shared" si="65"/>
        <v>800</v>
      </c>
      <c r="BQ70">
        <f t="shared" si="66"/>
        <v>56</v>
      </c>
      <c r="CS70" s="193">
        <f t="shared" si="3"/>
        <v>57</v>
      </c>
      <c r="CT70" s="193">
        <f t="shared" si="4"/>
        <v>57</v>
      </c>
      <c r="CU70" s="193">
        <f t="shared" si="5"/>
        <v>57</v>
      </c>
      <c r="CV70" s="193">
        <f t="shared" si="6"/>
        <v>57</v>
      </c>
      <c r="CW70" s="193">
        <f t="shared" si="7"/>
        <v>57</v>
      </c>
      <c r="CX70" s="193">
        <f t="shared" si="8"/>
        <v>57</v>
      </c>
      <c r="CY70" s="193">
        <f t="shared" si="9"/>
        <v>57</v>
      </c>
      <c r="CZ70" s="193">
        <f t="shared" si="10"/>
        <v>57</v>
      </c>
      <c r="DA70" s="193">
        <f t="shared" si="11"/>
        <v>57</v>
      </c>
      <c r="DB70" s="193">
        <f t="shared" si="12"/>
        <v>57</v>
      </c>
      <c r="DC70" s="193">
        <f t="shared" si="13"/>
        <v>57</v>
      </c>
      <c r="DF70">
        <v>57</v>
      </c>
      <c r="DG70" s="192" t="str">
        <f t="shared" si="14"/>
        <v>01T</v>
      </c>
      <c r="DH70" s="192" t="str">
        <f t="shared" si="15"/>
        <v>09H</v>
      </c>
      <c r="DI70" s="192" t="str">
        <f t="shared" si="16"/>
        <v>13E</v>
      </c>
      <c r="DJ70" s="192" t="str">
        <f t="shared" si="17"/>
        <v>15T</v>
      </c>
      <c r="DK70" s="192" t="str">
        <f t="shared" si="18"/>
        <v>19T</v>
      </c>
      <c r="DL70" s="192" t="str">
        <f t="shared" si="19"/>
        <v>20T</v>
      </c>
      <c r="DM70" s="192" t="str">
        <f t="shared" si="20"/>
        <v>21T</v>
      </c>
      <c r="DN70" s="192" t="str">
        <f t="shared" si="21"/>
        <v>T</v>
      </c>
      <c r="DO70" s="192" t="str">
        <f t="shared" si="22"/>
        <v>T</v>
      </c>
      <c r="DP70" s="192" t="str">
        <f t="shared" si="23"/>
        <v>T</v>
      </c>
      <c r="DQ70" s="192" t="str">
        <f t="shared" si="24"/>
        <v>T</v>
      </c>
      <c r="DU70" s="204">
        <f t="shared" si="25"/>
        <v>1305000257</v>
      </c>
      <c r="DV70" s="204">
        <f t="shared" si="26"/>
        <v>1305000257</v>
      </c>
      <c r="DW70" s="204">
        <f t="shared" si="27"/>
        <v>1305000257</v>
      </c>
      <c r="DX70" s="204">
        <f t="shared" si="28"/>
        <v>1305000257</v>
      </c>
      <c r="DY70" s="204">
        <f t="shared" si="29"/>
        <v>1305000257</v>
      </c>
      <c r="DZ70" s="204">
        <f t="shared" si="30"/>
        <v>1305000257</v>
      </c>
      <c r="EA70" s="204">
        <f t="shared" si="31"/>
        <v>1305000257</v>
      </c>
      <c r="EB70" s="204">
        <f t="shared" si="32"/>
        <v>1305000257</v>
      </c>
      <c r="EC70" s="204">
        <f t="shared" si="33"/>
        <v>1305000257</v>
      </c>
      <c r="ED70" s="204">
        <f t="shared" si="34"/>
        <v>1305000257</v>
      </c>
      <c r="EE70" s="204">
        <f t="shared" si="35"/>
        <v>1305000257</v>
      </c>
    </row>
    <row r="71" spans="2:135" ht="22.8" x14ac:dyDescent="0.3">
      <c r="B71" s="225">
        <f t="shared" si="36"/>
        <v>58</v>
      </c>
      <c r="C71" s="226">
        <f t="shared" si="37"/>
        <v>1305000258</v>
      </c>
      <c r="D71" s="227" t="s">
        <v>294</v>
      </c>
      <c r="E71" s="279" t="s">
        <v>38</v>
      </c>
      <c r="F71" s="202"/>
      <c r="G71" s="202"/>
      <c r="H71" s="202"/>
      <c r="I71" s="202"/>
      <c r="J71" s="202"/>
      <c r="K71" s="201"/>
      <c r="U71">
        <v>57</v>
      </c>
      <c r="V71">
        <f t="shared" si="38"/>
        <v>1305000257</v>
      </c>
      <c r="W71" t="str">
        <f t="shared" si="39"/>
        <v>01T</v>
      </c>
      <c r="X71" t="str">
        <f>IF(B70="","",IF(OR(W71="",W71=0),"",IF(V71=800,"",INDEX(DATA!$M$10:$Q$10,1,MATCH(W71,DATA!$M$9:$Q$9,0)))))</f>
        <v>09H</v>
      </c>
      <c r="Y71" t="str">
        <f>IF(B70="","",IF($CG$13=2,IF(OR(F70="NO",F70=""),"",F70),IF(V71=800,"",DATA!$M$11)))</f>
        <v>13E</v>
      </c>
      <c r="Z71" t="str">
        <f>IF(B70="","",IF(AND($CG$13=2,G70="NO"),"",IF(V71=800,"",LEFT(DATA!$M$12,2)&amp;D70)))</f>
        <v>15T</v>
      </c>
      <c r="AA71" t="str">
        <f>IF(B70="","",IF(AND($CG$13=2,G70="NO"),"",IF(V71=800,"",LEFT(DATA!$M$13,2)&amp;D70)))</f>
        <v>19T</v>
      </c>
      <c r="AB71" t="str">
        <f>IF(B70="","",IF(AND($CG$13=2,H70="NO"),"",IF(V71=800,"",LEFT(DATA!$M$14,2)&amp;D70)))</f>
        <v>20T</v>
      </c>
      <c r="AC71" t="str">
        <f>IF(B70="","",IF(AND($CG$13=2,H70="NO"),"",IF(V71=800,"",LEFT(DATA!$M$15,2)&amp;D70)))</f>
        <v>21T</v>
      </c>
      <c r="AD71" t="str">
        <f>IF(B70="","",IF(AND($CG$13=2,I70="NO"),"",IF(V71=800,"",LEFT(DATA!$M$16,2)&amp;D70)))</f>
        <v>T</v>
      </c>
      <c r="AE71" t="str">
        <f>IF(B70="","",IF(AND($CG$13=2,I70="NO"),"",IF(V71=800,"",LEFT(DATA!$M$17,2)&amp;D70)))</f>
        <v>T</v>
      </c>
      <c r="AF71" t="str">
        <f>IF(B70="","",IF(AND($CG$13=2,J70="NO"),"",IF(V71=800,"",LEFT(DATA!$M$18,2)&amp;D70)))</f>
        <v>T</v>
      </c>
      <c r="AG71" t="str">
        <f>IF(B70="","",IF(AND($CG$13=2,J70="NO"),"",IF(V71=800,"",LEFT(DATA!$M$19,2)&amp;D70)))</f>
        <v>T</v>
      </c>
      <c r="AJ71" s="192">
        <f t="shared" si="40"/>
        <v>57</v>
      </c>
      <c r="AK71" s="192">
        <f t="shared" si="41"/>
        <v>57</v>
      </c>
      <c r="AL71" s="192">
        <f t="shared" si="42"/>
        <v>1305000257</v>
      </c>
      <c r="AM71" s="192" t="str">
        <f t="shared" si="43"/>
        <v>T</v>
      </c>
      <c r="AN71" s="192">
        <v>57</v>
      </c>
      <c r="AO71" s="192" t="str">
        <f>IF(AL71="","",INDEX($W$15:$AG$402,MATCH(AL71,V$15:$V$402,0),1))</f>
        <v>01T</v>
      </c>
      <c r="AP71" s="192" t="str">
        <f t="shared" si="44"/>
        <v>09H</v>
      </c>
      <c r="AQ71" s="192" t="str">
        <f t="shared" si="45"/>
        <v>13E</v>
      </c>
      <c r="AR71" s="192" t="str">
        <f t="shared" si="46"/>
        <v>15T</v>
      </c>
      <c r="AS71" s="192" t="str">
        <f t="shared" si="47"/>
        <v>19T</v>
      </c>
      <c r="AT71" s="192" t="str">
        <f t="shared" si="48"/>
        <v>20T</v>
      </c>
      <c r="AU71" s="192" t="str">
        <f t="shared" si="49"/>
        <v>21T</v>
      </c>
      <c r="AV71" s="192" t="str">
        <f t="shared" si="50"/>
        <v>T</v>
      </c>
      <c r="AW71" s="192" t="str">
        <f t="shared" si="51"/>
        <v>T</v>
      </c>
      <c r="AX71" s="192" t="str">
        <f t="shared" si="52"/>
        <v>T</v>
      </c>
      <c r="AY71" s="192" t="str">
        <f t="shared" si="53"/>
        <v>T</v>
      </c>
      <c r="BB71">
        <f t="shared" si="54"/>
        <v>57</v>
      </c>
      <c r="BC71">
        <f t="shared" si="55"/>
        <v>800</v>
      </c>
      <c r="BD71">
        <f t="shared" si="56"/>
        <v>800</v>
      </c>
      <c r="BE71">
        <f t="shared" si="57"/>
        <v>800</v>
      </c>
      <c r="BF71">
        <f t="shared" si="58"/>
        <v>800</v>
      </c>
      <c r="BG71">
        <f t="shared" si="59"/>
        <v>57</v>
      </c>
      <c r="BH71">
        <v>57</v>
      </c>
      <c r="BK71">
        <f t="shared" si="60"/>
        <v>57</v>
      </c>
      <c r="BL71">
        <f t="shared" si="61"/>
        <v>800</v>
      </c>
      <c r="BM71">
        <f t="shared" si="62"/>
        <v>800</v>
      </c>
      <c r="BN71">
        <f t="shared" si="63"/>
        <v>800</v>
      </c>
      <c r="BO71">
        <f t="shared" si="64"/>
        <v>800</v>
      </c>
      <c r="BP71">
        <f t="shared" si="65"/>
        <v>800</v>
      </c>
      <c r="BQ71">
        <f t="shared" si="66"/>
        <v>57</v>
      </c>
      <c r="CS71" s="193">
        <f t="shared" si="3"/>
        <v>58</v>
      </c>
      <c r="CT71" s="193">
        <f t="shared" si="4"/>
        <v>58</v>
      </c>
      <c r="CU71" s="193">
        <f t="shared" si="5"/>
        <v>58</v>
      </c>
      <c r="CV71" s="193">
        <f t="shared" si="6"/>
        <v>58</v>
      </c>
      <c r="CW71" s="193">
        <f t="shared" si="7"/>
        <v>58</v>
      </c>
      <c r="CX71" s="193">
        <f t="shared" si="8"/>
        <v>58</v>
      </c>
      <c r="CY71" s="193">
        <f t="shared" si="9"/>
        <v>58</v>
      </c>
      <c r="CZ71" s="193">
        <f t="shared" si="10"/>
        <v>58</v>
      </c>
      <c r="DA71" s="193">
        <f t="shared" si="11"/>
        <v>58</v>
      </c>
      <c r="DB71" s="193">
        <f t="shared" si="12"/>
        <v>58</v>
      </c>
      <c r="DC71" s="193">
        <f t="shared" si="13"/>
        <v>58</v>
      </c>
      <c r="DF71">
        <v>58</v>
      </c>
      <c r="DG71" s="192" t="str">
        <f t="shared" si="14"/>
        <v>01T</v>
      </c>
      <c r="DH71" s="192" t="str">
        <f t="shared" si="15"/>
        <v>09H</v>
      </c>
      <c r="DI71" s="192" t="str">
        <f t="shared" si="16"/>
        <v>13E</v>
      </c>
      <c r="DJ71" s="192" t="str">
        <f t="shared" si="17"/>
        <v>15T</v>
      </c>
      <c r="DK71" s="192" t="str">
        <f t="shared" si="18"/>
        <v>19T</v>
      </c>
      <c r="DL71" s="192" t="str">
        <f t="shared" si="19"/>
        <v>20T</v>
      </c>
      <c r="DM71" s="192" t="str">
        <f t="shared" si="20"/>
        <v>21T</v>
      </c>
      <c r="DN71" s="192" t="str">
        <f t="shared" si="21"/>
        <v>T</v>
      </c>
      <c r="DO71" s="192" t="str">
        <f t="shared" si="22"/>
        <v>T</v>
      </c>
      <c r="DP71" s="192" t="str">
        <f t="shared" si="23"/>
        <v>T</v>
      </c>
      <c r="DQ71" s="192" t="str">
        <f t="shared" si="24"/>
        <v>T</v>
      </c>
      <c r="DU71" s="204">
        <f t="shared" si="25"/>
        <v>1305000258</v>
      </c>
      <c r="DV71" s="204">
        <f t="shared" si="26"/>
        <v>1305000258</v>
      </c>
      <c r="DW71" s="204">
        <f t="shared" si="27"/>
        <v>1305000258</v>
      </c>
      <c r="DX71" s="204">
        <f t="shared" si="28"/>
        <v>1305000258</v>
      </c>
      <c r="DY71" s="204">
        <f t="shared" si="29"/>
        <v>1305000258</v>
      </c>
      <c r="DZ71" s="204">
        <f t="shared" si="30"/>
        <v>1305000258</v>
      </c>
      <c r="EA71" s="204">
        <f t="shared" si="31"/>
        <v>1305000258</v>
      </c>
      <c r="EB71" s="204">
        <f t="shared" si="32"/>
        <v>1305000258</v>
      </c>
      <c r="EC71" s="204">
        <f t="shared" si="33"/>
        <v>1305000258</v>
      </c>
      <c r="ED71" s="204">
        <f t="shared" si="34"/>
        <v>1305000258</v>
      </c>
      <c r="EE71" s="204">
        <f t="shared" si="35"/>
        <v>1305000258</v>
      </c>
    </row>
    <row r="72" spans="2:135" ht="22.8" x14ac:dyDescent="0.3">
      <c r="B72" s="225">
        <f t="shared" si="36"/>
        <v>59</v>
      </c>
      <c r="C72" s="226">
        <f t="shared" si="37"/>
        <v>1305000259</v>
      </c>
      <c r="D72" s="227" t="s">
        <v>294</v>
      </c>
      <c r="E72" s="279" t="s">
        <v>38</v>
      </c>
      <c r="F72" s="202"/>
      <c r="G72" s="202"/>
      <c r="H72" s="202"/>
      <c r="I72" s="202"/>
      <c r="J72" s="202"/>
      <c r="K72" s="201"/>
      <c r="U72">
        <v>58</v>
      </c>
      <c r="V72">
        <f t="shared" si="38"/>
        <v>1305000258</v>
      </c>
      <c r="W72" t="str">
        <f t="shared" si="39"/>
        <v>01T</v>
      </c>
      <c r="X72" t="str">
        <f>IF(B71="","",IF(OR(W72="",W72=0),"",IF(V72=800,"",INDEX(DATA!$M$10:$Q$10,1,MATCH(W72,DATA!$M$9:$Q$9,0)))))</f>
        <v>09H</v>
      </c>
      <c r="Y72" t="str">
        <f>IF(B71="","",IF($CG$13=2,IF(OR(F71="NO",F71=""),"",F71),IF(V72=800,"",DATA!$M$11)))</f>
        <v>13E</v>
      </c>
      <c r="Z72" t="str">
        <f>IF(B71="","",IF(AND($CG$13=2,G71="NO"),"",IF(V72=800,"",LEFT(DATA!$M$12,2)&amp;D71)))</f>
        <v>15T</v>
      </c>
      <c r="AA72" t="str">
        <f>IF(B71="","",IF(AND($CG$13=2,G71="NO"),"",IF(V72=800,"",LEFT(DATA!$M$13,2)&amp;D71)))</f>
        <v>19T</v>
      </c>
      <c r="AB72" t="str">
        <f>IF(B71="","",IF(AND($CG$13=2,H71="NO"),"",IF(V72=800,"",LEFT(DATA!$M$14,2)&amp;D71)))</f>
        <v>20T</v>
      </c>
      <c r="AC72" t="str">
        <f>IF(B71="","",IF(AND($CG$13=2,H71="NO"),"",IF(V72=800,"",LEFT(DATA!$M$15,2)&amp;D71)))</f>
        <v>21T</v>
      </c>
      <c r="AD72" t="str">
        <f>IF(B71="","",IF(AND($CG$13=2,I71="NO"),"",IF(V72=800,"",LEFT(DATA!$M$16,2)&amp;D71)))</f>
        <v>T</v>
      </c>
      <c r="AE72" t="str">
        <f>IF(B71="","",IF(AND($CG$13=2,I71="NO"),"",IF(V72=800,"",LEFT(DATA!$M$17,2)&amp;D71)))</f>
        <v>T</v>
      </c>
      <c r="AF72" t="str">
        <f>IF(B71="","",IF(AND($CG$13=2,J71="NO"),"",IF(V72=800,"",LEFT(DATA!$M$18,2)&amp;D71)))</f>
        <v>T</v>
      </c>
      <c r="AG72" t="str">
        <f>IF(B71="","",IF(AND($CG$13=2,J71="NO"),"",IF(V72=800,"",LEFT(DATA!$M$19,2)&amp;D71)))</f>
        <v>T</v>
      </c>
      <c r="AJ72" s="192">
        <f t="shared" si="40"/>
        <v>58</v>
      </c>
      <c r="AK72" s="192">
        <f t="shared" si="41"/>
        <v>58</v>
      </c>
      <c r="AL72" s="192">
        <f t="shared" si="42"/>
        <v>1305000258</v>
      </c>
      <c r="AM72" s="192" t="str">
        <f t="shared" si="43"/>
        <v>T</v>
      </c>
      <c r="AN72" s="192">
        <v>58</v>
      </c>
      <c r="AO72" s="192" t="str">
        <f>IF(AL72="","",INDEX($W$15:$AG$402,MATCH(AL72,V$15:$V$402,0),1))</f>
        <v>01T</v>
      </c>
      <c r="AP72" s="192" t="str">
        <f t="shared" si="44"/>
        <v>09H</v>
      </c>
      <c r="AQ72" s="192" t="str">
        <f t="shared" si="45"/>
        <v>13E</v>
      </c>
      <c r="AR72" s="192" t="str">
        <f t="shared" si="46"/>
        <v>15T</v>
      </c>
      <c r="AS72" s="192" t="str">
        <f t="shared" si="47"/>
        <v>19T</v>
      </c>
      <c r="AT72" s="192" t="str">
        <f t="shared" si="48"/>
        <v>20T</v>
      </c>
      <c r="AU72" s="192" t="str">
        <f t="shared" si="49"/>
        <v>21T</v>
      </c>
      <c r="AV72" s="192" t="str">
        <f t="shared" si="50"/>
        <v>T</v>
      </c>
      <c r="AW72" s="192" t="str">
        <f t="shared" si="51"/>
        <v>T</v>
      </c>
      <c r="AX72" s="192" t="str">
        <f t="shared" si="52"/>
        <v>T</v>
      </c>
      <c r="AY72" s="192" t="str">
        <f t="shared" si="53"/>
        <v>T</v>
      </c>
      <c r="BB72">
        <f t="shared" si="54"/>
        <v>58</v>
      </c>
      <c r="BC72">
        <f t="shared" si="55"/>
        <v>800</v>
      </c>
      <c r="BD72">
        <f t="shared" si="56"/>
        <v>800</v>
      </c>
      <c r="BE72">
        <f t="shared" si="57"/>
        <v>800</v>
      </c>
      <c r="BF72">
        <f t="shared" si="58"/>
        <v>800</v>
      </c>
      <c r="BG72">
        <f t="shared" si="59"/>
        <v>58</v>
      </c>
      <c r="BH72">
        <v>58</v>
      </c>
      <c r="BK72">
        <f t="shared" si="60"/>
        <v>58</v>
      </c>
      <c r="BL72">
        <f t="shared" si="61"/>
        <v>800</v>
      </c>
      <c r="BM72">
        <f t="shared" si="62"/>
        <v>800</v>
      </c>
      <c r="BN72">
        <f t="shared" si="63"/>
        <v>800</v>
      </c>
      <c r="BO72">
        <f t="shared" si="64"/>
        <v>800</v>
      </c>
      <c r="BP72">
        <f t="shared" si="65"/>
        <v>800</v>
      </c>
      <c r="BQ72">
        <f t="shared" si="66"/>
        <v>58</v>
      </c>
      <c r="CS72" s="193">
        <f t="shared" si="3"/>
        <v>59</v>
      </c>
      <c r="CT72" s="193">
        <f t="shared" si="4"/>
        <v>59</v>
      </c>
      <c r="CU72" s="193">
        <f t="shared" si="5"/>
        <v>59</v>
      </c>
      <c r="CV72" s="193">
        <f t="shared" si="6"/>
        <v>59</v>
      </c>
      <c r="CW72" s="193">
        <f t="shared" si="7"/>
        <v>59</v>
      </c>
      <c r="CX72" s="193">
        <f t="shared" si="8"/>
        <v>59</v>
      </c>
      <c r="CY72" s="193">
        <f t="shared" si="9"/>
        <v>59</v>
      </c>
      <c r="CZ72" s="193">
        <f t="shared" si="10"/>
        <v>59</v>
      </c>
      <c r="DA72" s="193">
        <f t="shared" si="11"/>
        <v>59</v>
      </c>
      <c r="DB72" s="193">
        <f t="shared" si="12"/>
        <v>59</v>
      </c>
      <c r="DC72" s="193">
        <f t="shared" si="13"/>
        <v>59</v>
      </c>
      <c r="DF72">
        <v>59</v>
      </c>
      <c r="DG72" s="192" t="str">
        <f t="shared" si="14"/>
        <v>01T</v>
      </c>
      <c r="DH72" s="192" t="str">
        <f t="shared" si="15"/>
        <v>09H</v>
      </c>
      <c r="DI72" s="192" t="str">
        <f t="shared" si="16"/>
        <v>13E</v>
      </c>
      <c r="DJ72" s="192" t="str">
        <f t="shared" si="17"/>
        <v>15T</v>
      </c>
      <c r="DK72" s="192" t="str">
        <f t="shared" si="18"/>
        <v>19T</v>
      </c>
      <c r="DL72" s="192" t="str">
        <f t="shared" si="19"/>
        <v>20T</v>
      </c>
      <c r="DM72" s="192" t="str">
        <f t="shared" si="20"/>
        <v>21T</v>
      </c>
      <c r="DN72" s="192" t="str">
        <f t="shared" si="21"/>
        <v>T</v>
      </c>
      <c r="DO72" s="192" t="str">
        <f t="shared" si="22"/>
        <v>T</v>
      </c>
      <c r="DP72" s="192" t="str">
        <f t="shared" si="23"/>
        <v>T</v>
      </c>
      <c r="DQ72" s="192" t="str">
        <f t="shared" si="24"/>
        <v>T</v>
      </c>
      <c r="DU72" s="204">
        <f t="shared" si="25"/>
        <v>1305000259</v>
      </c>
      <c r="DV72" s="204">
        <f t="shared" si="26"/>
        <v>1305000259</v>
      </c>
      <c r="DW72" s="204">
        <f t="shared" si="27"/>
        <v>1305000259</v>
      </c>
      <c r="DX72" s="204">
        <f t="shared" si="28"/>
        <v>1305000259</v>
      </c>
      <c r="DY72" s="204">
        <f t="shared" si="29"/>
        <v>1305000259</v>
      </c>
      <c r="DZ72" s="204">
        <f t="shared" si="30"/>
        <v>1305000259</v>
      </c>
      <c r="EA72" s="204">
        <f t="shared" si="31"/>
        <v>1305000259</v>
      </c>
      <c r="EB72" s="204">
        <f t="shared" si="32"/>
        <v>1305000259</v>
      </c>
      <c r="EC72" s="204">
        <f t="shared" si="33"/>
        <v>1305000259</v>
      </c>
      <c r="ED72" s="204">
        <f t="shared" si="34"/>
        <v>1305000259</v>
      </c>
      <c r="EE72" s="204">
        <f t="shared" si="35"/>
        <v>1305000259</v>
      </c>
    </row>
    <row r="73" spans="2:135" ht="22.8" x14ac:dyDescent="0.3">
      <c r="B73" s="225">
        <f t="shared" si="36"/>
        <v>60</v>
      </c>
      <c r="C73" s="226">
        <f t="shared" si="37"/>
        <v>1305000260</v>
      </c>
      <c r="D73" s="227" t="s">
        <v>294</v>
      </c>
      <c r="E73" s="279" t="s">
        <v>38</v>
      </c>
      <c r="F73" s="202"/>
      <c r="G73" s="202"/>
      <c r="H73" s="202"/>
      <c r="I73" s="202"/>
      <c r="J73" s="202"/>
      <c r="K73" s="201"/>
      <c r="U73">
        <v>59</v>
      </c>
      <c r="V73">
        <f t="shared" si="38"/>
        <v>1305000259</v>
      </c>
      <c r="W73" t="str">
        <f t="shared" si="39"/>
        <v>01T</v>
      </c>
      <c r="X73" t="str">
        <f>IF(B72="","",IF(OR(W73="",W73=0),"",IF(V73=800,"",INDEX(DATA!$M$10:$Q$10,1,MATCH(W73,DATA!$M$9:$Q$9,0)))))</f>
        <v>09H</v>
      </c>
      <c r="Y73" t="str">
        <f>IF(B72="","",IF($CG$13=2,IF(OR(F72="NO",F72=""),"",F72),IF(V73=800,"",DATA!$M$11)))</f>
        <v>13E</v>
      </c>
      <c r="Z73" t="str">
        <f>IF(B72="","",IF(AND($CG$13=2,G72="NO"),"",IF(V73=800,"",LEFT(DATA!$M$12,2)&amp;D72)))</f>
        <v>15T</v>
      </c>
      <c r="AA73" t="str">
        <f>IF(B72="","",IF(AND($CG$13=2,G72="NO"),"",IF(V73=800,"",LEFT(DATA!$M$13,2)&amp;D72)))</f>
        <v>19T</v>
      </c>
      <c r="AB73" t="str">
        <f>IF(B72="","",IF(AND($CG$13=2,H72="NO"),"",IF(V73=800,"",LEFT(DATA!$M$14,2)&amp;D72)))</f>
        <v>20T</v>
      </c>
      <c r="AC73" t="str">
        <f>IF(B72="","",IF(AND($CG$13=2,H72="NO"),"",IF(V73=800,"",LEFT(DATA!$M$15,2)&amp;D72)))</f>
        <v>21T</v>
      </c>
      <c r="AD73" t="str">
        <f>IF(B72="","",IF(AND($CG$13=2,I72="NO"),"",IF(V73=800,"",LEFT(DATA!$M$16,2)&amp;D72)))</f>
        <v>T</v>
      </c>
      <c r="AE73" t="str">
        <f>IF(B72="","",IF(AND($CG$13=2,I72="NO"),"",IF(V73=800,"",LEFT(DATA!$M$17,2)&amp;D72)))</f>
        <v>T</v>
      </c>
      <c r="AF73" t="str">
        <f>IF(B72="","",IF(AND($CG$13=2,J72="NO"),"",IF(V73=800,"",LEFT(DATA!$M$18,2)&amp;D72)))</f>
        <v>T</v>
      </c>
      <c r="AG73" t="str">
        <f>IF(B72="","",IF(AND($CG$13=2,J72="NO"),"",IF(V73=800,"",LEFT(DATA!$M$19,2)&amp;D72)))</f>
        <v>T</v>
      </c>
      <c r="AJ73" s="192">
        <f t="shared" si="40"/>
        <v>59</v>
      </c>
      <c r="AK73" s="192">
        <f t="shared" si="41"/>
        <v>59</v>
      </c>
      <c r="AL73" s="192">
        <f t="shared" si="42"/>
        <v>1305000259</v>
      </c>
      <c r="AM73" s="192" t="str">
        <f t="shared" si="43"/>
        <v>T</v>
      </c>
      <c r="AN73" s="192">
        <v>59</v>
      </c>
      <c r="AO73" s="192" t="str">
        <f>IF(AL73="","",INDEX($W$15:$AG$402,MATCH(AL73,V$15:$V$402,0),1))</f>
        <v>01T</v>
      </c>
      <c r="AP73" s="192" t="str">
        <f t="shared" si="44"/>
        <v>09H</v>
      </c>
      <c r="AQ73" s="192" t="str">
        <f t="shared" si="45"/>
        <v>13E</v>
      </c>
      <c r="AR73" s="192" t="str">
        <f t="shared" si="46"/>
        <v>15T</v>
      </c>
      <c r="AS73" s="192" t="str">
        <f t="shared" si="47"/>
        <v>19T</v>
      </c>
      <c r="AT73" s="192" t="str">
        <f t="shared" si="48"/>
        <v>20T</v>
      </c>
      <c r="AU73" s="192" t="str">
        <f t="shared" si="49"/>
        <v>21T</v>
      </c>
      <c r="AV73" s="192" t="str">
        <f t="shared" si="50"/>
        <v>T</v>
      </c>
      <c r="AW73" s="192" t="str">
        <f t="shared" si="51"/>
        <v>T</v>
      </c>
      <c r="AX73" s="192" t="str">
        <f t="shared" si="52"/>
        <v>T</v>
      </c>
      <c r="AY73" s="192" t="str">
        <f t="shared" si="53"/>
        <v>T</v>
      </c>
      <c r="BB73">
        <f t="shared" si="54"/>
        <v>59</v>
      </c>
      <c r="BC73">
        <f t="shared" si="55"/>
        <v>800</v>
      </c>
      <c r="BD73">
        <f t="shared" si="56"/>
        <v>800</v>
      </c>
      <c r="BE73">
        <f t="shared" si="57"/>
        <v>800</v>
      </c>
      <c r="BF73">
        <f t="shared" si="58"/>
        <v>800</v>
      </c>
      <c r="BG73">
        <f t="shared" si="59"/>
        <v>59</v>
      </c>
      <c r="BH73">
        <v>59</v>
      </c>
      <c r="BK73">
        <f t="shared" si="60"/>
        <v>59</v>
      </c>
      <c r="BL73">
        <f t="shared" si="61"/>
        <v>800</v>
      </c>
      <c r="BM73">
        <f t="shared" si="62"/>
        <v>800</v>
      </c>
      <c r="BN73">
        <f t="shared" si="63"/>
        <v>800</v>
      </c>
      <c r="BO73">
        <f t="shared" si="64"/>
        <v>800</v>
      </c>
      <c r="BP73">
        <f t="shared" si="65"/>
        <v>800</v>
      </c>
      <c r="BQ73">
        <f t="shared" si="66"/>
        <v>59</v>
      </c>
      <c r="CS73" s="193">
        <f t="shared" si="3"/>
        <v>60</v>
      </c>
      <c r="CT73" s="193">
        <f t="shared" si="4"/>
        <v>60</v>
      </c>
      <c r="CU73" s="193">
        <f t="shared" si="5"/>
        <v>60</v>
      </c>
      <c r="CV73" s="193">
        <f t="shared" si="6"/>
        <v>60</v>
      </c>
      <c r="CW73" s="193">
        <f t="shared" si="7"/>
        <v>60</v>
      </c>
      <c r="CX73" s="193">
        <f t="shared" si="8"/>
        <v>60</v>
      </c>
      <c r="CY73" s="193">
        <f t="shared" si="9"/>
        <v>60</v>
      </c>
      <c r="CZ73" s="193">
        <f t="shared" si="10"/>
        <v>60</v>
      </c>
      <c r="DA73" s="193">
        <f t="shared" si="11"/>
        <v>60</v>
      </c>
      <c r="DB73" s="193">
        <f t="shared" si="12"/>
        <v>60</v>
      </c>
      <c r="DC73" s="193">
        <f t="shared" si="13"/>
        <v>60</v>
      </c>
      <c r="DF73">
        <v>60</v>
      </c>
      <c r="DG73" s="192" t="str">
        <f t="shared" si="14"/>
        <v>01T</v>
      </c>
      <c r="DH73" s="192" t="str">
        <f t="shared" si="15"/>
        <v>09H</v>
      </c>
      <c r="DI73" s="192" t="str">
        <f t="shared" si="16"/>
        <v>13E</v>
      </c>
      <c r="DJ73" s="192" t="str">
        <f t="shared" si="17"/>
        <v>15T</v>
      </c>
      <c r="DK73" s="192" t="str">
        <f t="shared" si="18"/>
        <v>19T</v>
      </c>
      <c r="DL73" s="192" t="str">
        <f t="shared" si="19"/>
        <v>20T</v>
      </c>
      <c r="DM73" s="192" t="str">
        <f t="shared" si="20"/>
        <v>21T</v>
      </c>
      <c r="DN73" s="192" t="str">
        <f t="shared" si="21"/>
        <v>T</v>
      </c>
      <c r="DO73" s="192" t="str">
        <f t="shared" si="22"/>
        <v>T</v>
      </c>
      <c r="DP73" s="192" t="str">
        <f t="shared" si="23"/>
        <v>T</v>
      </c>
      <c r="DQ73" s="192" t="str">
        <f t="shared" si="24"/>
        <v>T</v>
      </c>
      <c r="DU73" s="204">
        <f t="shared" si="25"/>
        <v>1305000260</v>
      </c>
      <c r="DV73" s="204">
        <f t="shared" si="26"/>
        <v>1305000260</v>
      </c>
      <c r="DW73" s="204">
        <f t="shared" si="27"/>
        <v>1305000260</v>
      </c>
      <c r="DX73" s="204">
        <f t="shared" si="28"/>
        <v>1305000260</v>
      </c>
      <c r="DY73" s="204">
        <f t="shared" si="29"/>
        <v>1305000260</v>
      </c>
      <c r="DZ73" s="204">
        <f t="shared" si="30"/>
        <v>1305000260</v>
      </c>
      <c r="EA73" s="204">
        <f t="shared" si="31"/>
        <v>1305000260</v>
      </c>
      <c r="EB73" s="204">
        <f t="shared" si="32"/>
        <v>1305000260</v>
      </c>
      <c r="EC73" s="204">
        <f t="shared" si="33"/>
        <v>1305000260</v>
      </c>
      <c r="ED73" s="204">
        <f t="shared" si="34"/>
        <v>1305000260</v>
      </c>
      <c r="EE73" s="204">
        <f t="shared" si="35"/>
        <v>1305000260</v>
      </c>
    </row>
    <row r="74" spans="2:135" ht="22.8" x14ac:dyDescent="0.3">
      <c r="B74" s="225">
        <f t="shared" si="36"/>
        <v>61</v>
      </c>
      <c r="C74" s="226">
        <f t="shared" si="37"/>
        <v>1305000261</v>
      </c>
      <c r="D74" s="227" t="s">
        <v>294</v>
      </c>
      <c r="E74" s="279" t="s">
        <v>38</v>
      </c>
      <c r="F74" s="202"/>
      <c r="G74" s="202"/>
      <c r="H74" s="202"/>
      <c r="I74" s="202"/>
      <c r="J74" s="202"/>
      <c r="K74" s="201"/>
      <c r="U74">
        <v>60</v>
      </c>
      <c r="V74">
        <f t="shared" si="38"/>
        <v>1305000260</v>
      </c>
      <c r="W74" t="str">
        <f t="shared" si="39"/>
        <v>01T</v>
      </c>
      <c r="X74" t="str">
        <f>IF(B73="","",IF(OR(W74="",W74=0),"",IF(V74=800,"",INDEX(DATA!$M$10:$Q$10,1,MATCH(W74,DATA!$M$9:$Q$9,0)))))</f>
        <v>09H</v>
      </c>
      <c r="Y74" t="str">
        <f>IF(B73="","",IF($CG$13=2,IF(OR(F73="NO",F73=""),"",F73),IF(V74=800,"",DATA!$M$11)))</f>
        <v>13E</v>
      </c>
      <c r="Z74" t="str">
        <f>IF(B73="","",IF(AND($CG$13=2,G73="NO"),"",IF(V74=800,"",LEFT(DATA!$M$12,2)&amp;D73)))</f>
        <v>15T</v>
      </c>
      <c r="AA74" t="str">
        <f>IF(B73="","",IF(AND($CG$13=2,G73="NO"),"",IF(V74=800,"",LEFT(DATA!$M$13,2)&amp;D73)))</f>
        <v>19T</v>
      </c>
      <c r="AB74" t="str">
        <f>IF(B73="","",IF(AND($CG$13=2,H73="NO"),"",IF(V74=800,"",LEFT(DATA!$M$14,2)&amp;D73)))</f>
        <v>20T</v>
      </c>
      <c r="AC74" t="str">
        <f>IF(B73="","",IF(AND($CG$13=2,H73="NO"),"",IF(V74=800,"",LEFT(DATA!$M$15,2)&amp;D73)))</f>
        <v>21T</v>
      </c>
      <c r="AD74" t="str">
        <f>IF(B73="","",IF(AND($CG$13=2,I73="NO"),"",IF(V74=800,"",LEFT(DATA!$M$16,2)&amp;D73)))</f>
        <v>T</v>
      </c>
      <c r="AE74" t="str">
        <f>IF(B73="","",IF(AND($CG$13=2,I73="NO"),"",IF(V74=800,"",LEFT(DATA!$M$17,2)&amp;D73)))</f>
        <v>T</v>
      </c>
      <c r="AF74" t="str">
        <f>IF(B73="","",IF(AND($CG$13=2,J73="NO"),"",IF(V74=800,"",LEFT(DATA!$M$18,2)&amp;D73)))</f>
        <v>T</v>
      </c>
      <c r="AG74" t="str">
        <f>IF(B73="","",IF(AND($CG$13=2,J73="NO"),"",IF(V74=800,"",LEFT(DATA!$M$19,2)&amp;D73)))</f>
        <v>T</v>
      </c>
      <c r="AJ74" s="192">
        <f t="shared" si="40"/>
        <v>60</v>
      </c>
      <c r="AK74" s="192">
        <f t="shared" si="41"/>
        <v>60</v>
      </c>
      <c r="AL74" s="192">
        <f t="shared" si="42"/>
        <v>1305000260</v>
      </c>
      <c r="AM74" s="192" t="str">
        <f t="shared" si="43"/>
        <v>T</v>
      </c>
      <c r="AN74" s="192">
        <v>60</v>
      </c>
      <c r="AO74" s="192" t="str">
        <f>IF(AL74="","",INDEX($W$15:$AG$402,MATCH(AL74,V$15:$V$402,0),1))</f>
        <v>01T</v>
      </c>
      <c r="AP74" s="192" t="str">
        <f t="shared" si="44"/>
        <v>09H</v>
      </c>
      <c r="AQ74" s="192" t="str">
        <f t="shared" si="45"/>
        <v>13E</v>
      </c>
      <c r="AR74" s="192" t="str">
        <f t="shared" si="46"/>
        <v>15T</v>
      </c>
      <c r="AS74" s="192" t="str">
        <f t="shared" si="47"/>
        <v>19T</v>
      </c>
      <c r="AT74" s="192" t="str">
        <f t="shared" si="48"/>
        <v>20T</v>
      </c>
      <c r="AU74" s="192" t="str">
        <f t="shared" si="49"/>
        <v>21T</v>
      </c>
      <c r="AV74" s="192" t="str">
        <f t="shared" si="50"/>
        <v>T</v>
      </c>
      <c r="AW74" s="192" t="str">
        <f t="shared" si="51"/>
        <v>T</v>
      </c>
      <c r="AX74" s="192" t="str">
        <f t="shared" si="52"/>
        <v>T</v>
      </c>
      <c r="AY74" s="192" t="str">
        <f t="shared" si="53"/>
        <v>T</v>
      </c>
      <c r="BB74">
        <f t="shared" si="54"/>
        <v>60</v>
      </c>
      <c r="BC74">
        <f t="shared" si="55"/>
        <v>800</v>
      </c>
      <c r="BD74">
        <f t="shared" si="56"/>
        <v>800</v>
      </c>
      <c r="BE74">
        <f t="shared" si="57"/>
        <v>800</v>
      </c>
      <c r="BF74">
        <f t="shared" si="58"/>
        <v>800</v>
      </c>
      <c r="BG74">
        <f t="shared" si="59"/>
        <v>60</v>
      </c>
      <c r="BH74">
        <v>60</v>
      </c>
      <c r="BK74">
        <f t="shared" si="60"/>
        <v>60</v>
      </c>
      <c r="BL74">
        <f t="shared" si="61"/>
        <v>800</v>
      </c>
      <c r="BM74">
        <f t="shared" si="62"/>
        <v>800</v>
      </c>
      <c r="BN74">
        <f t="shared" si="63"/>
        <v>800</v>
      </c>
      <c r="BO74">
        <f t="shared" si="64"/>
        <v>800</v>
      </c>
      <c r="BP74">
        <f t="shared" si="65"/>
        <v>800</v>
      </c>
      <c r="BQ74">
        <f t="shared" si="66"/>
        <v>60</v>
      </c>
      <c r="CS74" s="193">
        <f t="shared" si="3"/>
        <v>61</v>
      </c>
      <c r="CT74" s="193">
        <f t="shared" si="4"/>
        <v>61</v>
      </c>
      <c r="CU74" s="193">
        <f t="shared" si="5"/>
        <v>61</v>
      </c>
      <c r="CV74" s="193">
        <f t="shared" si="6"/>
        <v>61</v>
      </c>
      <c r="CW74" s="193">
        <f t="shared" si="7"/>
        <v>61</v>
      </c>
      <c r="CX74" s="193">
        <f t="shared" si="8"/>
        <v>61</v>
      </c>
      <c r="CY74" s="193">
        <f t="shared" si="9"/>
        <v>61</v>
      </c>
      <c r="CZ74" s="193">
        <f t="shared" si="10"/>
        <v>61</v>
      </c>
      <c r="DA74" s="193">
        <f t="shared" si="11"/>
        <v>61</v>
      </c>
      <c r="DB74" s="193">
        <f t="shared" si="12"/>
        <v>61</v>
      </c>
      <c r="DC74" s="193">
        <f t="shared" si="13"/>
        <v>61</v>
      </c>
      <c r="DF74">
        <v>61</v>
      </c>
      <c r="DG74" s="192" t="str">
        <f t="shared" si="14"/>
        <v>01T</v>
      </c>
      <c r="DH74" s="192" t="str">
        <f t="shared" si="15"/>
        <v>09H</v>
      </c>
      <c r="DI74" s="192" t="str">
        <f t="shared" si="16"/>
        <v>13E</v>
      </c>
      <c r="DJ74" s="192" t="str">
        <f t="shared" si="17"/>
        <v>15T</v>
      </c>
      <c r="DK74" s="192" t="str">
        <f t="shared" si="18"/>
        <v>19T</v>
      </c>
      <c r="DL74" s="192" t="str">
        <f t="shared" si="19"/>
        <v>20T</v>
      </c>
      <c r="DM74" s="192" t="str">
        <f t="shared" si="20"/>
        <v>21T</v>
      </c>
      <c r="DN74" s="192" t="str">
        <f t="shared" si="21"/>
        <v>T</v>
      </c>
      <c r="DO74" s="192" t="str">
        <f t="shared" si="22"/>
        <v>T</v>
      </c>
      <c r="DP74" s="192" t="str">
        <f t="shared" si="23"/>
        <v>T</v>
      </c>
      <c r="DQ74" s="192" t="str">
        <f t="shared" si="24"/>
        <v>T</v>
      </c>
      <c r="DU74" s="204">
        <f t="shared" si="25"/>
        <v>1305000261</v>
      </c>
      <c r="DV74" s="204">
        <f t="shared" si="26"/>
        <v>1305000261</v>
      </c>
      <c r="DW74" s="204">
        <f t="shared" si="27"/>
        <v>1305000261</v>
      </c>
      <c r="DX74" s="204">
        <f t="shared" si="28"/>
        <v>1305000261</v>
      </c>
      <c r="DY74" s="204">
        <f t="shared" si="29"/>
        <v>1305000261</v>
      </c>
      <c r="DZ74" s="204">
        <f t="shared" si="30"/>
        <v>1305000261</v>
      </c>
      <c r="EA74" s="204">
        <f t="shared" si="31"/>
        <v>1305000261</v>
      </c>
      <c r="EB74" s="204">
        <f t="shared" si="32"/>
        <v>1305000261</v>
      </c>
      <c r="EC74" s="204">
        <f t="shared" si="33"/>
        <v>1305000261</v>
      </c>
      <c r="ED74" s="204">
        <f t="shared" si="34"/>
        <v>1305000261</v>
      </c>
      <c r="EE74" s="204">
        <f t="shared" si="35"/>
        <v>1305000261</v>
      </c>
    </row>
    <row r="75" spans="2:135" ht="22.8" x14ac:dyDescent="0.3">
      <c r="B75" s="225">
        <f t="shared" si="36"/>
        <v>62</v>
      </c>
      <c r="C75" s="226">
        <f t="shared" si="37"/>
        <v>1305000262</v>
      </c>
      <c r="D75" s="227" t="s">
        <v>294</v>
      </c>
      <c r="E75" s="279" t="s">
        <v>38</v>
      </c>
      <c r="F75" s="202"/>
      <c r="G75" s="202"/>
      <c r="H75" s="202"/>
      <c r="I75" s="202"/>
      <c r="J75" s="202"/>
      <c r="K75" s="201"/>
      <c r="U75">
        <v>61</v>
      </c>
      <c r="V75">
        <f t="shared" si="38"/>
        <v>1305000261</v>
      </c>
      <c r="W75" t="str">
        <f t="shared" si="39"/>
        <v>01T</v>
      </c>
      <c r="X75" t="str">
        <f>IF(B74="","",IF(OR(W75="",W75=0),"",IF(V75=800,"",INDEX(DATA!$M$10:$Q$10,1,MATCH(W75,DATA!$M$9:$Q$9,0)))))</f>
        <v>09H</v>
      </c>
      <c r="Y75" t="str">
        <f>IF(B74="","",IF($CG$13=2,IF(OR(F74="NO",F74=""),"",F74),IF(V75=800,"",DATA!$M$11)))</f>
        <v>13E</v>
      </c>
      <c r="Z75" t="str">
        <f>IF(B74="","",IF(AND($CG$13=2,G74="NO"),"",IF(V75=800,"",LEFT(DATA!$M$12,2)&amp;D74)))</f>
        <v>15T</v>
      </c>
      <c r="AA75" t="str">
        <f>IF(B74="","",IF(AND($CG$13=2,G74="NO"),"",IF(V75=800,"",LEFT(DATA!$M$13,2)&amp;D74)))</f>
        <v>19T</v>
      </c>
      <c r="AB75" t="str">
        <f>IF(B74="","",IF(AND($CG$13=2,H74="NO"),"",IF(V75=800,"",LEFT(DATA!$M$14,2)&amp;D74)))</f>
        <v>20T</v>
      </c>
      <c r="AC75" t="str">
        <f>IF(B74="","",IF(AND($CG$13=2,H74="NO"),"",IF(V75=800,"",LEFT(DATA!$M$15,2)&amp;D74)))</f>
        <v>21T</v>
      </c>
      <c r="AD75" t="str">
        <f>IF(B74="","",IF(AND($CG$13=2,I74="NO"),"",IF(V75=800,"",LEFT(DATA!$M$16,2)&amp;D74)))</f>
        <v>T</v>
      </c>
      <c r="AE75" t="str">
        <f>IF(B74="","",IF(AND($CG$13=2,I74="NO"),"",IF(V75=800,"",LEFT(DATA!$M$17,2)&amp;D74)))</f>
        <v>T</v>
      </c>
      <c r="AF75" t="str">
        <f>IF(B74="","",IF(AND($CG$13=2,J74="NO"),"",IF(V75=800,"",LEFT(DATA!$M$18,2)&amp;D74)))</f>
        <v>T</v>
      </c>
      <c r="AG75" t="str">
        <f>IF(B74="","",IF(AND($CG$13=2,J74="NO"),"",IF(V75=800,"",LEFT(DATA!$M$19,2)&amp;D74)))</f>
        <v>T</v>
      </c>
      <c r="AJ75" s="192">
        <f t="shared" si="40"/>
        <v>61</v>
      </c>
      <c r="AK75" s="192">
        <f t="shared" si="41"/>
        <v>61</v>
      </c>
      <c r="AL75" s="192">
        <f t="shared" si="42"/>
        <v>1305000261</v>
      </c>
      <c r="AM75" s="192" t="str">
        <f t="shared" si="43"/>
        <v>T</v>
      </c>
      <c r="AN75" s="192">
        <v>61</v>
      </c>
      <c r="AO75" s="192" t="str">
        <f>IF(AL75="","",INDEX($W$15:$AG$402,MATCH(AL75,V$15:$V$402,0),1))</f>
        <v>01T</v>
      </c>
      <c r="AP75" s="192" t="str">
        <f t="shared" si="44"/>
        <v>09H</v>
      </c>
      <c r="AQ75" s="192" t="str">
        <f t="shared" si="45"/>
        <v>13E</v>
      </c>
      <c r="AR75" s="192" t="str">
        <f t="shared" si="46"/>
        <v>15T</v>
      </c>
      <c r="AS75" s="192" t="str">
        <f t="shared" si="47"/>
        <v>19T</v>
      </c>
      <c r="AT75" s="192" t="str">
        <f t="shared" si="48"/>
        <v>20T</v>
      </c>
      <c r="AU75" s="192" t="str">
        <f t="shared" si="49"/>
        <v>21T</v>
      </c>
      <c r="AV75" s="192" t="str">
        <f t="shared" si="50"/>
        <v>T</v>
      </c>
      <c r="AW75" s="192" t="str">
        <f t="shared" si="51"/>
        <v>T</v>
      </c>
      <c r="AX75" s="192" t="str">
        <f t="shared" si="52"/>
        <v>T</v>
      </c>
      <c r="AY75" s="192" t="str">
        <f t="shared" si="53"/>
        <v>T</v>
      </c>
      <c r="BB75">
        <f t="shared" si="54"/>
        <v>61</v>
      </c>
      <c r="BC75">
        <f t="shared" si="55"/>
        <v>800</v>
      </c>
      <c r="BD75">
        <f t="shared" si="56"/>
        <v>800</v>
      </c>
      <c r="BE75">
        <f t="shared" si="57"/>
        <v>800</v>
      </c>
      <c r="BF75">
        <f t="shared" si="58"/>
        <v>800</v>
      </c>
      <c r="BG75">
        <f t="shared" si="59"/>
        <v>61</v>
      </c>
      <c r="BH75">
        <v>61</v>
      </c>
      <c r="BK75">
        <f t="shared" si="60"/>
        <v>61</v>
      </c>
      <c r="BL75">
        <f t="shared" si="61"/>
        <v>800</v>
      </c>
      <c r="BM75">
        <f t="shared" si="62"/>
        <v>800</v>
      </c>
      <c r="BN75">
        <f t="shared" si="63"/>
        <v>800</v>
      </c>
      <c r="BO75">
        <f t="shared" si="64"/>
        <v>800</v>
      </c>
      <c r="BP75">
        <f t="shared" si="65"/>
        <v>800</v>
      </c>
      <c r="BQ75">
        <f t="shared" si="66"/>
        <v>61</v>
      </c>
      <c r="CS75" s="193">
        <f t="shared" si="3"/>
        <v>62</v>
      </c>
      <c r="CT75" s="193">
        <f t="shared" si="4"/>
        <v>62</v>
      </c>
      <c r="CU75" s="193">
        <f t="shared" si="5"/>
        <v>62</v>
      </c>
      <c r="CV75" s="193">
        <f t="shared" si="6"/>
        <v>62</v>
      </c>
      <c r="CW75" s="193">
        <f t="shared" si="7"/>
        <v>62</v>
      </c>
      <c r="CX75" s="193">
        <f t="shared" si="8"/>
        <v>62</v>
      </c>
      <c r="CY75" s="193">
        <f t="shared" si="9"/>
        <v>62</v>
      </c>
      <c r="CZ75" s="193">
        <f t="shared" si="10"/>
        <v>62</v>
      </c>
      <c r="DA75" s="193">
        <f t="shared" si="11"/>
        <v>62</v>
      </c>
      <c r="DB75" s="193">
        <f t="shared" si="12"/>
        <v>62</v>
      </c>
      <c r="DC75" s="193">
        <f t="shared" si="13"/>
        <v>62</v>
      </c>
      <c r="DF75">
        <v>62</v>
      </c>
      <c r="DG75" s="192" t="str">
        <f t="shared" si="14"/>
        <v>01T</v>
      </c>
      <c r="DH75" s="192" t="str">
        <f t="shared" si="15"/>
        <v>09H</v>
      </c>
      <c r="DI75" s="192" t="str">
        <f t="shared" si="16"/>
        <v>13E</v>
      </c>
      <c r="DJ75" s="192" t="str">
        <f t="shared" si="17"/>
        <v>15T</v>
      </c>
      <c r="DK75" s="192" t="str">
        <f t="shared" si="18"/>
        <v>19T</v>
      </c>
      <c r="DL75" s="192" t="str">
        <f t="shared" si="19"/>
        <v>20T</v>
      </c>
      <c r="DM75" s="192" t="str">
        <f t="shared" si="20"/>
        <v>21T</v>
      </c>
      <c r="DN75" s="192" t="str">
        <f t="shared" si="21"/>
        <v>T</v>
      </c>
      <c r="DO75" s="192" t="str">
        <f t="shared" si="22"/>
        <v>T</v>
      </c>
      <c r="DP75" s="192" t="str">
        <f t="shared" si="23"/>
        <v>T</v>
      </c>
      <c r="DQ75" s="192" t="str">
        <f t="shared" si="24"/>
        <v>T</v>
      </c>
      <c r="DU75" s="204">
        <f t="shared" si="25"/>
        <v>1305000262</v>
      </c>
      <c r="DV75" s="204">
        <f t="shared" si="26"/>
        <v>1305000262</v>
      </c>
      <c r="DW75" s="204">
        <f t="shared" si="27"/>
        <v>1305000262</v>
      </c>
      <c r="DX75" s="204">
        <f t="shared" si="28"/>
        <v>1305000262</v>
      </c>
      <c r="DY75" s="204">
        <f t="shared" si="29"/>
        <v>1305000262</v>
      </c>
      <c r="DZ75" s="204">
        <f t="shared" si="30"/>
        <v>1305000262</v>
      </c>
      <c r="EA75" s="204">
        <f t="shared" si="31"/>
        <v>1305000262</v>
      </c>
      <c r="EB75" s="204">
        <f t="shared" si="32"/>
        <v>1305000262</v>
      </c>
      <c r="EC75" s="204">
        <f t="shared" si="33"/>
        <v>1305000262</v>
      </c>
      <c r="ED75" s="204">
        <f t="shared" si="34"/>
        <v>1305000262</v>
      </c>
      <c r="EE75" s="204">
        <f t="shared" si="35"/>
        <v>1305000262</v>
      </c>
    </row>
    <row r="76" spans="2:135" ht="22.8" x14ac:dyDescent="0.3">
      <c r="B76" s="225">
        <f t="shared" si="36"/>
        <v>63</v>
      </c>
      <c r="C76" s="226">
        <f t="shared" si="37"/>
        <v>1305000263</v>
      </c>
      <c r="D76" s="227" t="s">
        <v>293</v>
      </c>
      <c r="E76" s="279" t="s">
        <v>38</v>
      </c>
      <c r="F76" s="202"/>
      <c r="G76" s="202"/>
      <c r="H76" s="202"/>
      <c r="I76" s="202"/>
      <c r="J76" s="202"/>
      <c r="K76" s="201"/>
      <c r="U76">
        <v>62</v>
      </c>
      <c r="V76">
        <f t="shared" si="38"/>
        <v>1305000262</v>
      </c>
      <c r="W76" t="str">
        <f t="shared" si="39"/>
        <v>01T</v>
      </c>
      <c r="X76" t="str">
        <f>IF(B75="","",IF(OR(W76="",W76=0),"",IF(V76=800,"",INDEX(DATA!$M$10:$Q$10,1,MATCH(W76,DATA!$M$9:$Q$9,0)))))</f>
        <v>09H</v>
      </c>
      <c r="Y76" t="str">
        <f>IF(B75="","",IF($CG$13=2,IF(OR(F75="NO",F75=""),"",F75),IF(V76=800,"",DATA!$M$11)))</f>
        <v>13E</v>
      </c>
      <c r="Z76" t="str">
        <f>IF(B75="","",IF(AND($CG$13=2,G75="NO"),"",IF(V76=800,"",LEFT(DATA!$M$12,2)&amp;D75)))</f>
        <v>15T</v>
      </c>
      <c r="AA76" t="str">
        <f>IF(B75="","",IF(AND($CG$13=2,G75="NO"),"",IF(V76=800,"",LEFT(DATA!$M$13,2)&amp;D75)))</f>
        <v>19T</v>
      </c>
      <c r="AB76" t="str">
        <f>IF(B75="","",IF(AND($CG$13=2,H75="NO"),"",IF(V76=800,"",LEFT(DATA!$M$14,2)&amp;D75)))</f>
        <v>20T</v>
      </c>
      <c r="AC76" t="str">
        <f>IF(B75="","",IF(AND($CG$13=2,H75="NO"),"",IF(V76=800,"",LEFT(DATA!$M$15,2)&amp;D75)))</f>
        <v>21T</v>
      </c>
      <c r="AD76" t="str">
        <f>IF(B75="","",IF(AND($CG$13=2,I75="NO"),"",IF(V76=800,"",LEFT(DATA!$M$16,2)&amp;D75)))</f>
        <v>T</v>
      </c>
      <c r="AE76" t="str">
        <f>IF(B75="","",IF(AND($CG$13=2,I75="NO"),"",IF(V76=800,"",LEFT(DATA!$M$17,2)&amp;D75)))</f>
        <v>T</v>
      </c>
      <c r="AF76" t="str">
        <f>IF(B75="","",IF(AND($CG$13=2,J75="NO"),"",IF(V76=800,"",LEFT(DATA!$M$18,2)&amp;D75)))</f>
        <v>T</v>
      </c>
      <c r="AG76" t="str">
        <f>IF(B75="","",IF(AND($CG$13=2,J75="NO"),"",IF(V76=800,"",LEFT(DATA!$M$19,2)&amp;D75)))</f>
        <v>T</v>
      </c>
      <c r="AJ76" s="192">
        <f t="shared" si="40"/>
        <v>62</v>
      </c>
      <c r="AK76" s="192">
        <f t="shared" si="41"/>
        <v>62</v>
      </c>
      <c r="AL76" s="192">
        <f t="shared" si="42"/>
        <v>1305000262</v>
      </c>
      <c r="AM76" s="192" t="str">
        <f t="shared" si="43"/>
        <v>T</v>
      </c>
      <c r="AN76" s="192">
        <v>62</v>
      </c>
      <c r="AO76" s="192" t="str">
        <f>IF(AL76="","",INDEX($W$15:$AG$402,MATCH(AL76,V$15:$V$402,0),1))</f>
        <v>01T</v>
      </c>
      <c r="AP76" s="192" t="str">
        <f t="shared" si="44"/>
        <v>09H</v>
      </c>
      <c r="AQ76" s="192" t="str">
        <f t="shared" si="45"/>
        <v>13E</v>
      </c>
      <c r="AR76" s="192" t="str">
        <f t="shared" si="46"/>
        <v>15T</v>
      </c>
      <c r="AS76" s="192" t="str">
        <f t="shared" si="47"/>
        <v>19T</v>
      </c>
      <c r="AT76" s="192" t="str">
        <f t="shared" si="48"/>
        <v>20T</v>
      </c>
      <c r="AU76" s="192" t="str">
        <f t="shared" si="49"/>
        <v>21T</v>
      </c>
      <c r="AV76" s="192" t="str">
        <f t="shared" si="50"/>
        <v>T</v>
      </c>
      <c r="AW76" s="192" t="str">
        <f t="shared" si="51"/>
        <v>T</v>
      </c>
      <c r="AX76" s="192" t="str">
        <f t="shared" si="52"/>
        <v>T</v>
      </c>
      <c r="AY76" s="192" t="str">
        <f t="shared" si="53"/>
        <v>T</v>
      </c>
      <c r="BB76">
        <f t="shared" si="54"/>
        <v>62</v>
      </c>
      <c r="BC76">
        <f t="shared" si="55"/>
        <v>800</v>
      </c>
      <c r="BD76">
        <f t="shared" si="56"/>
        <v>800</v>
      </c>
      <c r="BE76">
        <f t="shared" si="57"/>
        <v>800</v>
      </c>
      <c r="BF76">
        <f t="shared" si="58"/>
        <v>800</v>
      </c>
      <c r="BG76">
        <f t="shared" si="59"/>
        <v>62</v>
      </c>
      <c r="BH76">
        <v>62</v>
      </c>
      <c r="BK76">
        <f t="shared" si="60"/>
        <v>62</v>
      </c>
      <c r="BL76">
        <f t="shared" si="61"/>
        <v>800</v>
      </c>
      <c r="BM76">
        <f t="shared" si="62"/>
        <v>800</v>
      </c>
      <c r="BN76">
        <f t="shared" si="63"/>
        <v>800</v>
      </c>
      <c r="BO76">
        <f t="shared" si="64"/>
        <v>800</v>
      </c>
      <c r="BP76">
        <f t="shared" si="65"/>
        <v>800</v>
      </c>
      <c r="BQ76">
        <f t="shared" si="66"/>
        <v>62</v>
      </c>
      <c r="CS76" s="193">
        <f t="shared" si="3"/>
        <v>63</v>
      </c>
      <c r="CT76" s="193">
        <f t="shared" si="4"/>
        <v>63</v>
      </c>
      <c r="CU76" s="193">
        <f t="shared" si="5"/>
        <v>63</v>
      </c>
      <c r="CV76" s="193">
        <f t="shared" si="6"/>
        <v>63</v>
      </c>
      <c r="CW76" s="193">
        <f t="shared" si="7"/>
        <v>63</v>
      </c>
      <c r="CX76" s="193">
        <f t="shared" si="8"/>
        <v>63</v>
      </c>
      <c r="CY76" s="193">
        <f t="shared" si="9"/>
        <v>63</v>
      </c>
      <c r="CZ76" s="193">
        <f t="shared" si="10"/>
        <v>63</v>
      </c>
      <c r="DA76" s="193">
        <f t="shared" si="11"/>
        <v>63</v>
      </c>
      <c r="DB76" s="193">
        <f t="shared" si="12"/>
        <v>63</v>
      </c>
      <c r="DC76" s="193">
        <f t="shared" si="13"/>
        <v>63</v>
      </c>
      <c r="DF76">
        <v>63</v>
      </c>
      <c r="DG76" s="192" t="str">
        <f t="shared" si="14"/>
        <v>01T</v>
      </c>
      <c r="DH76" s="192" t="str">
        <f t="shared" si="15"/>
        <v>09H</v>
      </c>
      <c r="DI76" s="192" t="str">
        <f t="shared" si="16"/>
        <v>13E</v>
      </c>
      <c r="DJ76" s="192" t="str">
        <f t="shared" si="17"/>
        <v>15E</v>
      </c>
      <c r="DK76" s="192" t="str">
        <f t="shared" si="18"/>
        <v>19E</v>
      </c>
      <c r="DL76" s="192" t="str">
        <f t="shared" si="19"/>
        <v>20E</v>
      </c>
      <c r="DM76" s="192" t="str">
        <f t="shared" si="20"/>
        <v>21E</v>
      </c>
      <c r="DN76" s="192" t="str">
        <f t="shared" si="21"/>
        <v>E</v>
      </c>
      <c r="DO76" s="192" t="str">
        <f t="shared" si="22"/>
        <v>E</v>
      </c>
      <c r="DP76" s="192" t="str">
        <f t="shared" si="23"/>
        <v>E</v>
      </c>
      <c r="DQ76" s="192" t="str">
        <f t="shared" si="24"/>
        <v>E</v>
      </c>
      <c r="DU76" s="204">
        <f t="shared" si="25"/>
        <v>1305000263</v>
      </c>
      <c r="DV76" s="204">
        <f t="shared" si="26"/>
        <v>1305000263</v>
      </c>
      <c r="DW76" s="204">
        <f t="shared" si="27"/>
        <v>1305000263</v>
      </c>
      <c r="DX76" s="204">
        <f t="shared" si="28"/>
        <v>1305000263</v>
      </c>
      <c r="DY76" s="204">
        <f t="shared" si="29"/>
        <v>1305000263</v>
      </c>
      <c r="DZ76" s="204">
        <f t="shared" si="30"/>
        <v>1305000263</v>
      </c>
      <c r="EA76" s="204">
        <f t="shared" si="31"/>
        <v>1305000263</v>
      </c>
      <c r="EB76" s="204">
        <f t="shared" si="32"/>
        <v>1305000263</v>
      </c>
      <c r="EC76" s="204">
        <f t="shared" si="33"/>
        <v>1305000263</v>
      </c>
      <c r="ED76" s="204">
        <f t="shared" si="34"/>
        <v>1305000263</v>
      </c>
      <c r="EE76" s="204">
        <f t="shared" si="35"/>
        <v>1305000263</v>
      </c>
    </row>
    <row r="77" spans="2:135" ht="22.8" x14ac:dyDescent="0.3">
      <c r="B77" s="225">
        <f t="shared" si="36"/>
        <v>64</v>
      </c>
      <c r="C77" s="226">
        <f t="shared" si="37"/>
        <v>1305000264</v>
      </c>
      <c r="D77" s="227" t="s">
        <v>293</v>
      </c>
      <c r="E77" s="279" t="s">
        <v>38</v>
      </c>
      <c r="F77" s="202"/>
      <c r="G77" s="202"/>
      <c r="H77" s="202"/>
      <c r="I77" s="202"/>
      <c r="J77" s="202"/>
      <c r="K77" s="201"/>
      <c r="U77">
        <v>63</v>
      </c>
      <c r="V77">
        <f t="shared" si="38"/>
        <v>1305000263</v>
      </c>
      <c r="W77" t="str">
        <f t="shared" si="39"/>
        <v>01T</v>
      </c>
      <c r="X77" t="str">
        <f>IF(B76="","",IF(OR(W77="",W77=0),"",IF(V77=800,"",INDEX(DATA!$M$10:$Q$10,1,MATCH(W77,DATA!$M$9:$Q$9,0)))))</f>
        <v>09H</v>
      </c>
      <c r="Y77" t="str">
        <f>IF(B76="","",IF($CG$13=2,IF(OR(F76="NO",F76=""),"",F76),IF(V77=800,"",DATA!$M$11)))</f>
        <v>13E</v>
      </c>
      <c r="Z77" t="str">
        <f>IF(B76="","",IF(AND($CG$13=2,G76="NO"),"",IF(V77=800,"",LEFT(DATA!$M$12,2)&amp;D76)))</f>
        <v>15E</v>
      </c>
      <c r="AA77" t="str">
        <f>IF(B76="","",IF(AND($CG$13=2,G76="NO"),"",IF(V77=800,"",LEFT(DATA!$M$13,2)&amp;D76)))</f>
        <v>19E</v>
      </c>
      <c r="AB77" t="str">
        <f>IF(B76="","",IF(AND($CG$13=2,H76="NO"),"",IF(V77=800,"",LEFT(DATA!$M$14,2)&amp;D76)))</f>
        <v>20E</v>
      </c>
      <c r="AC77" t="str">
        <f>IF(B76="","",IF(AND($CG$13=2,H76="NO"),"",IF(V77=800,"",LEFT(DATA!$M$15,2)&amp;D76)))</f>
        <v>21E</v>
      </c>
      <c r="AD77" t="str">
        <f>IF(B76="","",IF(AND($CG$13=2,I76="NO"),"",IF(V77=800,"",LEFT(DATA!$M$16,2)&amp;D76)))</f>
        <v>E</v>
      </c>
      <c r="AE77" t="str">
        <f>IF(B76="","",IF(AND($CG$13=2,I76="NO"),"",IF(V77=800,"",LEFT(DATA!$M$17,2)&amp;D76)))</f>
        <v>E</v>
      </c>
      <c r="AF77" t="str">
        <f>IF(B76="","",IF(AND($CG$13=2,J76="NO"),"",IF(V77=800,"",LEFT(DATA!$M$18,2)&amp;D76)))</f>
        <v>E</v>
      </c>
      <c r="AG77" t="str">
        <f>IF(B76="","",IF(AND($CG$13=2,J76="NO"),"",IF(V77=800,"",LEFT(DATA!$M$19,2)&amp;D76)))</f>
        <v>E</v>
      </c>
      <c r="AJ77" s="192">
        <f t="shared" si="40"/>
        <v>63</v>
      </c>
      <c r="AK77" s="192">
        <f t="shared" si="41"/>
        <v>63</v>
      </c>
      <c r="AL77" s="192">
        <f t="shared" si="42"/>
        <v>1305000263</v>
      </c>
      <c r="AM77" s="192" t="str">
        <f t="shared" si="43"/>
        <v>E</v>
      </c>
      <c r="AN77" s="192">
        <v>63</v>
      </c>
      <c r="AO77" s="192" t="str">
        <f>IF(AL77="","",INDEX($W$15:$AG$402,MATCH(AL77,V$15:$V$402,0),1))</f>
        <v>01T</v>
      </c>
      <c r="AP77" s="192" t="str">
        <f t="shared" si="44"/>
        <v>09H</v>
      </c>
      <c r="AQ77" s="192" t="str">
        <f t="shared" si="45"/>
        <v>13E</v>
      </c>
      <c r="AR77" s="192" t="str">
        <f t="shared" si="46"/>
        <v>15E</v>
      </c>
      <c r="AS77" s="192" t="str">
        <f t="shared" si="47"/>
        <v>19E</v>
      </c>
      <c r="AT77" s="192" t="str">
        <f t="shared" si="48"/>
        <v>20E</v>
      </c>
      <c r="AU77" s="192" t="str">
        <f t="shared" si="49"/>
        <v>21E</v>
      </c>
      <c r="AV77" s="192" t="str">
        <f t="shared" si="50"/>
        <v>E</v>
      </c>
      <c r="AW77" s="192" t="str">
        <f t="shared" si="51"/>
        <v>E</v>
      </c>
      <c r="AX77" s="192" t="str">
        <f t="shared" si="52"/>
        <v>E</v>
      </c>
      <c r="AY77" s="192" t="str">
        <f t="shared" si="53"/>
        <v>E</v>
      </c>
      <c r="BB77">
        <f t="shared" si="54"/>
        <v>800</v>
      </c>
      <c r="BC77">
        <f t="shared" si="55"/>
        <v>63</v>
      </c>
      <c r="BD77">
        <f t="shared" si="56"/>
        <v>800</v>
      </c>
      <c r="BE77">
        <f t="shared" si="57"/>
        <v>800</v>
      </c>
      <c r="BF77">
        <f t="shared" si="58"/>
        <v>800</v>
      </c>
      <c r="BG77">
        <f t="shared" si="59"/>
        <v>63</v>
      </c>
      <c r="BH77">
        <v>63</v>
      </c>
      <c r="BK77">
        <f t="shared" si="60"/>
        <v>63</v>
      </c>
      <c r="BL77">
        <f t="shared" si="61"/>
        <v>800</v>
      </c>
      <c r="BM77">
        <f t="shared" si="62"/>
        <v>800</v>
      </c>
      <c r="BN77">
        <f t="shared" si="63"/>
        <v>800</v>
      </c>
      <c r="BO77">
        <f t="shared" si="64"/>
        <v>800</v>
      </c>
      <c r="BP77">
        <f t="shared" si="65"/>
        <v>800</v>
      </c>
      <c r="BQ77">
        <f t="shared" si="66"/>
        <v>63</v>
      </c>
      <c r="CS77" s="193">
        <f t="shared" si="3"/>
        <v>64</v>
      </c>
      <c r="CT77" s="193">
        <f t="shared" si="4"/>
        <v>64</v>
      </c>
      <c r="CU77" s="193">
        <f t="shared" si="5"/>
        <v>64</v>
      </c>
      <c r="CV77" s="193">
        <f t="shared" si="6"/>
        <v>64</v>
      </c>
      <c r="CW77" s="193">
        <f t="shared" si="7"/>
        <v>64</v>
      </c>
      <c r="CX77" s="193">
        <f t="shared" si="8"/>
        <v>64</v>
      </c>
      <c r="CY77" s="193">
        <f t="shared" si="9"/>
        <v>64</v>
      </c>
      <c r="CZ77" s="193">
        <f t="shared" si="10"/>
        <v>64</v>
      </c>
      <c r="DA77" s="193">
        <f t="shared" si="11"/>
        <v>64</v>
      </c>
      <c r="DB77" s="193">
        <f t="shared" si="12"/>
        <v>64</v>
      </c>
      <c r="DC77" s="193">
        <f t="shared" si="13"/>
        <v>64</v>
      </c>
      <c r="DF77">
        <v>64</v>
      </c>
      <c r="DG77" s="192" t="str">
        <f t="shared" si="14"/>
        <v>01T</v>
      </c>
      <c r="DH77" s="192" t="str">
        <f t="shared" si="15"/>
        <v>09H</v>
      </c>
      <c r="DI77" s="192" t="str">
        <f t="shared" si="16"/>
        <v>13E</v>
      </c>
      <c r="DJ77" s="192" t="str">
        <f t="shared" si="17"/>
        <v>15E</v>
      </c>
      <c r="DK77" s="192" t="str">
        <f t="shared" si="18"/>
        <v>19E</v>
      </c>
      <c r="DL77" s="192" t="str">
        <f t="shared" si="19"/>
        <v>20E</v>
      </c>
      <c r="DM77" s="192" t="str">
        <f t="shared" si="20"/>
        <v>21E</v>
      </c>
      <c r="DN77" s="192" t="str">
        <f t="shared" si="21"/>
        <v>E</v>
      </c>
      <c r="DO77" s="192" t="str">
        <f t="shared" si="22"/>
        <v>E</v>
      </c>
      <c r="DP77" s="192" t="str">
        <f t="shared" si="23"/>
        <v>E</v>
      </c>
      <c r="DQ77" s="192" t="str">
        <f t="shared" si="24"/>
        <v>E</v>
      </c>
      <c r="DU77" s="204">
        <f t="shared" si="25"/>
        <v>1305000264</v>
      </c>
      <c r="DV77" s="204">
        <f t="shared" si="26"/>
        <v>1305000264</v>
      </c>
      <c r="DW77" s="204">
        <f t="shared" si="27"/>
        <v>1305000264</v>
      </c>
      <c r="DX77" s="204">
        <f t="shared" si="28"/>
        <v>1305000264</v>
      </c>
      <c r="DY77" s="204">
        <f t="shared" si="29"/>
        <v>1305000264</v>
      </c>
      <c r="DZ77" s="204">
        <f t="shared" si="30"/>
        <v>1305000264</v>
      </c>
      <c r="EA77" s="204">
        <f t="shared" si="31"/>
        <v>1305000264</v>
      </c>
      <c r="EB77" s="204">
        <f t="shared" si="32"/>
        <v>1305000264</v>
      </c>
      <c r="EC77" s="204">
        <f t="shared" si="33"/>
        <v>1305000264</v>
      </c>
      <c r="ED77" s="204">
        <f t="shared" si="34"/>
        <v>1305000264</v>
      </c>
      <c r="EE77" s="204">
        <f t="shared" si="35"/>
        <v>1305000264</v>
      </c>
    </row>
    <row r="78" spans="2:135" ht="22.8" x14ac:dyDescent="0.3">
      <c r="B78" s="225">
        <f t="shared" si="36"/>
        <v>65</v>
      </c>
      <c r="C78" s="226">
        <f t="shared" si="37"/>
        <v>1305000265</v>
      </c>
      <c r="D78" s="227" t="s">
        <v>293</v>
      </c>
      <c r="E78" s="279" t="s">
        <v>38</v>
      </c>
      <c r="F78" s="202"/>
      <c r="G78" s="202"/>
      <c r="H78" s="202"/>
      <c r="I78" s="202"/>
      <c r="J78" s="202"/>
      <c r="K78" s="201"/>
      <c r="U78">
        <v>64</v>
      </c>
      <c r="V78">
        <f t="shared" si="38"/>
        <v>1305000264</v>
      </c>
      <c r="W78" t="str">
        <f t="shared" si="39"/>
        <v>01T</v>
      </c>
      <c r="X78" t="str">
        <f>IF(B77="","",IF(OR(W78="",W78=0),"",IF(V78=800,"",INDEX(DATA!$M$10:$Q$10,1,MATCH(W78,DATA!$M$9:$Q$9,0)))))</f>
        <v>09H</v>
      </c>
      <c r="Y78" t="str">
        <f>IF(B77="","",IF($CG$13=2,IF(OR(F77="NO",F77=""),"",F77),IF(V78=800,"",DATA!$M$11)))</f>
        <v>13E</v>
      </c>
      <c r="Z78" t="str">
        <f>IF(B77="","",IF(AND($CG$13=2,G77="NO"),"",IF(V78=800,"",LEFT(DATA!$M$12,2)&amp;D77)))</f>
        <v>15E</v>
      </c>
      <c r="AA78" t="str">
        <f>IF(B77="","",IF(AND($CG$13=2,G77="NO"),"",IF(V78=800,"",LEFT(DATA!$M$13,2)&amp;D77)))</f>
        <v>19E</v>
      </c>
      <c r="AB78" t="str">
        <f>IF(B77="","",IF(AND($CG$13=2,H77="NO"),"",IF(V78=800,"",LEFT(DATA!$M$14,2)&amp;D77)))</f>
        <v>20E</v>
      </c>
      <c r="AC78" t="str">
        <f>IF(B77="","",IF(AND($CG$13=2,H77="NO"),"",IF(V78=800,"",LEFT(DATA!$M$15,2)&amp;D77)))</f>
        <v>21E</v>
      </c>
      <c r="AD78" t="str">
        <f>IF(B77="","",IF(AND($CG$13=2,I77="NO"),"",IF(V78=800,"",LEFT(DATA!$M$16,2)&amp;D77)))</f>
        <v>E</v>
      </c>
      <c r="AE78" t="str">
        <f>IF(B77="","",IF(AND($CG$13=2,I77="NO"),"",IF(V78=800,"",LEFT(DATA!$M$17,2)&amp;D77)))</f>
        <v>E</v>
      </c>
      <c r="AF78" t="str">
        <f>IF(B77="","",IF(AND($CG$13=2,J77="NO"),"",IF(V78=800,"",LEFT(DATA!$M$18,2)&amp;D77)))</f>
        <v>E</v>
      </c>
      <c r="AG78" t="str">
        <f>IF(B77="","",IF(AND($CG$13=2,J77="NO"),"",IF(V78=800,"",LEFT(DATA!$M$19,2)&amp;D77)))</f>
        <v>E</v>
      </c>
      <c r="AJ78" s="192">
        <f t="shared" si="40"/>
        <v>64</v>
      </c>
      <c r="AK78" s="192">
        <f t="shared" si="41"/>
        <v>64</v>
      </c>
      <c r="AL78" s="192">
        <f t="shared" si="42"/>
        <v>1305000264</v>
      </c>
      <c r="AM78" s="192" t="str">
        <f t="shared" si="43"/>
        <v>E</v>
      </c>
      <c r="AN78" s="192">
        <v>64</v>
      </c>
      <c r="AO78" s="192" t="str">
        <f>IF(AL78="","",INDEX($W$15:$AG$402,MATCH(AL78,V$15:$V$402,0),1))</f>
        <v>01T</v>
      </c>
      <c r="AP78" s="192" t="str">
        <f t="shared" si="44"/>
        <v>09H</v>
      </c>
      <c r="AQ78" s="192" t="str">
        <f t="shared" si="45"/>
        <v>13E</v>
      </c>
      <c r="AR78" s="192" t="str">
        <f t="shared" si="46"/>
        <v>15E</v>
      </c>
      <c r="AS78" s="192" t="str">
        <f t="shared" si="47"/>
        <v>19E</v>
      </c>
      <c r="AT78" s="192" t="str">
        <f t="shared" si="48"/>
        <v>20E</v>
      </c>
      <c r="AU78" s="192" t="str">
        <f t="shared" si="49"/>
        <v>21E</v>
      </c>
      <c r="AV78" s="192" t="str">
        <f t="shared" si="50"/>
        <v>E</v>
      </c>
      <c r="AW78" s="192" t="str">
        <f t="shared" si="51"/>
        <v>E</v>
      </c>
      <c r="AX78" s="192" t="str">
        <f t="shared" si="52"/>
        <v>E</v>
      </c>
      <c r="AY78" s="192" t="str">
        <f t="shared" si="53"/>
        <v>E</v>
      </c>
      <c r="BB78">
        <f t="shared" si="54"/>
        <v>800</v>
      </c>
      <c r="BC78">
        <f t="shared" si="55"/>
        <v>64</v>
      </c>
      <c r="BD78">
        <f t="shared" si="56"/>
        <v>800</v>
      </c>
      <c r="BE78">
        <f t="shared" si="57"/>
        <v>800</v>
      </c>
      <c r="BF78">
        <f t="shared" si="58"/>
        <v>800</v>
      </c>
      <c r="BG78">
        <f t="shared" si="59"/>
        <v>64</v>
      </c>
      <c r="BH78">
        <v>64</v>
      </c>
      <c r="BK78">
        <f t="shared" si="60"/>
        <v>64</v>
      </c>
      <c r="BL78">
        <f t="shared" si="61"/>
        <v>800</v>
      </c>
      <c r="BM78">
        <f t="shared" si="62"/>
        <v>800</v>
      </c>
      <c r="BN78">
        <f t="shared" si="63"/>
        <v>800</v>
      </c>
      <c r="BO78">
        <f t="shared" si="64"/>
        <v>800</v>
      </c>
      <c r="BP78">
        <f t="shared" si="65"/>
        <v>800</v>
      </c>
      <c r="BQ78">
        <f t="shared" si="66"/>
        <v>64</v>
      </c>
      <c r="CS78" s="193">
        <f t="shared" si="3"/>
        <v>65</v>
      </c>
      <c r="CT78" s="193">
        <f t="shared" si="4"/>
        <v>65</v>
      </c>
      <c r="CU78" s="193">
        <f t="shared" si="5"/>
        <v>65</v>
      </c>
      <c r="CV78" s="193">
        <f t="shared" si="6"/>
        <v>65</v>
      </c>
      <c r="CW78" s="193">
        <f t="shared" si="7"/>
        <v>65</v>
      </c>
      <c r="CX78" s="193">
        <f t="shared" si="8"/>
        <v>65</v>
      </c>
      <c r="CY78" s="193">
        <f t="shared" si="9"/>
        <v>65</v>
      </c>
      <c r="CZ78" s="193">
        <f t="shared" si="10"/>
        <v>65</v>
      </c>
      <c r="DA78" s="193">
        <f t="shared" si="11"/>
        <v>65</v>
      </c>
      <c r="DB78" s="193">
        <f t="shared" si="12"/>
        <v>65</v>
      </c>
      <c r="DC78" s="193">
        <f t="shared" si="13"/>
        <v>65</v>
      </c>
      <c r="DF78">
        <v>65</v>
      </c>
      <c r="DG78" s="192" t="str">
        <f t="shared" si="14"/>
        <v>01T</v>
      </c>
      <c r="DH78" s="192" t="str">
        <f t="shared" si="15"/>
        <v>09H</v>
      </c>
      <c r="DI78" s="192" t="str">
        <f t="shared" si="16"/>
        <v>13E</v>
      </c>
      <c r="DJ78" s="192" t="str">
        <f t="shared" si="17"/>
        <v>15E</v>
      </c>
      <c r="DK78" s="192" t="str">
        <f t="shared" si="18"/>
        <v>19E</v>
      </c>
      <c r="DL78" s="192" t="str">
        <f t="shared" si="19"/>
        <v>20E</v>
      </c>
      <c r="DM78" s="192" t="str">
        <f t="shared" si="20"/>
        <v>21E</v>
      </c>
      <c r="DN78" s="192" t="str">
        <f t="shared" si="21"/>
        <v>E</v>
      </c>
      <c r="DO78" s="192" t="str">
        <f t="shared" si="22"/>
        <v>E</v>
      </c>
      <c r="DP78" s="192" t="str">
        <f t="shared" si="23"/>
        <v>E</v>
      </c>
      <c r="DQ78" s="192" t="str">
        <f t="shared" si="24"/>
        <v>E</v>
      </c>
      <c r="DU78" s="204">
        <f t="shared" si="25"/>
        <v>1305000265</v>
      </c>
      <c r="DV78" s="204">
        <f t="shared" si="26"/>
        <v>1305000265</v>
      </c>
      <c r="DW78" s="204">
        <f t="shared" si="27"/>
        <v>1305000265</v>
      </c>
      <c r="DX78" s="204">
        <f t="shared" si="28"/>
        <v>1305000265</v>
      </c>
      <c r="DY78" s="204">
        <f t="shared" si="29"/>
        <v>1305000265</v>
      </c>
      <c r="DZ78" s="204">
        <f t="shared" si="30"/>
        <v>1305000265</v>
      </c>
      <c r="EA78" s="204">
        <f t="shared" si="31"/>
        <v>1305000265</v>
      </c>
      <c r="EB78" s="204">
        <f t="shared" si="32"/>
        <v>1305000265</v>
      </c>
      <c r="EC78" s="204">
        <f t="shared" si="33"/>
        <v>1305000265</v>
      </c>
      <c r="ED78" s="204">
        <f t="shared" si="34"/>
        <v>1305000265</v>
      </c>
      <c r="EE78" s="204">
        <f t="shared" si="35"/>
        <v>1305000265</v>
      </c>
    </row>
    <row r="79" spans="2:135" ht="22.8" x14ac:dyDescent="0.3">
      <c r="B79" s="225">
        <f t="shared" si="36"/>
        <v>66</v>
      </c>
      <c r="C79" s="226">
        <f t="shared" si="37"/>
        <v>1305000266</v>
      </c>
      <c r="D79" s="227" t="s">
        <v>294</v>
      </c>
      <c r="E79" s="279" t="s">
        <v>38</v>
      </c>
      <c r="F79" s="202"/>
      <c r="G79" s="202"/>
      <c r="H79" s="202"/>
      <c r="I79" s="202"/>
      <c r="J79" s="202"/>
      <c r="K79" s="201"/>
      <c r="U79">
        <v>65</v>
      </c>
      <c r="V79">
        <f t="shared" si="38"/>
        <v>1305000265</v>
      </c>
      <c r="W79" t="str">
        <f t="shared" si="39"/>
        <v>01T</v>
      </c>
      <c r="X79" t="str">
        <f>IF(B78="","",IF(OR(W79="",W79=0),"",IF(V79=800,"",INDEX(DATA!$M$10:$Q$10,1,MATCH(W79,DATA!$M$9:$Q$9,0)))))</f>
        <v>09H</v>
      </c>
      <c r="Y79" t="str">
        <f>IF(B78="","",IF($CG$13=2,IF(OR(F78="NO",F78=""),"",F78),IF(V79=800,"",DATA!$M$11)))</f>
        <v>13E</v>
      </c>
      <c r="Z79" t="str">
        <f>IF(B78="","",IF(AND($CG$13=2,G78="NO"),"",IF(V79=800,"",LEFT(DATA!$M$12,2)&amp;D78)))</f>
        <v>15E</v>
      </c>
      <c r="AA79" t="str">
        <f>IF(B78="","",IF(AND($CG$13=2,G78="NO"),"",IF(V79=800,"",LEFT(DATA!$M$13,2)&amp;D78)))</f>
        <v>19E</v>
      </c>
      <c r="AB79" t="str">
        <f>IF(B78="","",IF(AND($CG$13=2,H78="NO"),"",IF(V79=800,"",LEFT(DATA!$M$14,2)&amp;D78)))</f>
        <v>20E</v>
      </c>
      <c r="AC79" t="str">
        <f>IF(B78="","",IF(AND($CG$13=2,H78="NO"),"",IF(V79=800,"",LEFT(DATA!$M$15,2)&amp;D78)))</f>
        <v>21E</v>
      </c>
      <c r="AD79" t="str">
        <f>IF(B78="","",IF(AND($CG$13=2,I78="NO"),"",IF(V79=800,"",LEFT(DATA!$M$16,2)&amp;D78)))</f>
        <v>E</v>
      </c>
      <c r="AE79" t="str">
        <f>IF(B78="","",IF(AND($CG$13=2,I78="NO"),"",IF(V79=800,"",LEFT(DATA!$M$17,2)&amp;D78)))</f>
        <v>E</v>
      </c>
      <c r="AF79" t="str">
        <f>IF(B78="","",IF(AND($CG$13=2,J78="NO"),"",IF(V79=800,"",LEFT(DATA!$M$18,2)&amp;D78)))</f>
        <v>E</v>
      </c>
      <c r="AG79" t="str">
        <f>IF(B78="","",IF(AND($CG$13=2,J78="NO"),"",IF(V79=800,"",LEFT(DATA!$M$19,2)&amp;D78)))</f>
        <v>E</v>
      </c>
      <c r="AJ79" s="192">
        <f t="shared" si="40"/>
        <v>65</v>
      </c>
      <c r="AK79" s="192">
        <f t="shared" si="41"/>
        <v>65</v>
      </c>
      <c r="AL79" s="192">
        <f t="shared" si="42"/>
        <v>1305000265</v>
      </c>
      <c r="AM79" s="192" t="str">
        <f t="shared" si="43"/>
        <v>E</v>
      </c>
      <c r="AN79" s="192">
        <v>65</v>
      </c>
      <c r="AO79" s="192" t="str">
        <f>IF(AL79="","",INDEX($W$15:$AG$402,MATCH(AL79,V$15:$V$402,0),1))</f>
        <v>01T</v>
      </c>
      <c r="AP79" s="192" t="str">
        <f t="shared" si="44"/>
        <v>09H</v>
      </c>
      <c r="AQ79" s="192" t="str">
        <f t="shared" si="45"/>
        <v>13E</v>
      </c>
      <c r="AR79" s="192" t="str">
        <f t="shared" si="46"/>
        <v>15E</v>
      </c>
      <c r="AS79" s="192" t="str">
        <f t="shared" si="47"/>
        <v>19E</v>
      </c>
      <c r="AT79" s="192" t="str">
        <f t="shared" si="48"/>
        <v>20E</v>
      </c>
      <c r="AU79" s="192" t="str">
        <f t="shared" si="49"/>
        <v>21E</v>
      </c>
      <c r="AV79" s="192" t="str">
        <f t="shared" si="50"/>
        <v>E</v>
      </c>
      <c r="AW79" s="192" t="str">
        <f t="shared" si="51"/>
        <v>E</v>
      </c>
      <c r="AX79" s="192" t="str">
        <f t="shared" si="52"/>
        <v>E</v>
      </c>
      <c r="AY79" s="192" t="str">
        <f t="shared" si="53"/>
        <v>E</v>
      </c>
      <c r="BB79">
        <f t="shared" si="54"/>
        <v>800</v>
      </c>
      <c r="BC79">
        <f t="shared" si="55"/>
        <v>65</v>
      </c>
      <c r="BD79">
        <f t="shared" si="56"/>
        <v>800</v>
      </c>
      <c r="BE79">
        <f t="shared" si="57"/>
        <v>800</v>
      </c>
      <c r="BF79">
        <f t="shared" si="58"/>
        <v>800</v>
      </c>
      <c r="BG79">
        <f t="shared" si="59"/>
        <v>65</v>
      </c>
      <c r="BH79">
        <v>65</v>
      </c>
      <c r="BK79">
        <f t="shared" si="60"/>
        <v>65</v>
      </c>
      <c r="BL79">
        <f t="shared" si="61"/>
        <v>800</v>
      </c>
      <c r="BM79">
        <f t="shared" si="62"/>
        <v>800</v>
      </c>
      <c r="BN79">
        <f t="shared" si="63"/>
        <v>800</v>
      </c>
      <c r="BO79">
        <f t="shared" si="64"/>
        <v>800</v>
      </c>
      <c r="BP79">
        <f t="shared" si="65"/>
        <v>800</v>
      </c>
      <c r="BQ79">
        <f t="shared" si="66"/>
        <v>65</v>
      </c>
      <c r="CS79" s="193">
        <f t="shared" ref="CS79:CS142" si="67">IF(W80="","",U80)</f>
        <v>66</v>
      </c>
      <c r="CT79" s="193">
        <f t="shared" ref="CT79:CT142" si="68">IF(X80="","",U80)</f>
        <v>66</v>
      </c>
      <c r="CU79" s="193">
        <f t="shared" ref="CU79:CU142" si="69">IF(Y80="","",U80)</f>
        <v>66</v>
      </c>
      <c r="CV79" s="193">
        <f t="shared" ref="CV79:CV142" si="70">IF(Z80="","",U80)</f>
        <v>66</v>
      </c>
      <c r="CW79" s="193">
        <f t="shared" ref="CW79:CW142" si="71">IF(AA80="","",U80)</f>
        <v>66</v>
      </c>
      <c r="CX79" s="193">
        <f t="shared" ref="CX79:CX142" si="72">IF(AB80="","",U80)</f>
        <v>66</v>
      </c>
      <c r="CY79" s="193">
        <f t="shared" ref="CY79:CY142" si="73">IF(AC80="","",U80)</f>
        <v>66</v>
      </c>
      <c r="CZ79" s="193">
        <f t="shared" ref="CZ79:CZ142" si="74">IF(AD80="","",U80)</f>
        <v>66</v>
      </c>
      <c r="DA79" s="193">
        <f t="shared" ref="DA79:DA142" si="75">IF(AE80="","",U80)</f>
        <v>66</v>
      </c>
      <c r="DB79" s="193">
        <f t="shared" ref="DB79:DB142" si="76">IF(AF80="","",U80)</f>
        <v>66</v>
      </c>
      <c r="DC79" s="193">
        <f t="shared" ref="DC79:DC142" si="77">IF(AG80="","",U80)</f>
        <v>66</v>
      </c>
      <c r="DF79">
        <v>66</v>
      </c>
      <c r="DG79" s="192" t="str">
        <f t="shared" ref="DG79:DG142" si="78">INDEX($W$15:$W$401,SMALL($CS$14:$CS$401,$U80),1)</f>
        <v>01T</v>
      </c>
      <c r="DH79" s="192" t="str">
        <f t="shared" ref="DH79:DH142" si="79">INDEX($X$15:$X$401,SMALL($CT$14:$CT$401,$U80),1)</f>
        <v>09H</v>
      </c>
      <c r="DI79" s="192" t="str">
        <f t="shared" ref="DI79:DI142" si="80">INDEX($Y$15:$Y$401,SMALL($CU$14:$CU$401,$U80),1)</f>
        <v>13E</v>
      </c>
      <c r="DJ79" s="192" t="str">
        <f t="shared" ref="DJ79:DJ142" si="81">INDEX($Z$15:$Z$401,SMALL($CV$14:$CV$401,$U80),1)</f>
        <v>15T</v>
      </c>
      <c r="DK79" s="192" t="str">
        <f t="shared" ref="DK79:DK142" si="82">INDEX($AA$15:$AA$401,SMALL($CW$14:$CW$401,$U80),1)</f>
        <v>19T</v>
      </c>
      <c r="DL79" s="192" t="str">
        <f t="shared" ref="DL79:DL142" si="83">INDEX($AB$15:$AB$401,SMALL($CX$14:$CX$401,$U80),1)</f>
        <v>20T</v>
      </c>
      <c r="DM79" s="192" t="str">
        <f t="shared" ref="DM79:DM142" si="84">INDEX($AC$15:$AC$401,SMALL($CY$14:$CY$401,$U80),1)</f>
        <v>21T</v>
      </c>
      <c r="DN79" s="192" t="str">
        <f t="shared" ref="DN79:DN142" si="85">INDEX($AD$15:$AD$401,SMALL($CZ$14:$CZ$401,$U80),1)</f>
        <v>T</v>
      </c>
      <c r="DO79" s="192" t="str">
        <f t="shared" ref="DO79:DO142" si="86">INDEX($AE$15:$AE$401,SMALL($DA$14:$DA$401,$U80),1)</f>
        <v>T</v>
      </c>
      <c r="DP79" s="192" t="str">
        <f t="shared" ref="DP79:DP142" si="87">INDEX($AF$15:$AF$401,SMALL($DB$14:$DB$401,$U80),1)</f>
        <v>T</v>
      </c>
      <c r="DQ79" s="192" t="str">
        <f t="shared" ref="DQ79:DQ142" si="88">INDEX($AG$15:$AG$401,SMALL($DC$14:$DC$401,$U80),1)</f>
        <v>T</v>
      </c>
      <c r="DU79" s="204">
        <f t="shared" ref="DU79:DU142" si="89">INDEX($V$15:$V$402,SMALL($CS$14:$CS$401,U80),1)</f>
        <v>1305000266</v>
      </c>
      <c r="DV79" s="204">
        <f t="shared" ref="DV79:DV142" si="90">INDEX($V$15:$V$402,SMALL($CT$14:$CT$401,U80),1)</f>
        <v>1305000266</v>
      </c>
      <c r="DW79" s="204">
        <f t="shared" ref="DW79:DW142" si="91">INDEX($V$15:$V$402,SMALL($CU$14:$CU$401,U80),1)</f>
        <v>1305000266</v>
      </c>
      <c r="DX79" s="204">
        <f t="shared" ref="DX79:DX142" si="92">INDEX($V$15:$V$402,SMALL($CV$14:$CV$401,U80),1)</f>
        <v>1305000266</v>
      </c>
      <c r="DY79" s="204">
        <f t="shared" ref="DY79:DY142" si="93">INDEX($V$15:$V$402,SMALL($CW$14:$CW$401,U80),1)</f>
        <v>1305000266</v>
      </c>
      <c r="DZ79" s="204">
        <f t="shared" ref="DZ79:DZ142" si="94">INDEX($V$15:$V$402,SMALL($CX$14:$CX$401,U80),1)</f>
        <v>1305000266</v>
      </c>
      <c r="EA79" s="204">
        <f t="shared" ref="EA79:EA142" si="95">INDEX($V$15:$V$402,SMALL($CY$14:$CY$401,U80),1)</f>
        <v>1305000266</v>
      </c>
      <c r="EB79" s="204">
        <f t="shared" ref="EB79:EB142" si="96">INDEX($V$15:$V$402,SMALL($CZ$14:$CZ$401,U80),1)</f>
        <v>1305000266</v>
      </c>
      <c r="EC79" s="204">
        <f t="shared" ref="EC79:EC142" si="97">INDEX($V$15:$V$402,SMALL($DA$14:$DA$401,U80),1)</f>
        <v>1305000266</v>
      </c>
      <c r="ED79" s="204">
        <f t="shared" ref="ED79:ED142" si="98">INDEX($V$15:$V$402,SMALL($DB$14:$DB$401,U80),1)</f>
        <v>1305000266</v>
      </c>
      <c r="EE79" s="204">
        <f t="shared" ref="EE79:EE142" si="99">INDEX($V$15:$V$402,SMALL($DC$14:$DC$401,U80),1)</f>
        <v>1305000266</v>
      </c>
    </row>
    <row r="80" spans="2:135" ht="22.8" x14ac:dyDescent="0.3">
      <c r="B80" s="225">
        <f t="shared" ref="B80:B143" si="100">IF(B79="","",IF(B79+1=$T$9,$T$9,IF(B79+1&gt;$T$9,"",IF(B79+1&lt;$T$9,B79+1,""))))</f>
        <v>67</v>
      </c>
      <c r="C80" s="226">
        <f t="shared" ref="C80:C143" si="101">IF(C79="","",IF(C79+1=$T$8,$T$8,IF(C79+1&gt;$T$8,"",IF(C79+1&lt;$T$8,C79+1,""))))</f>
        <v>1305000267</v>
      </c>
      <c r="D80" s="227" t="s">
        <v>294</v>
      </c>
      <c r="E80" s="279" t="s">
        <v>38</v>
      </c>
      <c r="F80" s="202"/>
      <c r="G80" s="202"/>
      <c r="H80" s="202"/>
      <c r="I80" s="202"/>
      <c r="J80" s="202"/>
      <c r="K80" s="201"/>
      <c r="U80">
        <v>66</v>
      </c>
      <c r="V80">
        <f t="shared" ref="V80:V143" si="102">IF(OR(B79="",K79=CM$15,K79="AB"),800,C79)</f>
        <v>1305000266</v>
      </c>
      <c r="W80" t="str">
        <f t="shared" ref="W80:W143" si="103">IF($CG$13=2,IF(OR(E79="NO",E79=""),"",E79),IF(V80=800,"",IF(E79="","",E79)))</f>
        <v>01T</v>
      </c>
      <c r="X80" t="str">
        <f>IF(B79="","",IF(OR(W80="",W80=0),"",IF(V80=800,"",INDEX(DATA!$M$10:$Q$10,1,MATCH(W80,DATA!$M$9:$Q$9,0)))))</f>
        <v>09H</v>
      </c>
      <c r="Y80" t="str">
        <f>IF(B79="","",IF($CG$13=2,IF(OR(F79="NO",F79=""),"",F79),IF(V80=800,"",DATA!$M$11)))</f>
        <v>13E</v>
      </c>
      <c r="Z80" t="str">
        <f>IF(B79="","",IF(AND($CG$13=2,G79="NO"),"",IF(V80=800,"",LEFT(DATA!$M$12,2)&amp;D79)))</f>
        <v>15T</v>
      </c>
      <c r="AA80" t="str">
        <f>IF(B79="","",IF(AND($CG$13=2,G79="NO"),"",IF(V80=800,"",LEFT(DATA!$M$13,2)&amp;D79)))</f>
        <v>19T</v>
      </c>
      <c r="AB80" t="str">
        <f>IF(B79="","",IF(AND($CG$13=2,H79="NO"),"",IF(V80=800,"",LEFT(DATA!$M$14,2)&amp;D79)))</f>
        <v>20T</v>
      </c>
      <c r="AC80" t="str">
        <f>IF(B79="","",IF(AND($CG$13=2,H79="NO"),"",IF(V80=800,"",LEFT(DATA!$M$15,2)&amp;D79)))</f>
        <v>21T</v>
      </c>
      <c r="AD80" t="str">
        <f>IF(B79="","",IF(AND($CG$13=2,I79="NO"),"",IF(V80=800,"",LEFT(DATA!$M$16,2)&amp;D79)))</f>
        <v>T</v>
      </c>
      <c r="AE80" t="str">
        <f>IF(B79="","",IF(AND($CG$13=2,I79="NO"),"",IF(V80=800,"",LEFT(DATA!$M$17,2)&amp;D79)))</f>
        <v>T</v>
      </c>
      <c r="AF80" t="str">
        <f>IF(B79="","",IF(AND($CG$13=2,J79="NO"),"",IF(V80=800,"",LEFT(DATA!$M$18,2)&amp;D79)))</f>
        <v>T</v>
      </c>
      <c r="AG80" t="str">
        <f>IF(B79="","",IF(AND($CG$13=2,J79="NO"),"",IF(V80=800,"",LEFT(DATA!$M$19,2)&amp;D79)))</f>
        <v>T</v>
      </c>
      <c r="AJ80" s="192">
        <f t="shared" ref="AJ80:AJ143" si="104">IF(AND($CG$13=2,SUMPRODUCT(--(X80:AG80&lt;&gt;""))=0),"",IF(INDEX(X80:AG80,1,$AJ$13)="","",IF(V80=800,"",U80)))</f>
        <v>66</v>
      </c>
      <c r="AK80" s="192">
        <f t="shared" ref="AK80:AK143" si="105">IF(ISERROR(SMALL($AJ$15:$AJ$402,U80)),"",SMALL($AJ$15:$AJ$402,U80))</f>
        <v>66</v>
      </c>
      <c r="AL80" s="192">
        <f t="shared" ref="AL80:AL143" si="106">IF(AK80="","",INDEX($V$15:$V$402,MATCH(AK80,$U$15:$U$402,0),1))</f>
        <v>1305000266</v>
      </c>
      <c r="AM80" s="192" t="str">
        <f t="shared" ref="AM80:AM143" si="107">IF(OR(AL80="",AJ$13=12,INDEX($W$15:$AG$402,AK80,AJ$13)=0),"",INDEX($W$15:$AG$402,AK80,AJ$13))</f>
        <v>T</v>
      </c>
      <c r="AN80" s="192">
        <v>66</v>
      </c>
      <c r="AO80" s="192" t="str">
        <f>IF(AL80="","",INDEX($W$15:$AG$402,MATCH(AL80,V$15:$V$402,0),1))</f>
        <v>01T</v>
      </c>
      <c r="AP80" s="192" t="str">
        <f t="shared" ref="AP80:AP143" si="108">IF(AL80="","",INDEX($W$15:$AG$402,MATCH(AL80,$V$15:$V$3402,0),2))</f>
        <v>09H</v>
      </c>
      <c r="AQ80" s="192" t="str">
        <f t="shared" ref="AQ80:AQ143" si="109">IF(AL80="","",INDEX($W$15:$AG$402,MATCH(AL80,$V$15:$V$402,0),3))</f>
        <v>13E</v>
      </c>
      <c r="AR80" s="192" t="str">
        <f t="shared" ref="AR80:AR143" si="110">IF(AL80="","",INDEX($W$15:$AG$402,MATCH(AL80,$V$15:$V$402,0),4))</f>
        <v>15T</v>
      </c>
      <c r="AS80" s="192" t="str">
        <f t="shared" ref="AS80:AS143" si="111">IF(AL80="","",INDEX($W$15:$AG$402,MATCH(AL80,$V$15:$V$402,0),5))</f>
        <v>19T</v>
      </c>
      <c r="AT80" s="192" t="str">
        <f t="shared" ref="AT80:AT143" si="112">IF(AL80="","",INDEX($W$15:$AG$402,MATCH(AL80,$V$15:$V$402,0),6))</f>
        <v>20T</v>
      </c>
      <c r="AU80" s="192" t="str">
        <f t="shared" ref="AU80:AU143" si="113">IF(AL80="","",INDEX($W$15:$AG$402,MATCH(AL80,$V$15:$V$402,0),7))</f>
        <v>21T</v>
      </c>
      <c r="AV80" s="192" t="str">
        <f t="shared" ref="AV80:AV143" si="114">IF(AL80="","",INDEX($W$15:$AG$402,MATCH(AL80,$V$15:$V$402,0),8))</f>
        <v>T</v>
      </c>
      <c r="AW80" s="192" t="str">
        <f t="shared" ref="AW80:AW143" si="115">IF(AL80="","",INDEX($W$15:$AG$402,MATCH(AL80,$V$15:$V$402,0),9))</f>
        <v>T</v>
      </c>
      <c r="AX80" s="192" t="str">
        <f t="shared" ref="AX80:AX143" si="116">IF(AL80="","",INDEX($W$15:$AG$402,MATCH(AL80,$V$15:$V$402,0),10))</f>
        <v>T</v>
      </c>
      <c r="AY80" s="192" t="str">
        <f t="shared" ref="AY80:AY143" si="117">IF(AL80="","",INDEX($W$15:$AG$402,MATCH(AL80,$V$15:$V$402,0),11))</f>
        <v>T</v>
      </c>
      <c r="BB80">
        <f t="shared" ref="BB80:BB143" si="118">IF(OR(B79="",D79=$CM$15),800,IF(D79=$BB$14,B79,800))</f>
        <v>66</v>
      </c>
      <c r="BC80">
        <f t="shared" ref="BC80:BC143" si="119">IF(OR(B79="",D79=$CM$15),800,IF(D79=$BC$14,B79,800))</f>
        <v>800</v>
      </c>
      <c r="BD80">
        <f t="shared" ref="BD80:BD143" si="120">IF(OR(B79="",D79=$CM$15),800,IF(D79=$BD$14,B79,800))</f>
        <v>800</v>
      </c>
      <c r="BE80">
        <f t="shared" ref="BE80:BE143" si="121">IF(OR(B79="",D79=$CM$15),800,IF(D79=$BE$14,B79,800))</f>
        <v>800</v>
      </c>
      <c r="BF80">
        <f t="shared" ref="BF80:BF143" si="122">IF(OR(B79="",D79=$CM$15),800,IF(D79=$BF$14,B79,800))</f>
        <v>800</v>
      </c>
      <c r="BG80">
        <f t="shared" ref="BG80:BG143" si="123">IF(OR(B79="",D79=$CM$15),800,B79)</f>
        <v>66</v>
      </c>
      <c r="BH80">
        <v>66</v>
      </c>
      <c r="BK80">
        <f t="shared" ref="BK80:BK143" si="124">IF(AND($CG$13=2,W80=""),800,IF(OR(B79="",K79=$CM$15),800,IF(E79=BK$14,B79,800)))</f>
        <v>66</v>
      </c>
      <c r="BL80">
        <f t="shared" ref="BL80:BL143" si="125">IF(AND($CG$13=2,W80=""),800,IF(OR(B79="",K79=$CM$15),800,IF(E79=BL$14,B79,800)))</f>
        <v>800</v>
      </c>
      <c r="BM80">
        <f t="shared" ref="BM80:BM143" si="126">IF(AND($CG$13=2,W80=""),800,IF(OR(B79="",K79=$CM$15),800,IF(E79=BM$14,B79,800)))</f>
        <v>800</v>
      </c>
      <c r="BN80">
        <f t="shared" ref="BN80:BN143" si="127">IF(AND($CG$13=2,W80=""),800,IF(OR(B79="",K79=$CM$15),800,IF(E79=BN$14,B79,800)))</f>
        <v>800</v>
      </c>
      <c r="BO80">
        <f t="shared" ref="BO80:BO143" si="128">IF(OR(B79="",K79=$CM$15),800,IF(E79=BO$14,B79,800))</f>
        <v>800</v>
      </c>
      <c r="BP80">
        <f t="shared" ref="BP80:BP143" si="129">IF(AND($CG$13=2,W80=""),800,IF(OR(B79="",K79=$CH$5),800,IF(OR(E79=$CH$2,E79=$CM$12,E79=$CN$12),B79,800)))</f>
        <v>800</v>
      </c>
      <c r="BQ80">
        <f t="shared" ref="BQ80:BQ143" si="130">IF(AND($CG$13=2,E79="NO"),800,IF(OR(B79="",K79=$CM$15),800,B79))</f>
        <v>66</v>
      </c>
      <c r="CS80" s="193">
        <f t="shared" si="67"/>
        <v>67</v>
      </c>
      <c r="CT80" s="193">
        <f t="shared" si="68"/>
        <v>67</v>
      </c>
      <c r="CU80" s="193">
        <f t="shared" si="69"/>
        <v>67</v>
      </c>
      <c r="CV80" s="193">
        <f t="shared" si="70"/>
        <v>67</v>
      </c>
      <c r="CW80" s="193">
        <f t="shared" si="71"/>
        <v>67</v>
      </c>
      <c r="CX80" s="193">
        <f t="shared" si="72"/>
        <v>67</v>
      </c>
      <c r="CY80" s="193">
        <f t="shared" si="73"/>
        <v>67</v>
      </c>
      <c r="CZ80" s="193">
        <f t="shared" si="74"/>
        <v>67</v>
      </c>
      <c r="DA80" s="193">
        <f t="shared" si="75"/>
        <v>67</v>
      </c>
      <c r="DB80" s="193">
        <f t="shared" si="76"/>
        <v>67</v>
      </c>
      <c r="DC80" s="193">
        <f t="shared" si="77"/>
        <v>67</v>
      </c>
      <c r="DF80">
        <v>67</v>
      </c>
      <c r="DG80" s="192" t="str">
        <f t="shared" si="78"/>
        <v>01T</v>
      </c>
      <c r="DH80" s="192" t="str">
        <f t="shared" si="79"/>
        <v>09H</v>
      </c>
      <c r="DI80" s="192" t="str">
        <f t="shared" si="80"/>
        <v>13E</v>
      </c>
      <c r="DJ80" s="192" t="str">
        <f t="shared" si="81"/>
        <v>15T</v>
      </c>
      <c r="DK80" s="192" t="str">
        <f t="shared" si="82"/>
        <v>19T</v>
      </c>
      <c r="DL80" s="192" t="str">
        <f t="shared" si="83"/>
        <v>20T</v>
      </c>
      <c r="DM80" s="192" t="str">
        <f t="shared" si="84"/>
        <v>21T</v>
      </c>
      <c r="DN80" s="192" t="str">
        <f t="shared" si="85"/>
        <v>T</v>
      </c>
      <c r="DO80" s="192" t="str">
        <f t="shared" si="86"/>
        <v>T</v>
      </c>
      <c r="DP80" s="192" t="str">
        <f t="shared" si="87"/>
        <v>T</v>
      </c>
      <c r="DQ80" s="192" t="str">
        <f t="shared" si="88"/>
        <v>T</v>
      </c>
      <c r="DU80" s="204">
        <f t="shared" si="89"/>
        <v>1305000267</v>
      </c>
      <c r="DV80" s="204">
        <f t="shared" si="90"/>
        <v>1305000267</v>
      </c>
      <c r="DW80" s="204">
        <f t="shared" si="91"/>
        <v>1305000267</v>
      </c>
      <c r="DX80" s="204">
        <f t="shared" si="92"/>
        <v>1305000267</v>
      </c>
      <c r="DY80" s="204">
        <f t="shared" si="93"/>
        <v>1305000267</v>
      </c>
      <c r="DZ80" s="204">
        <f t="shared" si="94"/>
        <v>1305000267</v>
      </c>
      <c r="EA80" s="204">
        <f t="shared" si="95"/>
        <v>1305000267</v>
      </c>
      <c r="EB80" s="204">
        <f t="shared" si="96"/>
        <v>1305000267</v>
      </c>
      <c r="EC80" s="204">
        <f t="shared" si="97"/>
        <v>1305000267</v>
      </c>
      <c r="ED80" s="204">
        <f t="shared" si="98"/>
        <v>1305000267</v>
      </c>
      <c r="EE80" s="204">
        <f t="shared" si="99"/>
        <v>1305000267</v>
      </c>
    </row>
    <row r="81" spans="2:135" ht="22.8" x14ac:dyDescent="0.3">
      <c r="B81" s="225">
        <f t="shared" si="100"/>
        <v>68</v>
      </c>
      <c r="C81" s="226">
        <f t="shared" si="101"/>
        <v>1305000268</v>
      </c>
      <c r="D81" s="227" t="s">
        <v>294</v>
      </c>
      <c r="E81" s="279" t="s">
        <v>38</v>
      </c>
      <c r="F81" s="202"/>
      <c r="G81" s="202"/>
      <c r="H81" s="202"/>
      <c r="I81" s="202"/>
      <c r="J81" s="202"/>
      <c r="K81" s="201"/>
      <c r="U81">
        <v>67</v>
      </c>
      <c r="V81">
        <f t="shared" si="102"/>
        <v>1305000267</v>
      </c>
      <c r="W81" t="str">
        <f t="shared" si="103"/>
        <v>01T</v>
      </c>
      <c r="X81" t="str">
        <f>IF(B80="","",IF(OR(W81="",W81=0),"",IF(V81=800,"",INDEX(DATA!$M$10:$Q$10,1,MATCH(W81,DATA!$M$9:$Q$9,0)))))</f>
        <v>09H</v>
      </c>
      <c r="Y81" t="str">
        <f>IF(B80="","",IF($CG$13=2,IF(OR(F80="NO",F80=""),"",F80),IF(V81=800,"",DATA!$M$11)))</f>
        <v>13E</v>
      </c>
      <c r="Z81" t="str">
        <f>IF(B80="","",IF(AND($CG$13=2,G80="NO"),"",IF(V81=800,"",LEFT(DATA!$M$12,2)&amp;D80)))</f>
        <v>15T</v>
      </c>
      <c r="AA81" t="str">
        <f>IF(B80="","",IF(AND($CG$13=2,G80="NO"),"",IF(V81=800,"",LEFT(DATA!$M$13,2)&amp;D80)))</f>
        <v>19T</v>
      </c>
      <c r="AB81" t="str">
        <f>IF(B80="","",IF(AND($CG$13=2,H80="NO"),"",IF(V81=800,"",LEFT(DATA!$M$14,2)&amp;D80)))</f>
        <v>20T</v>
      </c>
      <c r="AC81" t="str">
        <f>IF(B80="","",IF(AND($CG$13=2,H80="NO"),"",IF(V81=800,"",LEFT(DATA!$M$15,2)&amp;D80)))</f>
        <v>21T</v>
      </c>
      <c r="AD81" t="str">
        <f>IF(B80="","",IF(AND($CG$13=2,I80="NO"),"",IF(V81=800,"",LEFT(DATA!$M$16,2)&amp;D80)))</f>
        <v>T</v>
      </c>
      <c r="AE81" t="str">
        <f>IF(B80="","",IF(AND($CG$13=2,I80="NO"),"",IF(V81=800,"",LEFT(DATA!$M$17,2)&amp;D80)))</f>
        <v>T</v>
      </c>
      <c r="AF81" t="str">
        <f>IF(B80="","",IF(AND($CG$13=2,J80="NO"),"",IF(V81=800,"",LEFT(DATA!$M$18,2)&amp;D80)))</f>
        <v>T</v>
      </c>
      <c r="AG81" t="str">
        <f>IF(B80="","",IF(AND($CG$13=2,J80="NO"),"",IF(V81=800,"",LEFT(DATA!$M$19,2)&amp;D80)))</f>
        <v>T</v>
      </c>
      <c r="AJ81" s="192">
        <f t="shared" si="104"/>
        <v>67</v>
      </c>
      <c r="AK81" s="192">
        <f t="shared" si="105"/>
        <v>67</v>
      </c>
      <c r="AL81" s="192">
        <f t="shared" si="106"/>
        <v>1305000267</v>
      </c>
      <c r="AM81" s="192" t="str">
        <f t="shared" si="107"/>
        <v>T</v>
      </c>
      <c r="AN81" s="192">
        <v>67</v>
      </c>
      <c r="AO81" s="192" t="str">
        <f>IF(AL81="","",INDEX($W$15:$AG$402,MATCH(AL81,V$15:$V$402,0),1))</f>
        <v>01T</v>
      </c>
      <c r="AP81" s="192" t="str">
        <f t="shared" si="108"/>
        <v>09H</v>
      </c>
      <c r="AQ81" s="192" t="str">
        <f t="shared" si="109"/>
        <v>13E</v>
      </c>
      <c r="AR81" s="192" t="str">
        <f t="shared" si="110"/>
        <v>15T</v>
      </c>
      <c r="AS81" s="192" t="str">
        <f t="shared" si="111"/>
        <v>19T</v>
      </c>
      <c r="AT81" s="192" t="str">
        <f t="shared" si="112"/>
        <v>20T</v>
      </c>
      <c r="AU81" s="192" t="str">
        <f t="shared" si="113"/>
        <v>21T</v>
      </c>
      <c r="AV81" s="192" t="str">
        <f t="shared" si="114"/>
        <v>T</v>
      </c>
      <c r="AW81" s="192" t="str">
        <f t="shared" si="115"/>
        <v>T</v>
      </c>
      <c r="AX81" s="192" t="str">
        <f t="shared" si="116"/>
        <v>T</v>
      </c>
      <c r="AY81" s="192" t="str">
        <f t="shared" si="117"/>
        <v>T</v>
      </c>
      <c r="BB81">
        <f t="shared" si="118"/>
        <v>67</v>
      </c>
      <c r="BC81">
        <f t="shared" si="119"/>
        <v>800</v>
      </c>
      <c r="BD81">
        <f t="shared" si="120"/>
        <v>800</v>
      </c>
      <c r="BE81">
        <f t="shared" si="121"/>
        <v>800</v>
      </c>
      <c r="BF81">
        <f t="shared" si="122"/>
        <v>800</v>
      </c>
      <c r="BG81">
        <f t="shared" si="123"/>
        <v>67</v>
      </c>
      <c r="BH81">
        <v>67</v>
      </c>
      <c r="BK81">
        <f t="shared" si="124"/>
        <v>67</v>
      </c>
      <c r="BL81">
        <f t="shared" si="125"/>
        <v>800</v>
      </c>
      <c r="BM81">
        <f t="shared" si="126"/>
        <v>800</v>
      </c>
      <c r="BN81">
        <f t="shared" si="127"/>
        <v>800</v>
      </c>
      <c r="BO81">
        <f t="shared" si="128"/>
        <v>800</v>
      </c>
      <c r="BP81">
        <f t="shared" si="129"/>
        <v>800</v>
      </c>
      <c r="BQ81">
        <f t="shared" si="130"/>
        <v>67</v>
      </c>
      <c r="CS81" s="193">
        <f t="shared" si="67"/>
        <v>68</v>
      </c>
      <c r="CT81" s="193">
        <f t="shared" si="68"/>
        <v>68</v>
      </c>
      <c r="CU81" s="193">
        <f t="shared" si="69"/>
        <v>68</v>
      </c>
      <c r="CV81" s="193">
        <f t="shared" si="70"/>
        <v>68</v>
      </c>
      <c r="CW81" s="193">
        <f t="shared" si="71"/>
        <v>68</v>
      </c>
      <c r="CX81" s="193">
        <f t="shared" si="72"/>
        <v>68</v>
      </c>
      <c r="CY81" s="193">
        <f t="shared" si="73"/>
        <v>68</v>
      </c>
      <c r="CZ81" s="193">
        <f t="shared" si="74"/>
        <v>68</v>
      </c>
      <c r="DA81" s="193">
        <f t="shared" si="75"/>
        <v>68</v>
      </c>
      <c r="DB81" s="193">
        <f t="shared" si="76"/>
        <v>68</v>
      </c>
      <c r="DC81" s="193">
        <f t="shared" si="77"/>
        <v>68</v>
      </c>
      <c r="DF81">
        <v>68</v>
      </c>
      <c r="DG81" s="192" t="str">
        <f t="shared" si="78"/>
        <v>01T</v>
      </c>
      <c r="DH81" s="192" t="str">
        <f t="shared" si="79"/>
        <v>09H</v>
      </c>
      <c r="DI81" s="192" t="str">
        <f t="shared" si="80"/>
        <v>13E</v>
      </c>
      <c r="DJ81" s="192" t="str">
        <f t="shared" si="81"/>
        <v>15T</v>
      </c>
      <c r="DK81" s="192" t="str">
        <f t="shared" si="82"/>
        <v>19T</v>
      </c>
      <c r="DL81" s="192" t="str">
        <f t="shared" si="83"/>
        <v>20T</v>
      </c>
      <c r="DM81" s="192" t="str">
        <f t="shared" si="84"/>
        <v>21T</v>
      </c>
      <c r="DN81" s="192" t="str">
        <f t="shared" si="85"/>
        <v>T</v>
      </c>
      <c r="DO81" s="192" t="str">
        <f t="shared" si="86"/>
        <v>T</v>
      </c>
      <c r="DP81" s="192" t="str">
        <f t="shared" si="87"/>
        <v>T</v>
      </c>
      <c r="DQ81" s="192" t="str">
        <f t="shared" si="88"/>
        <v>T</v>
      </c>
      <c r="DU81" s="204">
        <f t="shared" si="89"/>
        <v>1305000268</v>
      </c>
      <c r="DV81" s="204">
        <f t="shared" si="90"/>
        <v>1305000268</v>
      </c>
      <c r="DW81" s="204">
        <f t="shared" si="91"/>
        <v>1305000268</v>
      </c>
      <c r="DX81" s="204">
        <f t="shared" si="92"/>
        <v>1305000268</v>
      </c>
      <c r="DY81" s="204">
        <f t="shared" si="93"/>
        <v>1305000268</v>
      </c>
      <c r="DZ81" s="204">
        <f t="shared" si="94"/>
        <v>1305000268</v>
      </c>
      <c r="EA81" s="204">
        <f t="shared" si="95"/>
        <v>1305000268</v>
      </c>
      <c r="EB81" s="204">
        <f t="shared" si="96"/>
        <v>1305000268</v>
      </c>
      <c r="EC81" s="204">
        <f t="shared" si="97"/>
        <v>1305000268</v>
      </c>
      <c r="ED81" s="204">
        <f t="shared" si="98"/>
        <v>1305000268</v>
      </c>
      <c r="EE81" s="204">
        <f t="shared" si="99"/>
        <v>1305000268</v>
      </c>
    </row>
    <row r="82" spans="2:135" ht="22.8" x14ac:dyDescent="0.3">
      <c r="B82" s="225">
        <f t="shared" si="100"/>
        <v>69</v>
      </c>
      <c r="C82" s="226">
        <f t="shared" si="101"/>
        <v>1305000269</v>
      </c>
      <c r="D82" s="227" t="s">
        <v>294</v>
      </c>
      <c r="E82" s="279" t="s">
        <v>38</v>
      </c>
      <c r="F82" s="202"/>
      <c r="G82" s="202"/>
      <c r="H82" s="202"/>
      <c r="I82" s="202"/>
      <c r="J82" s="202"/>
      <c r="K82" s="201"/>
      <c r="U82">
        <v>68</v>
      </c>
      <c r="V82">
        <f t="shared" si="102"/>
        <v>1305000268</v>
      </c>
      <c r="W82" t="str">
        <f t="shared" si="103"/>
        <v>01T</v>
      </c>
      <c r="X82" t="str">
        <f>IF(B81="","",IF(OR(W82="",W82=0),"",IF(V82=800,"",INDEX(DATA!$M$10:$Q$10,1,MATCH(W82,DATA!$M$9:$Q$9,0)))))</f>
        <v>09H</v>
      </c>
      <c r="Y82" t="str">
        <f>IF(B81="","",IF($CG$13=2,IF(OR(F81="NO",F81=""),"",F81),IF(V82=800,"",DATA!$M$11)))</f>
        <v>13E</v>
      </c>
      <c r="Z82" t="str">
        <f>IF(B81="","",IF(AND($CG$13=2,G81="NO"),"",IF(V82=800,"",LEFT(DATA!$M$12,2)&amp;D81)))</f>
        <v>15T</v>
      </c>
      <c r="AA82" t="str">
        <f>IF(B81="","",IF(AND($CG$13=2,G81="NO"),"",IF(V82=800,"",LEFT(DATA!$M$13,2)&amp;D81)))</f>
        <v>19T</v>
      </c>
      <c r="AB82" t="str">
        <f>IF(B81="","",IF(AND($CG$13=2,H81="NO"),"",IF(V82=800,"",LEFT(DATA!$M$14,2)&amp;D81)))</f>
        <v>20T</v>
      </c>
      <c r="AC82" t="str">
        <f>IF(B81="","",IF(AND($CG$13=2,H81="NO"),"",IF(V82=800,"",LEFT(DATA!$M$15,2)&amp;D81)))</f>
        <v>21T</v>
      </c>
      <c r="AD82" t="str">
        <f>IF(B81="","",IF(AND($CG$13=2,I81="NO"),"",IF(V82=800,"",LEFT(DATA!$M$16,2)&amp;D81)))</f>
        <v>T</v>
      </c>
      <c r="AE82" t="str">
        <f>IF(B81="","",IF(AND($CG$13=2,I81="NO"),"",IF(V82=800,"",LEFT(DATA!$M$17,2)&amp;D81)))</f>
        <v>T</v>
      </c>
      <c r="AF82" t="str">
        <f>IF(B81="","",IF(AND($CG$13=2,J81="NO"),"",IF(V82=800,"",LEFT(DATA!$M$18,2)&amp;D81)))</f>
        <v>T</v>
      </c>
      <c r="AG82" t="str">
        <f>IF(B81="","",IF(AND($CG$13=2,J81="NO"),"",IF(V82=800,"",LEFT(DATA!$M$19,2)&amp;D81)))</f>
        <v>T</v>
      </c>
      <c r="AJ82" s="192">
        <f t="shared" si="104"/>
        <v>68</v>
      </c>
      <c r="AK82" s="192">
        <f t="shared" si="105"/>
        <v>68</v>
      </c>
      <c r="AL82" s="192">
        <f t="shared" si="106"/>
        <v>1305000268</v>
      </c>
      <c r="AM82" s="192" t="str">
        <f t="shared" si="107"/>
        <v>T</v>
      </c>
      <c r="AN82" s="192">
        <v>68</v>
      </c>
      <c r="AO82" s="192" t="str">
        <f>IF(AL82="","",INDEX($W$15:$AG$402,MATCH(AL82,V$15:$V$402,0),1))</f>
        <v>01T</v>
      </c>
      <c r="AP82" s="192" t="str">
        <f t="shared" si="108"/>
        <v>09H</v>
      </c>
      <c r="AQ82" s="192" t="str">
        <f t="shared" si="109"/>
        <v>13E</v>
      </c>
      <c r="AR82" s="192" t="str">
        <f t="shared" si="110"/>
        <v>15T</v>
      </c>
      <c r="AS82" s="192" t="str">
        <f t="shared" si="111"/>
        <v>19T</v>
      </c>
      <c r="AT82" s="192" t="str">
        <f t="shared" si="112"/>
        <v>20T</v>
      </c>
      <c r="AU82" s="192" t="str">
        <f t="shared" si="113"/>
        <v>21T</v>
      </c>
      <c r="AV82" s="192" t="str">
        <f t="shared" si="114"/>
        <v>T</v>
      </c>
      <c r="AW82" s="192" t="str">
        <f t="shared" si="115"/>
        <v>T</v>
      </c>
      <c r="AX82" s="192" t="str">
        <f t="shared" si="116"/>
        <v>T</v>
      </c>
      <c r="AY82" s="192" t="str">
        <f t="shared" si="117"/>
        <v>T</v>
      </c>
      <c r="BB82">
        <f t="shared" si="118"/>
        <v>68</v>
      </c>
      <c r="BC82">
        <f t="shared" si="119"/>
        <v>800</v>
      </c>
      <c r="BD82">
        <f t="shared" si="120"/>
        <v>800</v>
      </c>
      <c r="BE82">
        <f t="shared" si="121"/>
        <v>800</v>
      </c>
      <c r="BF82">
        <f t="shared" si="122"/>
        <v>800</v>
      </c>
      <c r="BG82">
        <f t="shared" si="123"/>
        <v>68</v>
      </c>
      <c r="BH82">
        <v>68</v>
      </c>
      <c r="BK82">
        <f t="shared" si="124"/>
        <v>68</v>
      </c>
      <c r="BL82">
        <f t="shared" si="125"/>
        <v>800</v>
      </c>
      <c r="BM82">
        <f t="shared" si="126"/>
        <v>800</v>
      </c>
      <c r="BN82">
        <f t="shared" si="127"/>
        <v>800</v>
      </c>
      <c r="BO82">
        <f t="shared" si="128"/>
        <v>800</v>
      </c>
      <c r="BP82">
        <f t="shared" si="129"/>
        <v>800</v>
      </c>
      <c r="BQ82">
        <f t="shared" si="130"/>
        <v>68</v>
      </c>
      <c r="CS82" s="193">
        <f t="shared" si="67"/>
        <v>69</v>
      </c>
      <c r="CT82" s="193">
        <f t="shared" si="68"/>
        <v>69</v>
      </c>
      <c r="CU82" s="193">
        <f t="shared" si="69"/>
        <v>69</v>
      </c>
      <c r="CV82" s="193">
        <f t="shared" si="70"/>
        <v>69</v>
      </c>
      <c r="CW82" s="193">
        <f t="shared" si="71"/>
        <v>69</v>
      </c>
      <c r="CX82" s="193">
        <f t="shared" si="72"/>
        <v>69</v>
      </c>
      <c r="CY82" s="193">
        <f t="shared" si="73"/>
        <v>69</v>
      </c>
      <c r="CZ82" s="193">
        <f t="shared" si="74"/>
        <v>69</v>
      </c>
      <c r="DA82" s="193">
        <f t="shared" si="75"/>
        <v>69</v>
      </c>
      <c r="DB82" s="193">
        <f t="shared" si="76"/>
        <v>69</v>
      </c>
      <c r="DC82" s="193">
        <f t="shared" si="77"/>
        <v>69</v>
      </c>
      <c r="DF82">
        <v>69</v>
      </c>
      <c r="DG82" s="192" t="str">
        <f t="shared" si="78"/>
        <v>01T</v>
      </c>
      <c r="DH82" s="192" t="str">
        <f t="shared" si="79"/>
        <v>09H</v>
      </c>
      <c r="DI82" s="192" t="str">
        <f t="shared" si="80"/>
        <v>13E</v>
      </c>
      <c r="DJ82" s="192" t="str">
        <f t="shared" si="81"/>
        <v>15T</v>
      </c>
      <c r="DK82" s="192" t="str">
        <f t="shared" si="82"/>
        <v>19T</v>
      </c>
      <c r="DL82" s="192" t="str">
        <f t="shared" si="83"/>
        <v>20T</v>
      </c>
      <c r="DM82" s="192" t="str">
        <f t="shared" si="84"/>
        <v>21T</v>
      </c>
      <c r="DN82" s="192" t="str">
        <f t="shared" si="85"/>
        <v>T</v>
      </c>
      <c r="DO82" s="192" t="str">
        <f t="shared" si="86"/>
        <v>T</v>
      </c>
      <c r="DP82" s="192" t="str">
        <f t="shared" si="87"/>
        <v>T</v>
      </c>
      <c r="DQ82" s="192" t="str">
        <f t="shared" si="88"/>
        <v>T</v>
      </c>
      <c r="DU82" s="204">
        <f t="shared" si="89"/>
        <v>1305000269</v>
      </c>
      <c r="DV82" s="204">
        <f t="shared" si="90"/>
        <v>1305000269</v>
      </c>
      <c r="DW82" s="204">
        <f t="shared" si="91"/>
        <v>1305000269</v>
      </c>
      <c r="DX82" s="204">
        <f t="shared" si="92"/>
        <v>1305000269</v>
      </c>
      <c r="DY82" s="204">
        <f t="shared" si="93"/>
        <v>1305000269</v>
      </c>
      <c r="DZ82" s="204">
        <f t="shared" si="94"/>
        <v>1305000269</v>
      </c>
      <c r="EA82" s="204">
        <f t="shared" si="95"/>
        <v>1305000269</v>
      </c>
      <c r="EB82" s="204">
        <f t="shared" si="96"/>
        <v>1305000269</v>
      </c>
      <c r="EC82" s="204">
        <f t="shared" si="97"/>
        <v>1305000269</v>
      </c>
      <c r="ED82" s="204">
        <f t="shared" si="98"/>
        <v>1305000269</v>
      </c>
      <c r="EE82" s="204">
        <f t="shared" si="99"/>
        <v>1305000269</v>
      </c>
    </row>
    <row r="83" spans="2:135" ht="22.8" x14ac:dyDescent="0.3">
      <c r="B83" s="225">
        <f t="shared" si="100"/>
        <v>70</v>
      </c>
      <c r="C83" s="226">
        <f t="shared" si="101"/>
        <v>1305000270</v>
      </c>
      <c r="D83" s="227" t="s">
        <v>294</v>
      </c>
      <c r="E83" s="279" t="s">
        <v>38</v>
      </c>
      <c r="F83" s="202"/>
      <c r="G83" s="202"/>
      <c r="H83" s="202"/>
      <c r="I83" s="202"/>
      <c r="J83" s="202"/>
      <c r="K83" s="201"/>
      <c r="U83">
        <v>69</v>
      </c>
      <c r="V83">
        <f t="shared" si="102"/>
        <v>1305000269</v>
      </c>
      <c r="W83" t="str">
        <f t="shared" si="103"/>
        <v>01T</v>
      </c>
      <c r="X83" t="str">
        <f>IF(B82="","",IF(OR(W83="",W83=0),"",IF(V83=800,"",INDEX(DATA!$M$10:$Q$10,1,MATCH(W83,DATA!$M$9:$Q$9,0)))))</f>
        <v>09H</v>
      </c>
      <c r="Y83" t="str">
        <f>IF(B82="","",IF($CG$13=2,IF(OR(F82="NO",F82=""),"",F82),IF(V83=800,"",DATA!$M$11)))</f>
        <v>13E</v>
      </c>
      <c r="Z83" t="str">
        <f>IF(B82="","",IF(AND($CG$13=2,G82="NO"),"",IF(V83=800,"",LEFT(DATA!$M$12,2)&amp;D82)))</f>
        <v>15T</v>
      </c>
      <c r="AA83" t="str">
        <f>IF(B82="","",IF(AND($CG$13=2,G82="NO"),"",IF(V83=800,"",LEFT(DATA!$M$13,2)&amp;D82)))</f>
        <v>19T</v>
      </c>
      <c r="AB83" t="str">
        <f>IF(B82="","",IF(AND($CG$13=2,H82="NO"),"",IF(V83=800,"",LEFT(DATA!$M$14,2)&amp;D82)))</f>
        <v>20T</v>
      </c>
      <c r="AC83" t="str">
        <f>IF(B82="","",IF(AND($CG$13=2,H82="NO"),"",IF(V83=800,"",LEFT(DATA!$M$15,2)&amp;D82)))</f>
        <v>21T</v>
      </c>
      <c r="AD83" t="str">
        <f>IF(B82="","",IF(AND($CG$13=2,I82="NO"),"",IF(V83=800,"",LEFT(DATA!$M$16,2)&amp;D82)))</f>
        <v>T</v>
      </c>
      <c r="AE83" t="str">
        <f>IF(B82="","",IF(AND($CG$13=2,I82="NO"),"",IF(V83=800,"",LEFT(DATA!$M$17,2)&amp;D82)))</f>
        <v>T</v>
      </c>
      <c r="AF83" t="str">
        <f>IF(B82="","",IF(AND($CG$13=2,J82="NO"),"",IF(V83=800,"",LEFT(DATA!$M$18,2)&amp;D82)))</f>
        <v>T</v>
      </c>
      <c r="AG83" t="str">
        <f>IF(B82="","",IF(AND($CG$13=2,J82="NO"),"",IF(V83=800,"",LEFT(DATA!$M$19,2)&amp;D82)))</f>
        <v>T</v>
      </c>
      <c r="AJ83" s="192">
        <f t="shared" si="104"/>
        <v>69</v>
      </c>
      <c r="AK83" s="192">
        <f t="shared" si="105"/>
        <v>69</v>
      </c>
      <c r="AL83" s="192">
        <f t="shared" si="106"/>
        <v>1305000269</v>
      </c>
      <c r="AM83" s="192" t="str">
        <f t="shared" si="107"/>
        <v>T</v>
      </c>
      <c r="AN83" s="192">
        <v>69</v>
      </c>
      <c r="AO83" s="192" t="str">
        <f>IF(AL83="","",INDEX($W$15:$AG$402,MATCH(AL83,V$15:$V$402,0),1))</f>
        <v>01T</v>
      </c>
      <c r="AP83" s="192" t="str">
        <f t="shared" si="108"/>
        <v>09H</v>
      </c>
      <c r="AQ83" s="192" t="str">
        <f t="shared" si="109"/>
        <v>13E</v>
      </c>
      <c r="AR83" s="192" t="str">
        <f t="shared" si="110"/>
        <v>15T</v>
      </c>
      <c r="AS83" s="192" t="str">
        <f t="shared" si="111"/>
        <v>19T</v>
      </c>
      <c r="AT83" s="192" t="str">
        <f t="shared" si="112"/>
        <v>20T</v>
      </c>
      <c r="AU83" s="192" t="str">
        <f t="shared" si="113"/>
        <v>21T</v>
      </c>
      <c r="AV83" s="192" t="str">
        <f t="shared" si="114"/>
        <v>T</v>
      </c>
      <c r="AW83" s="192" t="str">
        <f t="shared" si="115"/>
        <v>T</v>
      </c>
      <c r="AX83" s="192" t="str">
        <f t="shared" si="116"/>
        <v>T</v>
      </c>
      <c r="AY83" s="192" t="str">
        <f t="shared" si="117"/>
        <v>T</v>
      </c>
      <c r="BB83">
        <f t="shared" si="118"/>
        <v>69</v>
      </c>
      <c r="BC83">
        <f t="shared" si="119"/>
        <v>800</v>
      </c>
      <c r="BD83">
        <f t="shared" si="120"/>
        <v>800</v>
      </c>
      <c r="BE83">
        <f t="shared" si="121"/>
        <v>800</v>
      </c>
      <c r="BF83">
        <f t="shared" si="122"/>
        <v>800</v>
      </c>
      <c r="BG83">
        <f t="shared" si="123"/>
        <v>69</v>
      </c>
      <c r="BH83">
        <v>69</v>
      </c>
      <c r="BK83">
        <f t="shared" si="124"/>
        <v>69</v>
      </c>
      <c r="BL83">
        <f t="shared" si="125"/>
        <v>800</v>
      </c>
      <c r="BM83">
        <f t="shared" si="126"/>
        <v>800</v>
      </c>
      <c r="BN83">
        <f t="shared" si="127"/>
        <v>800</v>
      </c>
      <c r="BO83">
        <f t="shared" si="128"/>
        <v>800</v>
      </c>
      <c r="BP83">
        <f t="shared" si="129"/>
        <v>800</v>
      </c>
      <c r="BQ83">
        <f t="shared" si="130"/>
        <v>69</v>
      </c>
      <c r="CS83" s="193">
        <f t="shared" si="67"/>
        <v>70</v>
      </c>
      <c r="CT83" s="193">
        <f t="shared" si="68"/>
        <v>70</v>
      </c>
      <c r="CU83" s="193">
        <f t="shared" si="69"/>
        <v>70</v>
      </c>
      <c r="CV83" s="193">
        <f t="shared" si="70"/>
        <v>70</v>
      </c>
      <c r="CW83" s="193">
        <f t="shared" si="71"/>
        <v>70</v>
      </c>
      <c r="CX83" s="193">
        <f t="shared" si="72"/>
        <v>70</v>
      </c>
      <c r="CY83" s="193">
        <f t="shared" si="73"/>
        <v>70</v>
      </c>
      <c r="CZ83" s="193">
        <f t="shared" si="74"/>
        <v>70</v>
      </c>
      <c r="DA83" s="193">
        <f t="shared" si="75"/>
        <v>70</v>
      </c>
      <c r="DB83" s="193">
        <f t="shared" si="76"/>
        <v>70</v>
      </c>
      <c r="DC83" s="193">
        <f t="shared" si="77"/>
        <v>70</v>
      </c>
      <c r="DF83">
        <v>70</v>
      </c>
      <c r="DG83" s="192" t="str">
        <f t="shared" si="78"/>
        <v>01T</v>
      </c>
      <c r="DH83" s="192" t="str">
        <f t="shared" si="79"/>
        <v>09H</v>
      </c>
      <c r="DI83" s="192" t="str">
        <f t="shared" si="80"/>
        <v>13E</v>
      </c>
      <c r="DJ83" s="192" t="str">
        <f t="shared" si="81"/>
        <v>15T</v>
      </c>
      <c r="DK83" s="192" t="str">
        <f t="shared" si="82"/>
        <v>19T</v>
      </c>
      <c r="DL83" s="192" t="str">
        <f t="shared" si="83"/>
        <v>20T</v>
      </c>
      <c r="DM83" s="192" t="str">
        <f t="shared" si="84"/>
        <v>21T</v>
      </c>
      <c r="DN83" s="192" t="str">
        <f t="shared" si="85"/>
        <v>T</v>
      </c>
      <c r="DO83" s="192" t="str">
        <f t="shared" si="86"/>
        <v>T</v>
      </c>
      <c r="DP83" s="192" t="str">
        <f t="shared" si="87"/>
        <v>T</v>
      </c>
      <c r="DQ83" s="192" t="str">
        <f t="shared" si="88"/>
        <v>T</v>
      </c>
      <c r="DU83" s="204">
        <f t="shared" si="89"/>
        <v>1305000270</v>
      </c>
      <c r="DV83" s="204">
        <f t="shared" si="90"/>
        <v>1305000270</v>
      </c>
      <c r="DW83" s="204">
        <f t="shared" si="91"/>
        <v>1305000270</v>
      </c>
      <c r="DX83" s="204">
        <f t="shared" si="92"/>
        <v>1305000270</v>
      </c>
      <c r="DY83" s="204">
        <f t="shared" si="93"/>
        <v>1305000270</v>
      </c>
      <c r="DZ83" s="204">
        <f t="shared" si="94"/>
        <v>1305000270</v>
      </c>
      <c r="EA83" s="204">
        <f t="shared" si="95"/>
        <v>1305000270</v>
      </c>
      <c r="EB83" s="204">
        <f t="shared" si="96"/>
        <v>1305000270</v>
      </c>
      <c r="EC83" s="204">
        <f t="shared" si="97"/>
        <v>1305000270</v>
      </c>
      <c r="ED83" s="204">
        <f t="shared" si="98"/>
        <v>1305000270</v>
      </c>
      <c r="EE83" s="204">
        <f t="shared" si="99"/>
        <v>1305000270</v>
      </c>
    </row>
    <row r="84" spans="2:135" ht="22.8" x14ac:dyDescent="0.3">
      <c r="B84" s="225">
        <f t="shared" si="100"/>
        <v>71</v>
      </c>
      <c r="C84" s="226">
        <f t="shared" si="101"/>
        <v>1305000271</v>
      </c>
      <c r="D84" s="227" t="s">
        <v>294</v>
      </c>
      <c r="E84" s="279" t="s">
        <v>38</v>
      </c>
      <c r="F84" s="202"/>
      <c r="G84" s="202"/>
      <c r="H84" s="202"/>
      <c r="I84" s="202"/>
      <c r="J84" s="202"/>
      <c r="K84" s="201"/>
      <c r="U84">
        <v>70</v>
      </c>
      <c r="V84">
        <f t="shared" si="102"/>
        <v>1305000270</v>
      </c>
      <c r="W84" t="str">
        <f t="shared" si="103"/>
        <v>01T</v>
      </c>
      <c r="X84" t="str">
        <f>IF(B83="","",IF(OR(W84="",W84=0),"",IF(V84=800,"",INDEX(DATA!$M$10:$Q$10,1,MATCH(W84,DATA!$M$9:$Q$9,0)))))</f>
        <v>09H</v>
      </c>
      <c r="Y84" t="str">
        <f>IF(B83="","",IF($CG$13=2,IF(OR(F83="NO",F83=""),"",F83),IF(V84=800,"",DATA!$M$11)))</f>
        <v>13E</v>
      </c>
      <c r="Z84" t="str">
        <f>IF(B83="","",IF(AND($CG$13=2,G83="NO"),"",IF(V84=800,"",LEFT(DATA!$M$12,2)&amp;D83)))</f>
        <v>15T</v>
      </c>
      <c r="AA84" t="str">
        <f>IF(B83="","",IF(AND($CG$13=2,G83="NO"),"",IF(V84=800,"",LEFT(DATA!$M$13,2)&amp;D83)))</f>
        <v>19T</v>
      </c>
      <c r="AB84" t="str">
        <f>IF(B83="","",IF(AND($CG$13=2,H83="NO"),"",IF(V84=800,"",LEFT(DATA!$M$14,2)&amp;D83)))</f>
        <v>20T</v>
      </c>
      <c r="AC84" t="str">
        <f>IF(B83="","",IF(AND($CG$13=2,H83="NO"),"",IF(V84=800,"",LEFT(DATA!$M$15,2)&amp;D83)))</f>
        <v>21T</v>
      </c>
      <c r="AD84" t="str">
        <f>IF(B83="","",IF(AND($CG$13=2,I83="NO"),"",IF(V84=800,"",LEFT(DATA!$M$16,2)&amp;D83)))</f>
        <v>T</v>
      </c>
      <c r="AE84" t="str">
        <f>IF(B83="","",IF(AND($CG$13=2,I83="NO"),"",IF(V84=800,"",LEFT(DATA!$M$17,2)&amp;D83)))</f>
        <v>T</v>
      </c>
      <c r="AF84" t="str">
        <f>IF(B83="","",IF(AND($CG$13=2,J83="NO"),"",IF(V84=800,"",LEFT(DATA!$M$18,2)&amp;D83)))</f>
        <v>T</v>
      </c>
      <c r="AG84" t="str">
        <f>IF(B83="","",IF(AND($CG$13=2,J83="NO"),"",IF(V84=800,"",LEFT(DATA!$M$19,2)&amp;D83)))</f>
        <v>T</v>
      </c>
      <c r="AJ84" s="192">
        <f t="shared" si="104"/>
        <v>70</v>
      </c>
      <c r="AK84" s="192">
        <f t="shared" si="105"/>
        <v>70</v>
      </c>
      <c r="AL84" s="192">
        <f t="shared" si="106"/>
        <v>1305000270</v>
      </c>
      <c r="AM84" s="192" t="str">
        <f t="shared" si="107"/>
        <v>T</v>
      </c>
      <c r="AN84" s="192">
        <v>70</v>
      </c>
      <c r="AO84" s="192" t="str">
        <f>IF(AL84="","",INDEX($W$15:$AG$402,MATCH(AL84,V$15:$V$402,0),1))</f>
        <v>01T</v>
      </c>
      <c r="AP84" s="192" t="str">
        <f t="shared" si="108"/>
        <v>09H</v>
      </c>
      <c r="AQ84" s="192" t="str">
        <f t="shared" si="109"/>
        <v>13E</v>
      </c>
      <c r="AR84" s="192" t="str">
        <f t="shared" si="110"/>
        <v>15T</v>
      </c>
      <c r="AS84" s="192" t="str">
        <f t="shared" si="111"/>
        <v>19T</v>
      </c>
      <c r="AT84" s="192" t="str">
        <f t="shared" si="112"/>
        <v>20T</v>
      </c>
      <c r="AU84" s="192" t="str">
        <f t="shared" si="113"/>
        <v>21T</v>
      </c>
      <c r="AV84" s="192" t="str">
        <f t="shared" si="114"/>
        <v>T</v>
      </c>
      <c r="AW84" s="192" t="str">
        <f t="shared" si="115"/>
        <v>T</v>
      </c>
      <c r="AX84" s="192" t="str">
        <f t="shared" si="116"/>
        <v>T</v>
      </c>
      <c r="AY84" s="192" t="str">
        <f t="shared" si="117"/>
        <v>T</v>
      </c>
      <c r="BB84">
        <f t="shared" si="118"/>
        <v>70</v>
      </c>
      <c r="BC84">
        <f t="shared" si="119"/>
        <v>800</v>
      </c>
      <c r="BD84">
        <f t="shared" si="120"/>
        <v>800</v>
      </c>
      <c r="BE84">
        <f t="shared" si="121"/>
        <v>800</v>
      </c>
      <c r="BF84">
        <f t="shared" si="122"/>
        <v>800</v>
      </c>
      <c r="BG84">
        <f t="shared" si="123"/>
        <v>70</v>
      </c>
      <c r="BH84">
        <v>70</v>
      </c>
      <c r="BK84">
        <f t="shared" si="124"/>
        <v>70</v>
      </c>
      <c r="BL84">
        <f t="shared" si="125"/>
        <v>800</v>
      </c>
      <c r="BM84">
        <f t="shared" si="126"/>
        <v>800</v>
      </c>
      <c r="BN84">
        <f t="shared" si="127"/>
        <v>800</v>
      </c>
      <c r="BO84">
        <f t="shared" si="128"/>
        <v>800</v>
      </c>
      <c r="BP84">
        <f t="shared" si="129"/>
        <v>800</v>
      </c>
      <c r="BQ84">
        <f t="shared" si="130"/>
        <v>70</v>
      </c>
      <c r="CS84" s="193">
        <f t="shared" si="67"/>
        <v>71</v>
      </c>
      <c r="CT84" s="193">
        <f t="shared" si="68"/>
        <v>71</v>
      </c>
      <c r="CU84" s="193">
        <f t="shared" si="69"/>
        <v>71</v>
      </c>
      <c r="CV84" s="193">
        <f t="shared" si="70"/>
        <v>71</v>
      </c>
      <c r="CW84" s="193">
        <f t="shared" si="71"/>
        <v>71</v>
      </c>
      <c r="CX84" s="193">
        <f t="shared" si="72"/>
        <v>71</v>
      </c>
      <c r="CY84" s="193">
        <f t="shared" si="73"/>
        <v>71</v>
      </c>
      <c r="CZ84" s="193">
        <f t="shared" si="74"/>
        <v>71</v>
      </c>
      <c r="DA84" s="193">
        <f t="shared" si="75"/>
        <v>71</v>
      </c>
      <c r="DB84" s="193">
        <f t="shared" si="76"/>
        <v>71</v>
      </c>
      <c r="DC84" s="193">
        <f t="shared" si="77"/>
        <v>71</v>
      </c>
      <c r="DF84">
        <v>71</v>
      </c>
      <c r="DG84" s="192" t="str">
        <f t="shared" si="78"/>
        <v>01T</v>
      </c>
      <c r="DH84" s="192" t="str">
        <f t="shared" si="79"/>
        <v>09H</v>
      </c>
      <c r="DI84" s="192" t="str">
        <f t="shared" si="80"/>
        <v>13E</v>
      </c>
      <c r="DJ84" s="192" t="str">
        <f t="shared" si="81"/>
        <v>15T</v>
      </c>
      <c r="DK84" s="192" t="str">
        <f t="shared" si="82"/>
        <v>19T</v>
      </c>
      <c r="DL84" s="192" t="str">
        <f t="shared" si="83"/>
        <v>20T</v>
      </c>
      <c r="DM84" s="192" t="str">
        <f t="shared" si="84"/>
        <v>21T</v>
      </c>
      <c r="DN84" s="192" t="str">
        <f t="shared" si="85"/>
        <v>T</v>
      </c>
      <c r="DO84" s="192" t="str">
        <f t="shared" si="86"/>
        <v>T</v>
      </c>
      <c r="DP84" s="192" t="str">
        <f t="shared" si="87"/>
        <v>T</v>
      </c>
      <c r="DQ84" s="192" t="str">
        <f t="shared" si="88"/>
        <v>T</v>
      </c>
      <c r="DU84" s="204">
        <f t="shared" si="89"/>
        <v>1305000271</v>
      </c>
      <c r="DV84" s="204">
        <f t="shared" si="90"/>
        <v>1305000271</v>
      </c>
      <c r="DW84" s="204">
        <f t="shared" si="91"/>
        <v>1305000271</v>
      </c>
      <c r="DX84" s="204">
        <f t="shared" si="92"/>
        <v>1305000271</v>
      </c>
      <c r="DY84" s="204">
        <f t="shared" si="93"/>
        <v>1305000271</v>
      </c>
      <c r="DZ84" s="204">
        <f t="shared" si="94"/>
        <v>1305000271</v>
      </c>
      <c r="EA84" s="204">
        <f t="shared" si="95"/>
        <v>1305000271</v>
      </c>
      <c r="EB84" s="204">
        <f t="shared" si="96"/>
        <v>1305000271</v>
      </c>
      <c r="EC84" s="204">
        <f t="shared" si="97"/>
        <v>1305000271</v>
      </c>
      <c r="ED84" s="204">
        <f t="shared" si="98"/>
        <v>1305000271</v>
      </c>
      <c r="EE84" s="204">
        <f t="shared" si="99"/>
        <v>1305000271</v>
      </c>
    </row>
    <row r="85" spans="2:135" ht="22.8" x14ac:dyDescent="0.3">
      <c r="B85" s="225">
        <f t="shared" si="100"/>
        <v>72</v>
      </c>
      <c r="C85" s="226">
        <f t="shared" si="101"/>
        <v>1305000272</v>
      </c>
      <c r="D85" s="227" t="s">
        <v>294</v>
      </c>
      <c r="E85" s="279" t="s">
        <v>38</v>
      </c>
      <c r="F85" s="202"/>
      <c r="G85" s="202"/>
      <c r="H85" s="202"/>
      <c r="I85" s="202"/>
      <c r="J85" s="202"/>
      <c r="K85" s="201"/>
      <c r="U85">
        <v>71</v>
      </c>
      <c r="V85">
        <f t="shared" si="102"/>
        <v>1305000271</v>
      </c>
      <c r="W85" t="str">
        <f t="shared" si="103"/>
        <v>01T</v>
      </c>
      <c r="X85" t="str">
        <f>IF(B84="","",IF(OR(W85="",W85=0),"",IF(V85=800,"",INDEX(DATA!$M$10:$Q$10,1,MATCH(W85,DATA!$M$9:$Q$9,0)))))</f>
        <v>09H</v>
      </c>
      <c r="Y85" t="str">
        <f>IF(B84="","",IF($CG$13=2,IF(OR(F84="NO",F84=""),"",F84),IF(V85=800,"",DATA!$M$11)))</f>
        <v>13E</v>
      </c>
      <c r="Z85" t="str">
        <f>IF(B84="","",IF(AND($CG$13=2,G84="NO"),"",IF(V85=800,"",LEFT(DATA!$M$12,2)&amp;D84)))</f>
        <v>15T</v>
      </c>
      <c r="AA85" t="str">
        <f>IF(B84="","",IF(AND($CG$13=2,G84="NO"),"",IF(V85=800,"",LEFT(DATA!$M$13,2)&amp;D84)))</f>
        <v>19T</v>
      </c>
      <c r="AB85" t="str">
        <f>IF(B84="","",IF(AND($CG$13=2,H84="NO"),"",IF(V85=800,"",LEFT(DATA!$M$14,2)&amp;D84)))</f>
        <v>20T</v>
      </c>
      <c r="AC85" t="str">
        <f>IF(B84="","",IF(AND($CG$13=2,H84="NO"),"",IF(V85=800,"",LEFT(DATA!$M$15,2)&amp;D84)))</f>
        <v>21T</v>
      </c>
      <c r="AD85" t="str">
        <f>IF(B84="","",IF(AND($CG$13=2,I84="NO"),"",IF(V85=800,"",LEFT(DATA!$M$16,2)&amp;D84)))</f>
        <v>T</v>
      </c>
      <c r="AE85" t="str">
        <f>IF(B84="","",IF(AND($CG$13=2,I84="NO"),"",IF(V85=800,"",LEFT(DATA!$M$17,2)&amp;D84)))</f>
        <v>T</v>
      </c>
      <c r="AF85" t="str">
        <f>IF(B84="","",IF(AND($CG$13=2,J84="NO"),"",IF(V85=800,"",LEFT(DATA!$M$18,2)&amp;D84)))</f>
        <v>T</v>
      </c>
      <c r="AG85" t="str">
        <f>IF(B84="","",IF(AND($CG$13=2,J84="NO"),"",IF(V85=800,"",LEFT(DATA!$M$19,2)&amp;D84)))</f>
        <v>T</v>
      </c>
      <c r="AJ85" s="192">
        <f t="shared" si="104"/>
        <v>71</v>
      </c>
      <c r="AK85" s="192">
        <f t="shared" si="105"/>
        <v>71</v>
      </c>
      <c r="AL85" s="192">
        <f t="shared" si="106"/>
        <v>1305000271</v>
      </c>
      <c r="AM85" s="192" t="str">
        <f t="shared" si="107"/>
        <v>T</v>
      </c>
      <c r="AN85" s="192">
        <v>71</v>
      </c>
      <c r="AO85" s="192" t="str">
        <f>IF(AL85="","",INDEX($W$15:$AG$402,MATCH(AL85,V$15:$V$402,0),1))</f>
        <v>01T</v>
      </c>
      <c r="AP85" s="192" t="str">
        <f t="shared" si="108"/>
        <v>09H</v>
      </c>
      <c r="AQ85" s="192" t="str">
        <f t="shared" si="109"/>
        <v>13E</v>
      </c>
      <c r="AR85" s="192" t="str">
        <f t="shared" si="110"/>
        <v>15T</v>
      </c>
      <c r="AS85" s="192" t="str">
        <f t="shared" si="111"/>
        <v>19T</v>
      </c>
      <c r="AT85" s="192" t="str">
        <f t="shared" si="112"/>
        <v>20T</v>
      </c>
      <c r="AU85" s="192" t="str">
        <f t="shared" si="113"/>
        <v>21T</v>
      </c>
      <c r="AV85" s="192" t="str">
        <f t="shared" si="114"/>
        <v>T</v>
      </c>
      <c r="AW85" s="192" t="str">
        <f t="shared" si="115"/>
        <v>T</v>
      </c>
      <c r="AX85" s="192" t="str">
        <f t="shared" si="116"/>
        <v>T</v>
      </c>
      <c r="AY85" s="192" t="str">
        <f t="shared" si="117"/>
        <v>T</v>
      </c>
      <c r="BB85">
        <f t="shared" si="118"/>
        <v>71</v>
      </c>
      <c r="BC85">
        <f t="shared" si="119"/>
        <v>800</v>
      </c>
      <c r="BD85">
        <f t="shared" si="120"/>
        <v>800</v>
      </c>
      <c r="BE85">
        <f t="shared" si="121"/>
        <v>800</v>
      </c>
      <c r="BF85">
        <f t="shared" si="122"/>
        <v>800</v>
      </c>
      <c r="BG85">
        <f t="shared" si="123"/>
        <v>71</v>
      </c>
      <c r="BH85">
        <v>71</v>
      </c>
      <c r="BK85">
        <f t="shared" si="124"/>
        <v>71</v>
      </c>
      <c r="BL85">
        <f t="shared" si="125"/>
        <v>800</v>
      </c>
      <c r="BM85">
        <f t="shared" si="126"/>
        <v>800</v>
      </c>
      <c r="BN85">
        <f t="shared" si="127"/>
        <v>800</v>
      </c>
      <c r="BO85">
        <f t="shared" si="128"/>
        <v>800</v>
      </c>
      <c r="BP85">
        <f t="shared" si="129"/>
        <v>800</v>
      </c>
      <c r="BQ85">
        <f t="shared" si="130"/>
        <v>71</v>
      </c>
      <c r="CS85" s="193">
        <f t="shared" si="67"/>
        <v>72</v>
      </c>
      <c r="CT85" s="193">
        <f t="shared" si="68"/>
        <v>72</v>
      </c>
      <c r="CU85" s="193">
        <f t="shared" si="69"/>
        <v>72</v>
      </c>
      <c r="CV85" s="193">
        <f t="shared" si="70"/>
        <v>72</v>
      </c>
      <c r="CW85" s="193">
        <f t="shared" si="71"/>
        <v>72</v>
      </c>
      <c r="CX85" s="193">
        <f t="shared" si="72"/>
        <v>72</v>
      </c>
      <c r="CY85" s="193">
        <f t="shared" si="73"/>
        <v>72</v>
      </c>
      <c r="CZ85" s="193">
        <f t="shared" si="74"/>
        <v>72</v>
      </c>
      <c r="DA85" s="193">
        <f t="shared" si="75"/>
        <v>72</v>
      </c>
      <c r="DB85" s="193">
        <f t="shared" si="76"/>
        <v>72</v>
      </c>
      <c r="DC85" s="193">
        <f t="shared" si="77"/>
        <v>72</v>
      </c>
      <c r="DF85">
        <v>72</v>
      </c>
      <c r="DG85" s="192" t="str">
        <f t="shared" si="78"/>
        <v>01T</v>
      </c>
      <c r="DH85" s="192" t="str">
        <f t="shared" si="79"/>
        <v>09H</v>
      </c>
      <c r="DI85" s="192" t="str">
        <f t="shared" si="80"/>
        <v>13E</v>
      </c>
      <c r="DJ85" s="192" t="str">
        <f t="shared" si="81"/>
        <v>15T</v>
      </c>
      <c r="DK85" s="192" t="str">
        <f t="shared" si="82"/>
        <v>19T</v>
      </c>
      <c r="DL85" s="192" t="str">
        <f t="shared" si="83"/>
        <v>20T</v>
      </c>
      <c r="DM85" s="192" t="str">
        <f t="shared" si="84"/>
        <v>21T</v>
      </c>
      <c r="DN85" s="192" t="str">
        <f t="shared" si="85"/>
        <v>T</v>
      </c>
      <c r="DO85" s="192" t="str">
        <f t="shared" si="86"/>
        <v>T</v>
      </c>
      <c r="DP85" s="192" t="str">
        <f t="shared" si="87"/>
        <v>T</v>
      </c>
      <c r="DQ85" s="192" t="str">
        <f t="shared" si="88"/>
        <v>T</v>
      </c>
      <c r="DU85" s="204">
        <f t="shared" si="89"/>
        <v>1305000272</v>
      </c>
      <c r="DV85" s="204">
        <f t="shared" si="90"/>
        <v>1305000272</v>
      </c>
      <c r="DW85" s="204">
        <f t="shared" si="91"/>
        <v>1305000272</v>
      </c>
      <c r="DX85" s="204">
        <f t="shared" si="92"/>
        <v>1305000272</v>
      </c>
      <c r="DY85" s="204">
        <f t="shared" si="93"/>
        <v>1305000272</v>
      </c>
      <c r="DZ85" s="204">
        <f t="shared" si="94"/>
        <v>1305000272</v>
      </c>
      <c r="EA85" s="204">
        <f t="shared" si="95"/>
        <v>1305000272</v>
      </c>
      <c r="EB85" s="204">
        <f t="shared" si="96"/>
        <v>1305000272</v>
      </c>
      <c r="EC85" s="204">
        <f t="shared" si="97"/>
        <v>1305000272</v>
      </c>
      <c r="ED85" s="204">
        <f t="shared" si="98"/>
        <v>1305000272</v>
      </c>
      <c r="EE85" s="204">
        <f t="shared" si="99"/>
        <v>1305000272</v>
      </c>
    </row>
    <row r="86" spans="2:135" ht="22.8" x14ac:dyDescent="0.3">
      <c r="B86" s="225">
        <f t="shared" si="100"/>
        <v>73</v>
      </c>
      <c r="C86" s="226">
        <f t="shared" si="101"/>
        <v>1305000273</v>
      </c>
      <c r="D86" s="227" t="s">
        <v>293</v>
      </c>
      <c r="E86" s="279" t="s">
        <v>38</v>
      </c>
      <c r="F86" s="202"/>
      <c r="G86" s="202"/>
      <c r="H86" s="202"/>
      <c r="I86" s="202"/>
      <c r="J86" s="202"/>
      <c r="K86" s="201"/>
      <c r="U86">
        <v>72</v>
      </c>
      <c r="V86">
        <f t="shared" si="102"/>
        <v>1305000272</v>
      </c>
      <c r="W86" t="str">
        <f t="shared" si="103"/>
        <v>01T</v>
      </c>
      <c r="X86" t="str">
        <f>IF(B85="","",IF(OR(W86="",W86=0),"",IF(V86=800,"",INDEX(DATA!$M$10:$Q$10,1,MATCH(W86,DATA!$M$9:$Q$9,0)))))</f>
        <v>09H</v>
      </c>
      <c r="Y86" t="str">
        <f>IF(B85="","",IF($CG$13=2,IF(OR(F85="NO",F85=""),"",F85),IF(V86=800,"",DATA!$M$11)))</f>
        <v>13E</v>
      </c>
      <c r="Z86" t="str">
        <f>IF(B85="","",IF(AND($CG$13=2,G85="NO"),"",IF(V86=800,"",LEFT(DATA!$M$12,2)&amp;D85)))</f>
        <v>15T</v>
      </c>
      <c r="AA86" t="str">
        <f>IF(B85="","",IF(AND($CG$13=2,G85="NO"),"",IF(V86=800,"",LEFT(DATA!$M$13,2)&amp;D85)))</f>
        <v>19T</v>
      </c>
      <c r="AB86" t="str">
        <f>IF(B85="","",IF(AND($CG$13=2,H85="NO"),"",IF(V86=800,"",LEFT(DATA!$M$14,2)&amp;D85)))</f>
        <v>20T</v>
      </c>
      <c r="AC86" t="str">
        <f>IF(B85="","",IF(AND($CG$13=2,H85="NO"),"",IF(V86=800,"",LEFT(DATA!$M$15,2)&amp;D85)))</f>
        <v>21T</v>
      </c>
      <c r="AD86" t="str">
        <f>IF(B85="","",IF(AND($CG$13=2,I85="NO"),"",IF(V86=800,"",LEFT(DATA!$M$16,2)&amp;D85)))</f>
        <v>T</v>
      </c>
      <c r="AE86" t="str">
        <f>IF(B85="","",IF(AND($CG$13=2,I85="NO"),"",IF(V86=800,"",LEFT(DATA!$M$17,2)&amp;D85)))</f>
        <v>T</v>
      </c>
      <c r="AF86" t="str">
        <f>IF(B85="","",IF(AND($CG$13=2,J85="NO"),"",IF(V86=800,"",LEFT(DATA!$M$18,2)&amp;D85)))</f>
        <v>T</v>
      </c>
      <c r="AG86" t="str">
        <f>IF(B85="","",IF(AND($CG$13=2,J85="NO"),"",IF(V86=800,"",LEFT(DATA!$M$19,2)&amp;D85)))</f>
        <v>T</v>
      </c>
      <c r="AJ86" s="192">
        <f t="shared" si="104"/>
        <v>72</v>
      </c>
      <c r="AK86" s="192">
        <f t="shared" si="105"/>
        <v>72</v>
      </c>
      <c r="AL86" s="192">
        <f t="shared" si="106"/>
        <v>1305000272</v>
      </c>
      <c r="AM86" s="192" t="str">
        <f t="shared" si="107"/>
        <v>T</v>
      </c>
      <c r="AN86" s="192">
        <v>72</v>
      </c>
      <c r="AO86" s="192" t="str">
        <f>IF(AL86="","",INDEX($W$15:$AG$402,MATCH(AL86,V$15:$V$402,0),1))</f>
        <v>01T</v>
      </c>
      <c r="AP86" s="192" t="str">
        <f t="shared" si="108"/>
        <v>09H</v>
      </c>
      <c r="AQ86" s="192" t="str">
        <f t="shared" si="109"/>
        <v>13E</v>
      </c>
      <c r="AR86" s="192" t="str">
        <f t="shared" si="110"/>
        <v>15T</v>
      </c>
      <c r="AS86" s="192" t="str">
        <f t="shared" si="111"/>
        <v>19T</v>
      </c>
      <c r="AT86" s="192" t="str">
        <f t="shared" si="112"/>
        <v>20T</v>
      </c>
      <c r="AU86" s="192" t="str">
        <f t="shared" si="113"/>
        <v>21T</v>
      </c>
      <c r="AV86" s="192" t="str">
        <f t="shared" si="114"/>
        <v>T</v>
      </c>
      <c r="AW86" s="192" t="str">
        <f t="shared" si="115"/>
        <v>T</v>
      </c>
      <c r="AX86" s="192" t="str">
        <f t="shared" si="116"/>
        <v>T</v>
      </c>
      <c r="AY86" s="192" t="str">
        <f t="shared" si="117"/>
        <v>T</v>
      </c>
      <c r="BB86">
        <f t="shared" si="118"/>
        <v>72</v>
      </c>
      <c r="BC86">
        <f t="shared" si="119"/>
        <v>800</v>
      </c>
      <c r="BD86">
        <f t="shared" si="120"/>
        <v>800</v>
      </c>
      <c r="BE86">
        <f t="shared" si="121"/>
        <v>800</v>
      </c>
      <c r="BF86">
        <f t="shared" si="122"/>
        <v>800</v>
      </c>
      <c r="BG86">
        <f t="shared" si="123"/>
        <v>72</v>
      </c>
      <c r="BH86">
        <v>72</v>
      </c>
      <c r="BK86">
        <f t="shared" si="124"/>
        <v>72</v>
      </c>
      <c r="BL86">
        <f t="shared" si="125"/>
        <v>800</v>
      </c>
      <c r="BM86">
        <f t="shared" si="126"/>
        <v>800</v>
      </c>
      <c r="BN86">
        <f t="shared" si="127"/>
        <v>800</v>
      </c>
      <c r="BO86">
        <f t="shared" si="128"/>
        <v>800</v>
      </c>
      <c r="BP86">
        <f t="shared" si="129"/>
        <v>800</v>
      </c>
      <c r="BQ86">
        <f t="shared" si="130"/>
        <v>72</v>
      </c>
      <c r="CS86" s="193">
        <f t="shared" si="67"/>
        <v>73</v>
      </c>
      <c r="CT86" s="193">
        <f t="shared" si="68"/>
        <v>73</v>
      </c>
      <c r="CU86" s="193">
        <f t="shared" si="69"/>
        <v>73</v>
      </c>
      <c r="CV86" s="193">
        <f t="shared" si="70"/>
        <v>73</v>
      </c>
      <c r="CW86" s="193">
        <f t="shared" si="71"/>
        <v>73</v>
      </c>
      <c r="CX86" s="193">
        <f t="shared" si="72"/>
        <v>73</v>
      </c>
      <c r="CY86" s="193">
        <f t="shared" si="73"/>
        <v>73</v>
      </c>
      <c r="CZ86" s="193">
        <f t="shared" si="74"/>
        <v>73</v>
      </c>
      <c r="DA86" s="193">
        <f t="shared" si="75"/>
        <v>73</v>
      </c>
      <c r="DB86" s="193">
        <f t="shared" si="76"/>
        <v>73</v>
      </c>
      <c r="DC86" s="193">
        <f t="shared" si="77"/>
        <v>73</v>
      </c>
      <c r="DF86">
        <v>73</v>
      </c>
      <c r="DG86" s="192" t="str">
        <f t="shared" si="78"/>
        <v>01T</v>
      </c>
      <c r="DH86" s="192" t="str">
        <f t="shared" si="79"/>
        <v>09H</v>
      </c>
      <c r="DI86" s="192" t="str">
        <f t="shared" si="80"/>
        <v>13E</v>
      </c>
      <c r="DJ86" s="192" t="str">
        <f t="shared" si="81"/>
        <v>15E</v>
      </c>
      <c r="DK86" s="192" t="str">
        <f t="shared" si="82"/>
        <v>19E</v>
      </c>
      <c r="DL86" s="192" t="str">
        <f t="shared" si="83"/>
        <v>20E</v>
      </c>
      <c r="DM86" s="192" t="str">
        <f t="shared" si="84"/>
        <v>21E</v>
      </c>
      <c r="DN86" s="192" t="str">
        <f t="shared" si="85"/>
        <v>E</v>
      </c>
      <c r="DO86" s="192" t="str">
        <f t="shared" si="86"/>
        <v>E</v>
      </c>
      <c r="DP86" s="192" t="str">
        <f t="shared" si="87"/>
        <v>E</v>
      </c>
      <c r="DQ86" s="192" t="str">
        <f t="shared" si="88"/>
        <v>E</v>
      </c>
      <c r="DU86" s="204">
        <f t="shared" si="89"/>
        <v>1305000273</v>
      </c>
      <c r="DV86" s="204">
        <f t="shared" si="90"/>
        <v>1305000273</v>
      </c>
      <c r="DW86" s="204">
        <f t="shared" si="91"/>
        <v>1305000273</v>
      </c>
      <c r="DX86" s="204">
        <f t="shared" si="92"/>
        <v>1305000273</v>
      </c>
      <c r="DY86" s="204">
        <f t="shared" si="93"/>
        <v>1305000273</v>
      </c>
      <c r="DZ86" s="204">
        <f t="shared" si="94"/>
        <v>1305000273</v>
      </c>
      <c r="EA86" s="204">
        <f t="shared" si="95"/>
        <v>1305000273</v>
      </c>
      <c r="EB86" s="204">
        <f t="shared" si="96"/>
        <v>1305000273</v>
      </c>
      <c r="EC86" s="204">
        <f t="shared" si="97"/>
        <v>1305000273</v>
      </c>
      <c r="ED86" s="204">
        <f t="shared" si="98"/>
        <v>1305000273</v>
      </c>
      <c r="EE86" s="204">
        <f t="shared" si="99"/>
        <v>1305000273</v>
      </c>
    </row>
    <row r="87" spans="2:135" ht="22.8" x14ac:dyDescent="0.3">
      <c r="B87" s="225">
        <f t="shared" si="100"/>
        <v>74</v>
      </c>
      <c r="C87" s="226">
        <f t="shared" si="101"/>
        <v>1305000274</v>
      </c>
      <c r="D87" s="227" t="s">
        <v>293</v>
      </c>
      <c r="E87" s="279" t="s">
        <v>38</v>
      </c>
      <c r="F87" s="202"/>
      <c r="G87" s="202"/>
      <c r="H87" s="202"/>
      <c r="I87" s="202"/>
      <c r="J87" s="202"/>
      <c r="K87" s="201"/>
      <c r="U87">
        <v>73</v>
      </c>
      <c r="V87">
        <f t="shared" si="102"/>
        <v>1305000273</v>
      </c>
      <c r="W87" t="str">
        <f t="shared" si="103"/>
        <v>01T</v>
      </c>
      <c r="X87" t="str">
        <f>IF(B86="","",IF(OR(W87="",W87=0),"",IF(V87=800,"",INDEX(DATA!$M$10:$Q$10,1,MATCH(W87,DATA!$M$9:$Q$9,0)))))</f>
        <v>09H</v>
      </c>
      <c r="Y87" t="str">
        <f>IF(B86="","",IF($CG$13=2,IF(OR(F86="NO",F86=""),"",F86),IF(V87=800,"",DATA!$M$11)))</f>
        <v>13E</v>
      </c>
      <c r="Z87" t="str">
        <f>IF(B86="","",IF(AND($CG$13=2,G86="NO"),"",IF(V87=800,"",LEFT(DATA!$M$12,2)&amp;D86)))</f>
        <v>15E</v>
      </c>
      <c r="AA87" t="str">
        <f>IF(B86="","",IF(AND($CG$13=2,G86="NO"),"",IF(V87=800,"",LEFT(DATA!$M$13,2)&amp;D86)))</f>
        <v>19E</v>
      </c>
      <c r="AB87" t="str">
        <f>IF(B86="","",IF(AND($CG$13=2,H86="NO"),"",IF(V87=800,"",LEFT(DATA!$M$14,2)&amp;D86)))</f>
        <v>20E</v>
      </c>
      <c r="AC87" t="str">
        <f>IF(B86="","",IF(AND($CG$13=2,H86="NO"),"",IF(V87=800,"",LEFT(DATA!$M$15,2)&amp;D86)))</f>
        <v>21E</v>
      </c>
      <c r="AD87" t="str">
        <f>IF(B86="","",IF(AND($CG$13=2,I86="NO"),"",IF(V87=800,"",LEFT(DATA!$M$16,2)&amp;D86)))</f>
        <v>E</v>
      </c>
      <c r="AE87" t="str">
        <f>IF(B86="","",IF(AND($CG$13=2,I86="NO"),"",IF(V87=800,"",LEFT(DATA!$M$17,2)&amp;D86)))</f>
        <v>E</v>
      </c>
      <c r="AF87" t="str">
        <f>IF(B86="","",IF(AND($CG$13=2,J86="NO"),"",IF(V87=800,"",LEFT(DATA!$M$18,2)&amp;D86)))</f>
        <v>E</v>
      </c>
      <c r="AG87" t="str">
        <f>IF(B86="","",IF(AND($CG$13=2,J86="NO"),"",IF(V87=800,"",LEFT(DATA!$M$19,2)&amp;D86)))</f>
        <v>E</v>
      </c>
      <c r="AJ87" s="192">
        <f t="shared" si="104"/>
        <v>73</v>
      </c>
      <c r="AK87" s="192">
        <f t="shared" si="105"/>
        <v>73</v>
      </c>
      <c r="AL87" s="192">
        <f t="shared" si="106"/>
        <v>1305000273</v>
      </c>
      <c r="AM87" s="192" t="str">
        <f t="shared" si="107"/>
        <v>E</v>
      </c>
      <c r="AN87" s="192">
        <v>73</v>
      </c>
      <c r="AO87" s="192" t="str">
        <f>IF(AL87="","",INDEX($W$15:$AG$402,MATCH(AL87,V$15:$V$402,0),1))</f>
        <v>01T</v>
      </c>
      <c r="AP87" s="192" t="str">
        <f t="shared" si="108"/>
        <v>09H</v>
      </c>
      <c r="AQ87" s="192" t="str">
        <f t="shared" si="109"/>
        <v>13E</v>
      </c>
      <c r="AR87" s="192" t="str">
        <f t="shared" si="110"/>
        <v>15E</v>
      </c>
      <c r="AS87" s="192" t="str">
        <f t="shared" si="111"/>
        <v>19E</v>
      </c>
      <c r="AT87" s="192" t="str">
        <f t="shared" si="112"/>
        <v>20E</v>
      </c>
      <c r="AU87" s="192" t="str">
        <f t="shared" si="113"/>
        <v>21E</v>
      </c>
      <c r="AV87" s="192" t="str">
        <f t="shared" si="114"/>
        <v>E</v>
      </c>
      <c r="AW87" s="192" t="str">
        <f t="shared" si="115"/>
        <v>E</v>
      </c>
      <c r="AX87" s="192" t="str">
        <f t="shared" si="116"/>
        <v>E</v>
      </c>
      <c r="AY87" s="192" t="str">
        <f t="shared" si="117"/>
        <v>E</v>
      </c>
      <c r="BB87">
        <f t="shared" si="118"/>
        <v>800</v>
      </c>
      <c r="BC87">
        <f t="shared" si="119"/>
        <v>73</v>
      </c>
      <c r="BD87">
        <f t="shared" si="120"/>
        <v>800</v>
      </c>
      <c r="BE87">
        <f t="shared" si="121"/>
        <v>800</v>
      </c>
      <c r="BF87">
        <f t="shared" si="122"/>
        <v>800</v>
      </c>
      <c r="BG87">
        <f t="shared" si="123"/>
        <v>73</v>
      </c>
      <c r="BH87">
        <v>73</v>
      </c>
      <c r="BK87">
        <f t="shared" si="124"/>
        <v>73</v>
      </c>
      <c r="BL87">
        <f t="shared" si="125"/>
        <v>800</v>
      </c>
      <c r="BM87">
        <f t="shared" si="126"/>
        <v>800</v>
      </c>
      <c r="BN87">
        <f t="shared" si="127"/>
        <v>800</v>
      </c>
      <c r="BO87">
        <f t="shared" si="128"/>
        <v>800</v>
      </c>
      <c r="BP87">
        <f t="shared" si="129"/>
        <v>800</v>
      </c>
      <c r="BQ87">
        <f t="shared" si="130"/>
        <v>73</v>
      </c>
      <c r="CS87" s="193">
        <f t="shared" si="67"/>
        <v>74</v>
      </c>
      <c r="CT87" s="193">
        <f t="shared" si="68"/>
        <v>74</v>
      </c>
      <c r="CU87" s="193">
        <f t="shared" si="69"/>
        <v>74</v>
      </c>
      <c r="CV87" s="193">
        <f t="shared" si="70"/>
        <v>74</v>
      </c>
      <c r="CW87" s="193">
        <f t="shared" si="71"/>
        <v>74</v>
      </c>
      <c r="CX87" s="193">
        <f t="shared" si="72"/>
        <v>74</v>
      </c>
      <c r="CY87" s="193">
        <f t="shared" si="73"/>
        <v>74</v>
      </c>
      <c r="CZ87" s="193">
        <f t="shared" si="74"/>
        <v>74</v>
      </c>
      <c r="DA87" s="193">
        <f t="shared" si="75"/>
        <v>74</v>
      </c>
      <c r="DB87" s="193">
        <f t="shared" si="76"/>
        <v>74</v>
      </c>
      <c r="DC87" s="193">
        <f t="shared" si="77"/>
        <v>74</v>
      </c>
      <c r="DF87">
        <v>74</v>
      </c>
      <c r="DG87" s="192" t="str">
        <f t="shared" si="78"/>
        <v>01T</v>
      </c>
      <c r="DH87" s="192" t="str">
        <f t="shared" si="79"/>
        <v>09H</v>
      </c>
      <c r="DI87" s="192" t="str">
        <f t="shared" si="80"/>
        <v>13E</v>
      </c>
      <c r="DJ87" s="192" t="str">
        <f t="shared" si="81"/>
        <v>15E</v>
      </c>
      <c r="DK87" s="192" t="str">
        <f t="shared" si="82"/>
        <v>19E</v>
      </c>
      <c r="DL87" s="192" t="str">
        <f t="shared" si="83"/>
        <v>20E</v>
      </c>
      <c r="DM87" s="192" t="str">
        <f t="shared" si="84"/>
        <v>21E</v>
      </c>
      <c r="DN87" s="192" t="str">
        <f t="shared" si="85"/>
        <v>E</v>
      </c>
      <c r="DO87" s="192" t="str">
        <f t="shared" si="86"/>
        <v>E</v>
      </c>
      <c r="DP87" s="192" t="str">
        <f t="shared" si="87"/>
        <v>E</v>
      </c>
      <c r="DQ87" s="192" t="str">
        <f t="shared" si="88"/>
        <v>E</v>
      </c>
      <c r="DU87" s="204">
        <f t="shared" si="89"/>
        <v>1305000274</v>
      </c>
      <c r="DV87" s="204">
        <f t="shared" si="90"/>
        <v>1305000274</v>
      </c>
      <c r="DW87" s="204">
        <f t="shared" si="91"/>
        <v>1305000274</v>
      </c>
      <c r="DX87" s="204">
        <f t="shared" si="92"/>
        <v>1305000274</v>
      </c>
      <c r="DY87" s="204">
        <f t="shared" si="93"/>
        <v>1305000274</v>
      </c>
      <c r="DZ87" s="204">
        <f t="shared" si="94"/>
        <v>1305000274</v>
      </c>
      <c r="EA87" s="204">
        <f t="shared" si="95"/>
        <v>1305000274</v>
      </c>
      <c r="EB87" s="204">
        <f t="shared" si="96"/>
        <v>1305000274</v>
      </c>
      <c r="EC87" s="204">
        <f t="shared" si="97"/>
        <v>1305000274</v>
      </c>
      <c r="ED87" s="204">
        <f t="shared" si="98"/>
        <v>1305000274</v>
      </c>
      <c r="EE87" s="204">
        <f t="shared" si="99"/>
        <v>1305000274</v>
      </c>
    </row>
    <row r="88" spans="2:135" ht="22.8" x14ac:dyDescent="0.3">
      <c r="B88" s="225">
        <f t="shared" si="100"/>
        <v>75</v>
      </c>
      <c r="C88" s="226">
        <f t="shared" si="101"/>
        <v>1305000275</v>
      </c>
      <c r="D88" s="227" t="s">
        <v>293</v>
      </c>
      <c r="E88" s="279" t="s">
        <v>38</v>
      </c>
      <c r="F88" s="202"/>
      <c r="G88" s="202"/>
      <c r="H88" s="202"/>
      <c r="I88" s="202"/>
      <c r="J88" s="202"/>
      <c r="K88" s="201"/>
      <c r="U88">
        <v>74</v>
      </c>
      <c r="V88">
        <f t="shared" si="102"/>
        <v>1305000274</v>
      </c>
      <c r="W88" t="str">
        <f t="shared" si="103"/>
        <v>01T</v>
      </c>
      <c r="X88" t="str">
        <f>IF(B87="","",IF(OR(W88="",W88=0),"",IF(V88=800,"",INDEX(DATA!$M$10:$Q$10,1,MATCH(W88,DATA!$M$9:$Q$9,0)))))</f>
        <v>09H</v>
      </c>
      <c r="Y88" t="str">
        <f>IF(B87="","",IF($CG$13=2,IF(OR(F87="NO",F87=""),"",F87),IF(V88=800,"",DATA!$M$11)))</f>
        <v>13E</v>
      </c>
      <c r="Z88" t="str">
        <f>IF(B87="","",IF(AND($CG$13=2,G87="NO"),"",IF(V88=800,"",LEFT(DATA!$M$12,2)&amp;D87)))</f>
        <v>15E</v>
      </c>
      <c r="AA88" t="str">
        <f>IF(B87="","",IF(AND($CG$13=2,G87="NO"),"",IF(V88=800,"",LEFT(DATA!$M$13,2)&amp;D87)))</f>
        <v>19E</v>
      </c>
      <c r="AB88" t="str">
        <f>IF(B87="","",IF(AND($CG$13=2,H87="NO"),"",IF(V88=800,"",LEFT(DATA!$M$14,2)&amp;D87)))</f>
        <v>20E</v>
      </c>
      <c r="AC88" t="str">
        <f>IF(B87="","",IF(AND($CG$13=2,H87="NO"),"",IF(V88=800,"",LEFT(DATA!$M$15,2)&amp;D87)))</f>
        <v>21E</v>
      </c>
      <c r="AD88" t="str">
        <f>IF(B87="","",IF(AND($CG$13=2,I87="NO"),"",IF(V88=800,"",LEFT(DATA!$M$16,2)&amp;D87)))</f>
        <v>E</v>
      </c>
      <c r="AE88" t="str">
        <f>IF(B87="","",IF(AND($CG$13=2,I87="NO"),"",IF(V88=800,"",LEFT(DATA!$M$17,2)&amp;D87)))</f>
        <v>E</v>
      </c>
      <c r="AF88" t="str">
        <f>IF(B87="","",IF(AND($CG$13=2,J87="NO"),"",IF(V88=800,"",LEFT(DATA!$M$18,2)&amp;D87)))</f>
        <v>E</v>
      </c>
      <c r="AG88" t="str">
        <f>IF(B87="","",IF(AND($CG$13=2,J87="NO"),"",IF(V88=800,"",LEFT(DATA!$M$19,2)&amp;D87)))</f>
        <v>E</v>
      </c>
      <c r="AJ88" s="192">
        <f t="shared" si="104"/>
        <v>74</v>
      </c>
      <c r="AK88" s="192">
        <f t="shared" si="105"/>
        <v>74</v>
      </c>
      <c r="AL88" s="192">
        <f t="shared" si="106"/>
        <v>1305000274</v>
      </c>
      <c r="AM88" s="192" t="str">
        <f t="shared" si="107"/>
        <v>E</v>
      </c>
      <c r="AN88" s="192">
        <v>74</v>
      </c>
      <c r="AO88" s="192" t="str">
        <f>IF(AL88="","",INDEX($W$15:$AG$402,MATCH(AL88,V$15:$V$402,0),1))</f>
        <v>01T</v>
      </c>
      <c r="AP88" s="192" t="str">
        <f t="shared" si="108"/>
        <v>09H</v>
      </c>
      <c r="AQ88" s="192" t="str">
        <f t="shared" si="109"/>
        <v>13E</v>
      </c>
      <c r="AR88" s="192" t="str">
        <f t="shared" si="110"/>
        <v>15E</v>
      </c>
      <c r="AS88" s="192" t="str">
        <f t="shared" si="111"/>
        <v>19E</v>
      </c>
      <c r="AT88" s="192" t="str">
        <f t="shared" si="112"/>
        <v>20E</v>
      </c>
      <c r="AU88" s="192" t="str">
        <f t="shared" si="113"/>
        <v>21E</v>
      </c>
      <c r="AV88" s="192" t="str">
        <f t="shared" si="114"/>
        <v>E</v>
      </c>
      <c r="AW88" s="192" t="str">
        <f t="shared" si="115"/>
        <v>E</v>
      </c>
      <c r="AX88" s="192" t="str">
        <f t="shared" si="116"/>
        <v>E</v>
      </c>
      <c r="AY88" s="192" t="str">
        <f t="shared" si="117"/>
        <v>E</v>
      </c>
      <c r="BB88">
        <f t="shared" si="118"/>
        <v>800</v>
      </c>
      <c r="BC88">
        <f t="shared" si="119"/>
        <v>74</v>
      </c>
      <c r="BD88">
        <f t="shared" si="120"/>
        <v>800</v>
      </c>
      <c r="BE88">
        <f t="shared" si="121"/>
        <v>800</v>
      </c>
      <c r="BF88">
        <f t="shared" si="122"/>
        <v>800</v>
      </c>
      <c r="BG88">
        <f t="shared" si="123"/>
        <v>74</v>
      </c>
      <c r="BH88">
        <v>74</v>
      </c>
      <c r="BK88">
        <f t="shared" si="124"/>
        <v>74</v>
      </c>
      <c r="BL88">
        <f t="shared" si="125"/>
        <v>800</v>
      </c>
      <c r="BM88">
        <f t="shared" si="126"/>
        <v>800</v>
      </c>
      <c r="BN88">
        <f t="shared" si="127"/>
        <v>800</v>
      </c>
      <c r="BO88">
        <f t="shared" si="128"/>
        <v>800</v>
      </c>
      <c r="BP88">
        <f t="shared" si="129"/>
        <v>800</v>
      </c>
      <c r="BQ88">
        <f t="shared" si="130"/>
        <v>74</v>
      </c>
      <c r="CS88" s="193">
        <f t="shared" si="67"/>
        <v>75</v>
      </c>
      <c r="CT88" s="193">
        <f t="shared" si="68"/>
        <v>75</v>
      </c>
      <c r="CU88" s="193">
        <f t="shared" si="69"/>
        <v>75</v>
      </c>
      <c r="CV88" s="193">
        <f t="shared" si="70"/>
        <v>75</v>
      </c>
      <c r="CW88" s="193">
        <f t="shared" si="71"/>
        <v>75</v>
      </c>
      <c r="CX88" s="193">
        <f t="shared" si="72"/>
        <v>75</v>
      </c>
      <c r="CY88" s="193">
        <f t="shared" si="73"/>
        <v>75</v>
      </c>
      <c r="CZ88" s="193">
        <f t="shared" si="74"/>
        <v>75</v>
      </c>
      <c r="DA88" s="193">
        <f t="shared" si="75"/>
        <v>75</v>
      </c>
      <c r="DB88" s="193">
        <f t="shared" si="76"/>
        <v>75</v>
      </c>
      <c r="DC88" s="193">
        <f t="shared" si="77"/>
        <v>75</v>
      </c>
      <c r="DF88">
        <v>75</v>
      </c>
      <c r="DG88" s="192" t="str">
        <f t="shared" si="78"/>
        <v>01T</v>
      </c>
      <c r="DH88" s="192" t="str">
        <f t="shared" si="79"/>
        <v>09H</v>
      </c>
      <c r="DI88" s="192" t="str">
        <f t="shared" si="80"/>
        <v>13E</v>
      </c>
      <c r="DJ88" s="192" t="str">
        <f t="shared" si="81"/>
        <v>15E</v>
      </c>
      <c r="DK88" s="192" t="str">
        <f t="shared" si="82"/>
        <v>19E</v>
      </c>
      <c r="DL88" s="192" t="str">
        <f t="shared" si="83"/>
        <v>20E</v>
      </c>
      <c r="DM88" s="192" t="str">
        <f t="shared" si="84"/>
        <v>21E</v>
      </c>
      <c r="DN88" s="192" t="str">
        <f t="shared" si="85"/>
        <v>E</v>
      </c>
      <c r="DO88" s="192" t="str">
        <f t="shared" si="86"/>
        <v>E</v>
      </c>
      <c r="DP88" s="192" t="str">
        <f t="shared" si="87"/>
        <v>E</v>
      </c>
      <c r="DQ88" s="192" t="str">
        <f t="shared" si="88"/>
        <v>E</v>
      </c>
      <c r="DU88" s="204">
        <f t="shared" si="89"/>
        <v>1305000275</v>
      </c>
      <c r="DV88" s="204">
        <f t="shared" si="90"/>
        <v>1305000275</v>
      </c>
      <c r="DW88" s="204">
        <f t="shared" si="91"/>
        <v>1305000275</v>
      </c>
      <c r="DX88" s="204">
        <f t="shared" si="92"/>
        <v>1305000275</v>
      </c>
      <c r="DY88" s="204">
        <f t="shared" si="93"/>
        <v>1305000275</v>
      </c>
      <c r="DZ88" s="204">
        <f t="shared" si="94"/>
        <v>1305000275</v>
      </c>
      <c r="EA88" s="204">
        <f t="shared" si="95"/>
        <v>1305000275</v>
      </c>
      <c r="EB88" s="204">
        <f t="shared" si="96"/>
        <v>1305000275</v>
      </c>
      <c r="EC88" s="204">
        <f t="shared" si="97"/>
        <v>1305000275</v>
      </c>
      <c r="ED88" s="204">
        <f t="shared" si="98"/>
        <v>1305000275</v>
      </c>
      <c r="EE88" s="204">
        <f t="shared" si="99"/>
        <v>1305000275</v>
      </c>
    </row>
    <row r="89" spans="2:135" ht="22.8" x14ac:dyDescent="0.3">
      <c r="B89" s="225">
        <f t="shared" si="100"/>
        <v>76</v>
      </c>
      <c r="C89" s="226">
        <f t="shared" si="101"/>
        <v>1305000276</v>
      </c>
      <c r="D89" s="227" t="s">
        <v>293</v>
      </c>
      <c r="E89" s="279" t="s">
        <v>38</v>
      </c>
      <c r="F89" s="202"/>
      <c r="G89" s="202"/>
      <c r="H89" s="202"/>
      <c r="I89" s="202"/>
      <c r="J89" s="202"/>
      <c r="K89" s="201"/>
      <c r="U89">
        <v>75</v>
      </c>
      <c r="V89">
        <f t="shared" si="102"/>
        <v>1305000275</v>
      </c>
      <c r="W89" t="str">
        <f t="shared" si="103"/>
        <v>01T</v>
      </c>
      <c r="X89" t="str">
        <f>IF(B88="","",IF(OR(W89="",W89=0),"",IF(V89=800,"",INDEX(DATA!$M$10:$Q$10,1,MATCH(W89,DATA!$M$9:$Q$9,0)))))</f>
        <v>09H</v>
      </c>
      <c r="Y89" t="str">
        <f>IF(B88="","",IF($CG$13=2,IF(OR(F88="NO",F88=""),"",F88),IF(V89=800,"",DATA!$M$11)))</f>
        <v>13E</v>
      </c>
      <c r="Z89" t="str">
        <f>IF(B88="","",IF(AND($CG$13=2,G88="NO"),"",IF(V89=800,"",LEFT(DATA!$M$12,2)&amp;D88)))</f>
        <v>15E</v>
      </c>
      <c r="AA89" t="str">
        <f>IF(B88="","",IF(AND($CG$13=2,G88="NO"),"",IF(V89=800,"",LEFT(DATA!$M$13,2)&amp;D88)))</f>
        <v>19E</v>
      </c>
      <c r="AB89" t="str">
        <f>IF(B88="","",IF(AND($CG$13=2,H88="NO"),"",IF(V89=800,"",LEFT(DATA!$M$14,2)&amp;D88)))</f>
        <v>20E</v>
      </c>
      <c r="AC89" t="str">
        <f>IF(B88="","",IF(AND($CG$13=2,H88="NO"),"",IF(V89=800,"",LEFT(DATA!$M$15,2)&amp;D88)))</f>
        <v>21E</v>
      </c>
      <c r="AD89" t="str">
        <f>IF(B88="","",IF(AND($CG$13=2,I88="NO"),"",IF(V89=800,"",LEFT(DATA!$M$16,2)&amp;D88)))</f>
        <v>E</v>
      </c>
      <c r="AE89" t="str">
        <f>IF(B88="","",IF(AND($CG$13=2,I88="NO"),"",IF(V89=800,"",LEFT(DATA!$M$17,2)&amp;D88)))</f>
        <v>E</v>
      </c>
      <c r="AF89" t="str">
        <f>IF(B88="","",IF(AND($CG$13=2,J88="NO"),"",IF(V89=800,"",LEFT(DATA!$M$18,2)&amp;D88)))</f>
        <v>E</v>
      </c>
      <c r="AG89" t="str">
        <f>IF(B88="","",IF(AND($CG$13=2,J88="NO"),"",IF(V89=800,"",LEFT(DATA!$M$19,2)&amp;D88)))</f>
        <v>E</v>
      </c>
      <c r="AJ89" s="192">
        <f t="shared" si="104"/>
        <v>75</v>
      </c>
      <c r="AK89" s="192">
        <f t="shared" si="105"/>
        <v>75</v>
      </c>
      <c r="AL89" s="192">
        <f t="shared" si="106"/>
        <v>1305000275</v>
      </c>
      <c r="AM89" s="192" t="str">
        <f t="shared" si="107"/>
        <v>E</v>
      </c>
      <c r="AN89" s="192">
        <v>75</v>
      </c>
      <c r="AO89" s="192" t="str">
        <f>IF(AL89="","",INDEX($W$15:$AG$402,MATCH(AL89,V$15:$V$402,0),1))</f>
        <v>01T</v>
      </c>
      <c r="AP89" s="192" t="str">
        <f t="shared" si="108"/>
        <v>09H</v>
      </c>
      <c r="AQ89" s="192" t="str">
        <f t="shared" si="109"/>
        <v>13E</v>
      </c>
      <c r="AR89" s="192" t="str">
        <f t="shared" si="110"/>
        <v>15E</v>
      </c>
      <c r="AS89" s="192" t="str">
        <f t="shared" si="111"/>
        <v>19E</v>
      </c>
      <c r="AT89" s="192" t="str">
        <f t="shared" si="112"/>
        <v>20E</v>
      </c>
      <c r="AU89" s="192" t="str">
        <f t="shared" si="113"/>
        <v>21E</v>
      </c>
      <c r="AV89" s="192" t="str">
        <f t="shared" si="114"/>
        <v>E</v>
      </c>
      <c r="AW89" s="192" t="str">
        <f t="shared" si="115"/>
        <v>E</v>
      </c>
      <c r="AX89" s="192" t="str">
        <f t="shared" si="116"/>
        <v>E</v>
      </c>
      <c r="AY89" s="192" t="str">
        <f t="shared" si="117"/>
        <v>E</v>
      </c>
      <c r="BB89">
        <f t="shared" si="118"/>
        <v>800</v>
      </c>
      <c r="BC89">
        <f t="shared" si="119"/>
        <v>75</v>
      </c>
      <c r="BD89">
        <f t="shared" si="120"/>
        <v>800</v>
      </c>
      <c r="BE89">
        <f t="shared" si="121"/>
        <v>800</v>
      </c>
      <c r="BF89">
        <f t="shared" si="122"/>
        <v>800</v>
      </c>
      <c r="BG89">
        <f t="shared" si="123"/>
        <v>75</v>
      </c>
      <c r="BH89">
        <v>75</v>
      </c>
      <c r="BK89">
        <f t="shared" si="124"/>
        <v>75</v>
      </c>
      <c r="BL89">
        <f t="shared" si="125"/>
        <v>800</v>
      </c>
      <c r="BM89">
        <f t="shared" si="126"/>
        <v>800</v>
      </c>
      <c r="BN89">
        <f t="shared" si="127"/>
        <v>800</v>
      </c>
      <c r="BO89">
        <f t="shared" si="128"/>
        <v>800</v>
      </c>
      <c r="BP89">
        <f t="shared" si="129"/>
        <v>800</v>
      </c>
      <c r="BQ89">
        <f t="shared" si="130"/>
        <v>75</v>
      </c>
      <c r="CS89" s="193">
        <f t="shared" si="67"/>
        <v>76</v>
      </c>
      <c r="CT89" s="193">
        <f t="shared" si="68"/>
        <v>76</v>
      </c>
      <c r="CU89" s="193">
        <f t="shared" si="69"/>
        <v>76</v>
      </c>
      <c r="CV89" s="193">
        <f t="shared" si="70"/>
        <v>76</v>
      </c>
      <c r="CW89" s="193">
        <f t="shared" si="71"/>
        <v>76</v>
      </c>
      <c r="CX89" s="193">
        <f t="shared" si="72"/>
        <v>76</v>
      </c>
      <c r="CY89" s="193">
        <f t="shared" si="73"/>
        <v>76</v>
      </c>
      <c r="CZ89" s="193">
        <f t="shared" si="74"/>
        <v>76</v>
      </c>
      <c r="DA89" s="193">
        <f t="shared" si="75"/>
        <v>76</v>
      </c>
      <c r="DB89" s="193">
        <f t="shared" si="76"/>
        <v>76</v>
      </c>
      <c r="DC89" s="193">
        <f t="shared" si="77"/>
        <v>76</v>
      </c>
      <c r="DF89">
        <v>76</v>
      </c>
      <c r="DG89" s="192" t="str">
        <f t="shared" si="78"/>
        <v>01T</v>
      </c>
      <c r="DH89" s="192" t="str">
        <f t="shared" si="79"/>
        <v>09H</v>
      </c>
      <c r="DI89" s="192" t="str">
        <f t="shared" si="80"/>
        <v>13E</v>
      </c>
      <c r="DJ89" s="192" t="str">
        <f t="shared" si="81"/>
        <v>15E</v>
      </c>
      <c r="DK89" s="192" t="str">
        <f t="shared" si="82"/>
        <v>19E</v>
      </c>
      <c r="DL89" s="192" t="str">
        <f t="shared" si="83"/>
        <v>20E</v>
      </c>
      <c r="DM89" s="192" t="str">
        <f t="shared" si="84"/>
        <v>21E</v>
      </c>
      <c r="DN89" s="192" t="str">
        <f t="shared" si="85"/>
        <v>E</v>
      </c>
      <c r="DO89" s="192" t="str">
        <f t="shared" si="86"/>
        <v>E</v>
      </c>
      <c r="DP89" s="192" t="str">
        <f t="shared" si="87"/>
        <v>E</v>
      </c>
      <c r="DQ89" s="192" t="str">
        <f t="shared" si="88"/>
        <v>E</v>
      </c>
      <c r="DU89" s="204">
        <f t="shared" si="89"/>
        <v>1305000276</v>
      </c>
      <c r="DV89" s="204">
        <f t="shared" si="90"/>
        <v>1305000276</v>
      </c>
      <c r="DW89" s="204">
        <f t="shared" si="91"/>
        <v>1305000276</v>
      </c>
      <c r="DX89" s="204">
        <f t="shared" si="92"/>
        <v>1305000276</v>
      </c>
      <c r="DY89" s="204">
        <f t="shared" si="93"/>
        <v>1305000276</v>
      </c>
      <c r="DZ89" s="204">
        <f t="shared" si="94"/>
        <v>1305000276</v>
      </c>
      <c r="EA89" s="204">
        <f t="shared" si="95"/>
        <v>1305000276</v>
      </c>
      <c r="EB89" s="204">
        <f t="shared" si="96"/>
        <v>1305000276</v>
      </c>
      <c r="EC89" s="204">
        <f t="shared" si="97"/>
        <v>1305000276</v>
      </c>
      <c r="ED89" s="204">
        <f t="shared" si="98"/>
        <v>1305000276</v>
      </c>
      <c r="EE89" s="204">
        <f t="shared" si="99"/>
        <v>1305000276</v>
      </c>
    </row>
    <row r="90" spans="2:135" ht="22.8" x14ac:dyDescent="0.3">
      <c r="B90" s="225">
        <f t="shared" si="100"/>
        <v>77</v>
      </c>
      <c r="C90" s="226">
        <f t="shared" si="101"/>
        <v>1305000277</v>
      </c>
      <c r="D90" s="227" t="s">
        <v>293</v>
      </c>
      <c r="E90" s="279" t="s">
        <v>38</v>
      </c>
      <c r="F90" s="202"/>
      <c r="G90" s="202"/>
      <c r="H90" s="202"/>
      <c r="I90" s="202"/>
      <c r="J90" s="202"/>
      <c r="K90" s="201"/>
      <c r="U90">
        <v>76</v>
      </c>
      <c r="V90">
        <f t="shared" si="102"/>
        <v>1305000276</v>
      </c>
      <c r="W90" t="str">
        <f t="shared" si="103"/>
        <v>01T</v>
      </c>
      <c r="X90" t="str">
        <f>IF(B89="","",IF(OR(W90="",W90=0),"",IF(V90=800,"",INDEX(DATA!$M$10:$Q$10,1,MATCH(W90,DATA!$M$9:$Q$9,0)))))</f>
        <v>09H</v>
      </c>
      <c r="Y90" t="str">
        <f>IF(B89="","",IF($CG$13=2,IF(OR(F89="NO",F89=""),"",F89),IF(V90=800,"",DATA!$M$11)))</f>
        <v>13E</v>
      </c>
      <c r="Z90" t="str">
        <f>IF(B89="","",IF(AND($CG$13=2,G89="NO"),"",IF(V90=800,"",LEFT(DATA!$M$12,2)&amp;D89)))</f>
        <v>15E</v>
      </c>
      <c r="AA90" t="str">
        <f>IF(B89="","",IF(AND($CG$13=2,G89="NO"),"",IF(V90=800,"",LEFT(DATA!$M$13,2)&amp;D89)))</f>
        <v>19E</v>
      </c>
      <c r="AB90" t="str">
        <f>IF(B89="","",IF(AND($CG$13=2,H89="NO"),"",IF(V90=800,"",LEFT(DATA!$M$14,2)&amp;D89)))</f>
        <v>20E</v>
      </c>
      <c r="AC90" t="str">
        <f>IF(B89="","",IF(AND($CG$13=2,H89="NO"),"",IF(V90=800,"",LEFT(DATA!$M$15,2)&amp;D89)))</f>
        <v>21E</v>
      </c>
      <c r="AD90" t="str">
        <f>IF(B89="","",IF(AND($CG$13=2,I89="NO"),"",IF(V90=800,"",LEFT(DATA!$M$16,2)&amp;D89)))</f>
        <v>E</v>
      </c>
      <c r="AE90" t="str">
        <f>IF(B89="","",IF(AND($CG$13=2,I89="NO"),"",IF(V90=800,"",LEFT(DATA!$M$17,2)&amp;D89)))</f>
        <v>E</v>
      </c>
      <c r="AF90" t="str">
        <f>IF(B89="","",IF(AND($CG$13=2,J89="NO"),"",IF(V90=800,"",LEFT(DATA!$M$18,2)&amp;D89)))</f>
        <v>E</v>
      </c>
      <c r="AG90" t="str">
        <f>IF(B89="","",IF(AND($CG$13=2,J89="NO"),"",IF(V90=800,"",LEFT(DATA!$M$19,2)&amp;D89)))</f>
        <v>E</v>
      </c>
      <c r="AJ90" s="192">
        <f t="shared" si="104"/>
        <v>76</v>
      </c>
      <c r="AK90" s="192">
        <f t="shared" si="105"/>
        <v>76</v>
      </c>
      <c r="AL90" s="192">
        <f t="shared" si="106"/>
        <v>1305000276</v>
      </c>
      <c r="AM90" s="192" t="str">
        <f t="shared" si="107"/>
        <v>E</v>
      </c>
      <c r="AN90" s="192">
        <v>76</v>
      </c>
      <c r="AO90" s="192" t="str">
        <f>IF(AL90="","",INDEX($W$15:$AG$402,MATCH(AL90,V$15:$V$402,0),1))</f>
        <v>01T</v>
      </c>
      <c r="AP90" s="192" t="str">
        <f t="shared" si="108"/>
        <v>09H</v>
      </c>
      <c r="AQ90" s="192" t="str">
        <f t="shared" si="109"/>
        <v>13E</v>
      </c>
      <c r="AR90" s="192" t="str">
        <f t="shared" si="110"/>
        <v>15E</v>
      </c>
      <c r="AS90" s="192" t="str">
        <f t="shared" si="111"/>
        <v>19E</v>
      </c>
      <c r="AT90" s="192" t="str">
        <f t="shared" si="112"/>
        <v>20E</v>
      </c>
      <c r="AU90" s="192" t="str">
        <f t="shared" si="113"/>
        <v>21E</v>
      </c>
      <c r="AV90" s="192" t="str">
        <f t="shared" si="114"/>
        <v>E</v>
      </c>
      <c r="AW90" s="192" t="str">
        <f t="shared" si="115"/>
        <v>E</v>
      </c>
      <c r="AX90" s="192" t="str">
        <f t="shared" si="116"/>
        <v>E</v>
      </c>
      <c r="AY90" s="192" t="str">
        <f t="shared" si="117"/>
        <v>E</v>
      </c>
      <c r="BB90">
        <f t="shared" si="118"/>
        <v>800</v>
      </c>
      <c r="BC90">
        <f t="shared" si="119"/>
        <v>76</v>
      </c>
      <c r="BD90">
        <f t="shared" si="120"/>
        <v>800</v>
      </c>
      <c r="BE90">
        <f t="shared" si="121"/>
        <v>800</v>
      </c>
      <c r="BF90">
        <f t="shared" si="122"/>
        <v>800</v>
      </c>
      <c r="BG90">
        <f t="shared" si="123"/>
        <v>76</v>
      </c>
      <c r="BH90">
        <v>76</v>
      </c>
      <c r="BK90">
        <f t="shared" si="124"/>
        <v>76</v>
      </c>
      <c r="BL90">
        <f t="shared" si="125"/>
        <v>800</v>
      </c>
      <c r="BM90">
        <f t="shared" si="126"/>
        <v>800</v>
      </c>
      <c r="BN90">
        <f t="shared" si="127"/>
        <v>800</v>
      </c>
      <c r="BO90">
        <f t="shared" si="128"/>
        <v>800</v>
      </c>
      <c r="BP90">
        <f t="shared" si="129"/>
        <v>800</v>
      </c>
      <c r="BQ90">
        <f t="shared" si="130"/>
        <v>76</v>
      </c>
      <c r="CS90" s="193">
        <f t="shared" si="67"/>
        <v>77</v>
      </c>
      <c r="CT90" s="193">
        <f t="shared" si="68"/>
        <v>77</v>
      </c>
      <c r="CU90" s="193">
        <f t="shared" si="69"/>
        <v>77</v>
      </c>
      <c r="CV90" s="193">
        <f t="shared" si="70"/>
        <v>77</v>
      </c>
      <c r="CW90" s="193">
        <f t="shared" si="71"/>
        <v>77</v>
      </c>
      <c r="CX90" s="193">
        <f t="shared" si="72"/>
        <v>77</v>
      </c>
      <c r="CY90" s="193">
        <f t="shared" si="73"/>
        <v>77</v>
      </c>
      <c r="CZ90" s="193">
        <f t="shared" si="74"/>
        <v>77</v>
      </c>
      <c r="DA90" s="193">
        <f t="shared" si="75"/>
        <v>77</v>
      </c>
      <c r="DB90" s="193">
        <f t="shared" si="76"/>
        <v>77</v>
      </c>
      <c r="DC90" s="193">
        <f t="shared" si="77"/>
        <v>77</v>
      </c>
      <c r="DF90">
        <v>77</v>
      </c>
      <c r="DG90" s="192" t="str">
        <f t="shared" si="78"/>
        <v>01T</v>
      </c>
      <c r="DH90" s="192" t="str">
        <f t="shared" si="79"/>
        <v>09H</v>
      </c>
      <c r="DI90" s="192" t="str">
        <f t="shared" si="80"/>
        <v>13E</v>
      </c>
      <c r="DJ90" s="192" t="str">
        <f t="shared" si="81"/>
        <v>15E</v>
      </c>
      <c r="DK90" s="192" t="str">
        <f t="shared" si="82"/>
        <v>19E</v>
      </c>
      <c r="DL90" s="192" t="str">
        <f t="shared" si="83"/>
        <v>20E</v>
      </c>
      <c r="DM90" s="192" t="str">
        <f t="shared" si="84"/>
        <v>21E</v>
      </c>
      <c r="DN90" s="192" t="str">
        <f t="shared" si="85"/>
        <v>E</v>
      </c>
      <c r="DO90" s="192" t="str">
        <f t="shared" si="86"/>
        <v>E</v>
      </c>
      <c r="DP90" s="192" t="str">
        <f t="shared" si="87"/>
        <v>E</v>
      </c>
      <c r="DQ90" s="192" t="str">
        <f t="shared" si="88"/>
        <v>E</v>
      </c>
      <c r="DU90" s="204">
        <f t="shared" si="89"/>
        <v>1305000277</v>
      </c>
      <c r="DV90" s="204">
        <f t="shared" si="90"/>
        <v>1305000277</v>
      </c>
      <c r="DW90" s="204">
        <f t="shared" si="91"/>
        <v>1305000277</v>
      </c>
      <c r="DX90" s="204">
        <f t="shared" si="92"/>
        <v>1305000277</v>
      </c>
      <c r="DY90" s="204">
        <f t="shared" si="93"/>
        <v>1305000277</v>
      </c>
      <c r="DZ90" s="204">
        <f t="shared" si="94"/>
        <v>1305000277</v>
      </c>
      <c r="EA90" s="204">
        <f t="shared" si="95"/>
        <v>1305000277</v>
      </c>
      <c r="EB90" s="204">
        <f t="shared" si="96"/>
        <v>1305000277</v>
      </c>
      <c r="EC90" s="204">
        <f t="shared" si="97"/>
        <v>1305000277</v>
      </c>
      <c r="ED90" s="204">
        <f t="shared" si="98"/>
        <v>1305000277</v>
      </c>
      <c r="EE90" s="204">
        <f t="shared" si="99"/>
        <v>1305000277</v>
      </c>
    </row>
    <row r="91" spans="2:135" ht="22.8" x14ac:dyDescent="0.3">
      <c r="B91" s="225">
        <f t="shared" si="100"/>
        <v>78</v>
      </c>
      <c r="C91" s="226">
        <f t="shared" si="101"/>
        <v>1305000278</v>
      </c>
      <c r="D91" s="227" t="s">
        <v>293</v>
      </c>
      <c r="E91" s="279" t="s">
        <v>38</v>
      </c>
      <c r="F91" s="202"/>
      <c r="G91" s="202"/>
      <c r="H91" s="202"/>
      <c r="I91" s="202"/>
      <c r="J91" s="202"/>
      <c r="K91" s="201"/>
      <c r="U91">
        <v>77</v>
      </c>
      <c r="V91">
        <f t="shared" si="102"/>
        <v>1305000277</v>
      </c>
      <c r="W91" t="str">
        <f t="shared" si="103"/>
        <v>01T</v>
      </c>
      <c r="X91" t="str">
        <f>IF(B90="","",IF(OR(W91="",W91=0),"",IF(V91=800,"",INDEX(DATA!$M$10:$Q$10,1,MATCH(W91,DATA!$M$9:$Q$9,0)))))</f>
        <v>09H</v>
      </c>
      <c r="Y91" t="str">
        <f>IF(B90="","",IF($CG$13=2,IF(OR(F90="NO",F90=""),"",F90),IF(V91=800,"",DATA!$M$11)))</f>
        <v>13E</v>
      </c>
      <c r="Z91" t="str">
        <f>IF(B90="","",IF(AND($CG$13=2,G90="NO"),"",IF(V91=800,"",LEFT(DATA!$M$12,2)&amp;D90)))</f>
        <v>15E</v>
      </c>
      <c r="AA91" t="str">
        <f>IF(B90="","",IF(AND($CG$13=2,G90="NO"),"",IF(V91=800,"",LEFT(DATA!$M$13,2)&amp;D90)))</f>
        <v>19E</v>
      </c>
      <c r="AB91" t="str">
        <f>IF(B90="","",IF(AND($CG$13=2,H90="NO"),"",IF(V91=800,"",LEFT(DATA!$M$14,2)&amp;D90)))</f>
        <v>20E</v>
      </c>
      <c r="AC91" t="str">
        <f>IF(B90="","",IF(AND($CG$13=2,H90="NO"),"",IF(V91=800,"",LEFT(DATA!$M$15,2)&amp;D90)))</f>
        <v>21E</v>
      </c>
      <c r="AD91" t="str">
        <f>IF(B90="","",IF(AND($CG$13=2,I90="NO"),"",IF(V91=800,"",LEFT(DATA!$M$16,2)&amp;D90)))</f>
        <v>E</v>
      </c>
      <c r="AE91" t="str">
        <f>IF(B90="","",IF(AND($CG$13=2,I90="NO"),"",IF(V91=800,"",LEFT(DATA!$M$17,2)&amp;D90)))</f>
        <v>E</v>
      </c>
      <c r="AF91" t="str">
        <f>IF(B90="","",IF(AND($CG$13=2,J90="NO"),"",IF(V91=800,"",LEFT(DATA!$M$18,2)&amp;D90)))</f>
        <v>E</v>
      </c>
      <c r="AG91" t="str">
        <f>IF(B90="","",IF(AND($CG$13=2,J90="NO"),"",IF(V91=800,"",LEFT(DATA!$M$19,2)&amp;D90)))</f>
        <v>E</v>
      </c>
      <c r="AJ91" s="192">
        <f t="shared" si="104"/>
        <v>77</v>
      </c>
      <c r="AK91" s="192">
        <f t="shared" si="105"/>
        <v>77</v>
      </c>
      <c r="AL91" s="192">
        <f t="shared" si="106"/>
        <v>1305000277</v>
      </c>
      <c r="AM91" s="192" t="str">
        <f t="shared" si="107"/>
        <v>E</v>
      </c>
      <c r="AN91" s="192">
        <v>77</v>
      </c>
      <c r="AO91" s="192" t="str">
        <f>IF(AL91="","",INDEX($W$15:$AG$402,MATCH(AL91,V$15:$V$402,0),1))</f>
        <v>01T</v>
      </c>
      <c r="AP91" s="192" t="str">
        <f t="shared" si="108"/>
        <v>09H</v>
      </c>
      <c r="AQ91" s="192" t="str">
        <f t="shared" si="109"/>
        <v>13E</v>
      </c>
      <c r="AR91" s="192" t="str">
        <f t="shared" si="110"/>
        <v>15E</v>
      </c>
      <c r="AS91" s="192" t="str">
        <f t="shared" si="111"/>
        <v>19E</v>
      </c>
      <c r="AT91" s="192" t="str">
        <f t="shared" si="112"/>
        <v>20E</v>
      </c>
      <c r="AU91" s="192" t="str">
        <f t="shared" si="113"/>
        <v>21E</v>
      </c>
      <c r="AV91" s="192" t="str">
        <f t="shared" si="114"/>
        <v>E</v>
      </c>
      <c r="AW91" s="192" t="str">
        <f t="shared" si="115"/>
        <v>E</v>
      </c>
      <c r="AX91" s="192" t="str">
        <f t="shared" si="116"/>
        <v>E</v>
      </c>
      <c r="AY91" s="192" t="str">
        <f t="shared" si="117"/>
        <v>E</v>
      </c>
      <c r="BB91">
        <f t="shared" si="118"/>
        <v>800</v>
      </c>
      <c r="BC91">
        <f t="shared" si="119"/>
        <v>77</v>
      </c>
      <c r="BD91">
        <f t="shared" si="120"/>
        <v>800</v>
      </c>
      <c r="BE91">
        <f t="shared" si="121"/>
        <v>800</v>
      </c>
      <c r="BF91">
        <f t="shared" si="122"/>
        <v>800</v>
      </c>
      <c r="BG91">
        <f t="shared" si="123"/>
        <v>77</v>
      </c>
      <c r="BH91">
        <v>77</v>
      </c>
      <c r="BK91">
        <f t="shared" si="124"/>
        <v>77</v>
      </c>
      <c r="BL91">
        <f t="shared" si="125"/>
        <v>800</v>
      </c>
      <c r="BM91">
        <f t="shared" si="126"/>
        <v>800</v>
      </c>
      <c r="BN91">
        <f t="shared" si="127"/>
        <v>800</v>
      </c>
      <c r="BO91">
        <f t="shared" si="128"/>
        <v>800</v>
      </c>
      <c r="BP91">
        <f t="shared" si="129"/>
        <v>800</v>
      </c>
      <c r="BQ91">
        <f t="shared" si="130"/>
        <v>77</v>
      </c>
      <c r="CS91" s="193">
        <f t="shared" si="67"/>
        <v>78</v>
      </c>
      <c r="CT91" s="193">
        <f t="shared" si="68"/>
        <v>78</v>
      </c>
      <c r="CU91" s="193">
        <f t="shared" si="69"/>
        <v>78</v>
      </c>
      <c r="CV91" s="193">
        <f t="shared" si="70"/>
        <v>78</v>
      </c>
      <c r="CW91" s="193">
        <f t="shared" si="71"/>
        <v>78</v>
      </c>
      <c r="CX91" s="193">
        <f t="shared" si="72"/>
        <v>78</v>
      </c>
      <c r="CY91" s="193">
        <f t="shared" si="73"/>
        <v>78</v>
      </c>
      <c r="CZ91" s="193">
        <f t="shared" si="74"/>
        <v>78</v>
      </c>
      <c r="DA91" s="193">
        <f t="shared" si="75"/>
        <v>78</v>
      </c>
      <c r="DB91" s="193">
        <f t="shared" si="76"/>
        <v>78</v>
      </c>
      <c r="DC91" s="193">
        <f t="shared" si="77"/>
        <v>78</v>
      </c>
      <c r="DF91">
        <v>78</v>
      </c>
      <c r="DG91" s="192" t="str">
        <f t="shared" si="78"/>
        <v>01T</v>
      </c>
      <c r="DH91" s="192" t="str">
        <f t="shared" si="79"/>
        <v>09H</v>
      </c>
      <c r="DI91" s="192" t="str">
        <f t="shared" si="80"/>
        <v>13E</v>
      </c>
      <c r="DJ91" s="192" t="str">
        <f t="shared" si="81"/>
        <v>15E</v>
      </c>
      <c r="DK91" s="192" t="str">
        <f t="shared" si="82"/>
        <v>19E</v>
      </c>
      <c r="DL91" s="192" t="str">
        <f t="shared" si="83"/>
        <v>20E</v>
      </c>
      <c r="DM91" s="192" t="str">
        <f t="shared" si="84"/>
        <v>21E</v>
      </c>
      <c r="DN91" s="192" t="str">
        <f t="shared" si="85"/>
        <v>E</v>
      </c>
      <c r="DO91" s="192" t="str">
        <f t="shared" si="86"/>
        <v>E</v>
      </c>
      <c r="DP91" s="192" t="str">
        <f t="shared" si="87"/>
        <v>E</v>
      </c>
      <c r="DQ91" s="192" t="str">
        <f t="shared" si="88"/>
        <v>E</v>
      </c>
      <c r="DU91" s="204">
        <f t="shared" si="89"/>
        <v>1305000278</v>
      </c>
      <c r="DV91" s="204">
        <f t="shared" si="90"/>
        <v>1305000278</v>
      </c>
      <c r="DW91" s="204">
        <f t="shared" si="91"/>
        <v>1305000278</v>
      </c>
      <c r="DX91" s="204">
        <f t="shared" si="92"/>
        <v>1305000278</v>
      </c>
      <c r="DY91" s="204">
        <f t="shared" si="93"/>
        <v>1305000278</v>
      </c>
      <c r="DZ91" s="204">
        <f t="shared" si="94"/>
        <v>1305000278</v>
      </c>
      <c r="EA91" s="204">
        <f t="shared" si="95"/>
        <v>1305000278</v>
      </c>
      <c r="EB91" s="204">
        <f t="shared" si="96"/>
        <v>1305000278</v>
      </c>
      <c r="EC91" s="204">
        <f t="shared" si="97"/>
        <v>1305000278</v>
      </c>
      <c r="ED91" s="204">
        <f t="shared" si="98"/>
        <v>1305000278</v>
      </c>
      <c r="EE91" s="204">
        <f t="shared" si="99"/>
        <v>1305000278</v>
      </c>
    </row>
    <row r="92" spans="2:135" ht="22.8" x14ac:dyDescent="0.3">
      <c r="B92" s="225">
        <f t="shared" si="100"/>
        <v>79</v>
      </c>
      <c r="C92" s="226">
        <f t="shared" si="101"/>
        <v>1305000279</v>
      </c>
      <c r="D92" s="227" t="s">
        <v>293</v>
      </c>
      <c r="E92" s="279" t="s">
        <v>38</v>
      </c>
      <c r="F92" s="202"/>
      <c r="G92" s="202"/>
      <c r="H92" s="202"/>
      <c r="I92" s="202"/>
      <c r="J92" s="202"/>
      <c r="K92" s="201"/>
      <c r="U92">
        <v>78</v>
      </c>
      <c r="V92">
        <f t="shared" si="102"/>
        <v>1305000278</v>
      </c>
      <c r="W92" t="str">
        <f t="shared" si="103"/>
        <v>01T</v>
      </c>
      <c r="X92" t="str">
        <f>IF(B91="","",IF(OR(W92="",W92=0),"",IF(V92=800,"",INDEX(DATA!$M$10:$Q$10,1,MATCH(W92,DATA!$M$9:$Q$9,0)))))</f>
        <v>09H</v>
      </c>
      <c r="Y92" t="str">
        <f>IF(B91="","",IF($CG$13=2,IF(OR(F91="NO",F91=""),"",F91),IF(V92=800,"",DATA!$M$11)))</f>
        <v>13E</v>
      </c>
      <c r="Z92" t="str">
        <f>IF(B91="","",IF(AND($CG$13=2,G91="NO"),"",IF(V92=800,"",LEFT(DATA!$M$12,2)&amp;D91)))</f>
        <v>15E</v>
      </c>
      <c r="AA92" t="str">
        <f>IF(B91="","",IF(AND($CG$13=2,G91="NO"),"",IF(V92=800,"",LEFT(DATA!$M$13,2)&amp;D91)))</f>
        <v>19E</v>
      </c>
      <c r="AB92" t="str">
        <f>IF(B91="","",IF(AND($CG$13=2,H91="NO"),"",IF(V92=800,"",LEFT(DATA!$M$14,2)&amp;D91)))</f>
        <v>20E</v>
      </c>
      <c r="AC92" t="str">
        <f>IF(B91="","",IF(AND($CG$13=2,H91="NO"),"",IF(V92=800,"",LEFT(DATA!$M$15,2)&amp;D91)))</f>
        <v>21E</v>
      </c>
      <c r="AD92" t="str">
        <f>IF(B91="","",IF(AND($CG$13=2,I91="NO"),"",IF(V92=800,"",LEFT(DATA!$M$16,2)&amp;D91)))</f>
        <v>E</v>
      </c>
      <c r="AE92" t="str">
        <f>IF(B91="","",IF(AND($CG$13=2,I91="NO"),"",IF(V92=800,"",LEFT(DATA!$M$17,2)&amp;D91)))</f>
        <v>E</v>
      </c>
      <c r="AF92" t="str">
        <f>IF(B91="","",IF(AND($CG$13=2,J91="NO"),"",IF(V92=800,"",LEFT(DATA!$M$18,2)&amp;D91)))</f>
        <v>E</v>
      </c>
      <c r="AG92" t="str">
        <f>IF(B91="","",IF(AND($CG$13=2,J91="NO"),"",IF(V92=800,"",LEFT(DATA!$M$19,2)&amp;D91)))</f>
        <v>E</v>
      </c>
      <c r="AJ92" s="192">
        <f t="shared" si="104"/>
        <v>78</v>
      </c>
      <c r="AK92" s="192">
        <f t="shared" si="105"/>
        <v>78</v>
      </c>
      <c r="AL92" s="192">
        <f t="shared" si="106"/>
        <v>1305000278</v>
      </c>
      <c r="AM92" s="192" t="str">
        <f t="shared" si="107"/>
        <v>E</v>
      </c>
      <c r="AN92" s="192">
        <v>78</v>
      </c>
      <c r="AO92" s="192" t="str">
        <f>IF(AL92="","",INDEX($W$15:$AG$402,MATCH(AL92,V$15:$V$402,0),1))</f>
        <v>01T</v>
      </c>
      <c r="AP92" s="192" t="str">
        <f t="shared" si="108"/>
        <v>09H</v>
      </c>
      <c r="AQ92" s="192" t="str">
        <f t="shared" si="109"/>
        <v>13E</v>
      </c>
      <c r="AR92" s="192" t="str">
        <f t="shared" si="110"/>
        <v>15E</v>
      </c>
      <c r="AS92" s="192" t="str">
        <f t="shared" si="111"/>
        <v>19E</v>
      </c>
      <c r="AT92" s="192" t="str">
        <f t="shared" si="112"/>
        <v>20E</v>
      </c>
      <c r="AU92" s="192" t="str">
        <f t="shared" si="113"/>
        <v>21E</v>
      </c>
      <c r="AV92" s="192" t="str">
        <f t="shared" si="114"/>
        <v>E</v>
      </c>
      <c r="AW92" s="192" t="str">
        <f t="shared" si="115"/>
        <v>E</v>
      </c>
      <c r="AX92" s="192" t="str">
        <f t="shared" si="116"/>
        <v>E</v>
      </c>
      <c r="AY92" s="192" t="str">
        <f t="shared" si="117"/>
        <v>E</v>
      </c>
      <c r="BB92">
        <f t="shared" si="118"/>
        <v>800</v>
      </c>
      <c r="BC92">
        <f t="shared" si="119"/>
        <v>78</v>
      </c>
      <c r="BD92">
        <f t="shared" si="120"/>
        <v>800</v>
      </c>
      <c r="BE92">
        <f t="shared" si="121"/>
        <v>800</v>
      </c>
      <c r="BF92">
        <f t="shared" si="122"/>
        <v>800</v>
      </c>
      <c r="BG92">
        <f t="shared" si="123"/>
        <v>78</v>
      </c>
      <c r="BH92">
        <v>78</v>
      </c>
      <c r="BK92">
        <f t="shared" si="124"/>
        <v>78</v>
      </c>
      <c r="BL92">
        <f t="shared" si="125"/>
        <v>800</v>
      </c>
      <c r="BM92">
        <f t="shared" si="126"/>
        <v>800</v>
      </c>
      <c r="BN92">
        <f t="shared" si="127"/>
        <v>800</v>
      </c>
      <c r="BO92">
        <f t="shared" si="128"/>
        <v>800</v>
      </c>
      <c r="BP92">
        <f t="shared" si="129"/>
        <v>800</v>
      </c>
      <c r="BQ92">
        <f t="shared" si="130"/>
        <v>78</v>
      </c>
      <c r="CS92" s="193">
        <f t="shared" si="67"/>
        <v>79</v>
      </c>
      <c r="CT92" s="193">
        <f t="shared" si="68"/>
        <v>79</v>
      </c>
      <c r="CU92" s="193">
        <f t="shared" si="69"/>
        <v>79</v>
      </c>
      <c r="CV92" s="193">
        <f t="shared" si="70"/>
        <v>79</v>
      </c>
      <c r="CW92" s="193">
        <f t="shared" si="71"/>
        <v>79</v>
      </c>
      <c r="CX92" s="193">
        <f t="shared" si="72"/>
        <v>79</v>
      </c>
      <c r="CY92" s="193">
        <f t="shared" si="73"/>
        <v>79</v>
      </c>
      <c r="CZ92" s="193">
        <f t="shared" si="74"/>
        <v>79</v>
      </c>
      <c r="DA92" s="193">
        <f t="shared" si="75"/>
        <v>79</v>
      </c>
      <c r="DB92" s="193">
        <f t="shared" si="76"/>
        <v>79</v>
      </c>
      <c r="DC92" s="193">
        <f t="shared" si="77"/>
        <v>79</v>
      </c>
      <c r="DF92">
        <v>79</v>
      </c>
      <c r="DG92" s="192" t="str">
        <f t="shared" si="78"/>
        <v>01T</v>
      </c>
      <c r="DH92" s="192" t="str">
        <f t="shared" si="79"/>
        <v>09H</v>
      </c>
      <c r="DI92" s="192" t="str">
        <f t="shared" si="80"/>
        <v>13E</v>
      </c>
      <c r="DJ92" s="192" t="str">
        <f t="shared" si="81"/>
        <v>15E</v>
      </c>
      <c r="DK92" s="192" t="str">
        <f t="shared" si="82"/>
        <v>19E</v>
      </c>
      <c r="DL92" s="192" t="str">
        <f t="shared" si="83"/>
        <v>20E</v>
      </c>
      <c r="DM92" s="192" t="str">
        <f t="shared" si="84"/>
        <v>21E</v>
      </c>
      <c r="DN92" s="192" t="str">
        <f t="shared" si="85"/>
        <v>E</v>
      </c>
      <c r="DO92" s="192" t="str">
        <f t="shared" si="86"/>
        <v>E</v>
      </c>
      <c r="DP92" s="192" t="str">
        <f t="shared" si="87"/>
        <v>E</v>
      </c>
      <c r="DQ92" s="192" t="str">
        <f t="shared" si="88"/>
        <v>E</v>
      </c>
      <c r="DU92" s="204">
        <f t="shared" si="89"/>
        <v>1305000279</v>
      </c>
      <c r="DV92" s="204">
        <f t="shared" si="90"/>
        <v>1305000279</v>
      </c>
      <c r="DW92" s="204">
        <f t="shared" si="91"/>
        <v>1305000279</v>
      </c>
      <c r="DX92" s="204">
        <f t="shared" si="92"/>
        <v>1305000279</v>
      </c>
      <c r="DY92" s="204">
        <f t="shared" si="93"/>
        <v>1305000279</v>
      </c>
      <c r="DZ92" s="204">
        <f t="shared" si="94"/>
        <v>1305000279</v>
      </c>
      <c r="EA92" s="204">
        <f t="shared" si="95"/>
        <v>1305000279</v>
      </c>
      <c r="EB92" s="204">
        <f t="shared" si="96"/>
        <v>1305000279</v>
      </c>
      <c r="EC92" s="204">
        <f t="shared" si="97"/>
        <v>1305000279</v>
      </c>
      <c r="ED92" s="204">
        <f t="shared" si="98"/>
        <v>1305000279</v>
      </c>
      <c r="EE92" s="204">
        <f t="shared" si="99"/>
        <v>1305000279</v>
      </c>
    </row>
    <row r="93" spans="2:135" ht="22.8" x14ac:dyDescent="0.3">
      <c r="B93" s="225">
        <f t="shared" si="100"/>
        <v>80</v>
      </c>
      <c r="C93" s="226">
        <f t="shared" si="101"/>
        <v>1305000280</v>
      </c>
      <c r="D93" s="227" t="s">
        <v>293</v>
      </c>
      <c r="E93" s="279" t="s">
        <v>38</v>
      </c>
      <c r="F93" s="202"/>
      <c r="G93" s="202"/>
      <c r="H93" s="202"/>
      <c r="I93" s="202"/>
      <c r="J93" s="202"/>
      <c r="K93" s="201"/>
      <c r="U93">
        <v>79</v>
      </c>
      <c r="V93">
        <f t="shared" si="102"/>
        <v>1305000279</v>
      </c>
      <c r="W93" t="str">
        <f t="shared" si="103"/>
        <v>01T</v>
      </c>
      <c r="X93" t="str">
        <f>IF(B92="","",IF(OR(W93="",W93=0),"",IF(V93=800,"",INDEX(DATA!$M$10:$Q$10,1,MATCH(W93,DATA!$M$9:$Q$9,0)))))</f>
        <v>09H</v>
      </c>
      <c r="Y93" t="str">
        <f>IF(B92="","",IF($CG$13=2,IF(OR(F92="NO",F92=""),"",F92),IF(V93=800,"",DATA!$M$11)))</f>
        <v>13E</v>
      </c>
      <c r="Z93" t="str">
        <f>IF(B92="","",IF(AND($CG$13=2,G92="NO"),"",IF(V93=800,"",LEFT(DATA!$M$12,2)&amp;D92)))</f>
        <v>15E</v>
      </c>
      <c r="AA93" t="str">
        <f>IF(B92="","",IF(AND($CG$13=2,G92="NO"),"",IF(V93=800,"",LEFT(DATA!$M$13,2)&amp;D92)))</f>
        <v>19E</v>
      </c>
      <c r="AB93" t="str">
        <f>IF(B92="","",IF(AND($CG$13=2,H92="NO"),"",IF(V93=800,"",LEFT(DATA!$M$14,2)&amp;D92)))</f>
        <v>20E</v>
      </c>
      <c r="AC93" t="str">
        <f>IF(B92="","",IF(AND($CG$13=2,H92="NO"),"",IF(V93=800,"",LEFT(DATA!$M$15,2)&amp;D92)))</f>
        <v>21E</v>
      </c>
      <c r="AD93" t="str">
        <f>IF(B92="","",IF(AND($CG$13=2,I92="NO"),"",IF(V93=800,"",LEFT(DATA!$M$16,2)&amp;D92)))</f>
        <v>E</v>
      </c>
      <c r="AE93" t="str">
        <f>IF(B92="","",IF(AND($CG$13=2,I92="NO"),"",IF(V93=800,"",LEFT(DATA!$M$17,2)&amp;D92)))</f>
        <v>E</v>
      </c>
      <c r="AF93" t="str">
        <f>IF(B92="","",IF(AND($CG$13=2,J92="NO"),"",IF(V93=800,"",LEFT(DATA!$M$18,2)&amp;D92)))</f>
        <v>E</v>
      </c>
      <c r="AG93" t="str">
        <f>IF(B92="","",IF(AND($CG$13=2,J92="NO"),"",IF(V93=800,"",LEFT(DATA!$M$19,2)&amp;D92)))</f>
        <v>E</v>
      </c>
      <c r="AJ93" s="192">
        <f t="shared" si="104"/>
        <v>79</v>
      </c>
      <c r="AK93" s="192">
        <f t="shared" si="105"/>
        <v>79</v>
      </c>
      <c r="AL93" s="192">
        <f t="shared" si="106"/>
        <v>1305000279</v>
      </c>
      <c r="AM93" s="192" t="str">
        <f t="shared" si="107"/>
        <v>E</v>
      </c>
      <c r="AN93" s="192">
        <v>79</v>
      </c>
      <c r="AO93" s="192" t="str">
        <f>IF(AL93="","",INDEX($W$15:$AG$402,MATCH(AL93,V$15:$V$402,0),1))</f>
        <v>01T</v>
      </c>
      <c r="AP93" s="192" t="str">
        <f t="shared" si="108"/>
        <v>09H</v>
      </c>
      <c r="AQ93" s="192" t="str">
        <f t="shared" si="109"/>
        <v>13E</v>
      </c>
      <c r="AR93" s="192" t="str">
        <f t="shared" si="110"/>
        <v>15E</v>
      </c>
      <c r="AS93" s="192" t="str">
        <f t="shared" si="111"/>
        <v>19E</v>
      </c>
      <c r="AT93" s="192" t="str">
        <f t="shared" si="112"/>
        <v>20E</v>
      </c>
      <c r="AU93" s="192" t="str">
        <f t="shared" si="113"/>
        <v>21E</v>
      </c>
      <c r="AV93" s="192" t="str">
        <f t="shared" si="114"/>
        <v>E</v>
      </c>
      <c r="AW93" s="192" t="str">
        <f t="shared" si="115"/>
        <v>E</v>
      </c>
      <c r="AX93" s="192" t="str">
        <f t="shared" si="116"/>
        <v>E</v>
      </c>
      <c r="AY93" s="192" t="str">
        <f t="shared" si="117"/>
        <v>E</v>
      </c>
      <c r="BB93">
        <f t="shared" si="118"/>
        <v>800</v>
      </c>
      <c r="BC93">
        <f t="shared" si="119"/>
        <v>79</v>
      </c>
      <c r="BD93">
        <f t="shared" si="120"/>
        <v>800</v>
      </c>
      <c r="BE93">
        <f t="shared" si="121"/>
        <v>800</v>
      </c>
      <c r="BF93">
        <f t="shared" si="122"/>
        <v>800</v>
      </c>
      <c r="BG93">
        <f t="shared" si="123"/>
        <v>79</v>
      </c>
      <c r="BH93">
        <v>79</v>
      </c>
      <c r="BK93">
        <f t="shared" si="124"/>
        <v>79</v>
      </c>
      <c r="BL93">
        <f t="shared" si="125"/>
        <v>800</v>
      </c>
      <c r="BM93">
        <f t="shared" si="126"/>
        <v>800</v>
      </c>
      <c r="BN93">
        <f t="shared" si="127"/>
        <v>800</v>
      </c>
      <c r="BO93">
        <f t="shared" si="128"/>
        <v>800</v>
      </c>
      <c r="BP93">
        <f t="shared" si="129"/>
        <v>800</v>
      </c>
      <c r="BQ93">
        <f t="shared" si="130"/>
        <v>79</v>
      </c>
      <c r="CS93" s="193">
        <f t="shared" si="67"/>
        <v>80</v>
      </c>
      <c r="CT93" s="193">
        <f t="shared" si="68"/>
        <v>80</v>
      </c>
      <c r="CU93" s="193">
        <f t="shared" si="69"/>
        <v>80</v>
      </c>
      <c r="CV93" s="193">
        <f t="shared" si="70"/>
        <v>80</v>
      </c>
      <c r="CW93" s="193">
        <f t="shared" si="71"/>
        <v>80</v>
      </c>
      <c r="CX93" s="193">
        <f t="shared" si="72"/>
        <v>80</v>
      </c>
      <c r="CY93" s="193">
        <f t="shared" si="73"/>
        <v>80</v>
      </c>
      <c r="CZ93" s="193">
        <f t="shared" si="74"/>
        <v>80</v>
      </c>
      <c r="DA93" s="193">
        <f t="shared" si="75"/>
        <v>80</v>
      </c>
      <c r="DB93" s="193">
        <f t="shared" si="76"/>
        <v>80</v>
      </c>
      <c r="DC93" s="193">
        <f t="shared" si="77"/>
        <v>80</v>
      </c>
      <c r="DF93">
        <v>80</v>
      </c>
      <c r="DG93" s="192" t="str">
        <f t="shared" si="78"/>
        <v>01T</v>
      </c>
      <c r="DH93" s="192" t="str">
        <f t="shared" si="79"/>
        <v>09H</v>
      </c>
      <c r="DI93" s="192" t="str">
        <f t="shared" si="80"/>
        <v>13E</v>
      </c>
      <c r="DJ93" s="192" t="str">
        <f t="shared" si="81"/>
        <v>15E</v>
      </c>
      <c r="DK93" s="192" t="str">
        <f t="shared" si="82"/>
        <v>19E</v>
      </c>
      <c r="DL93" s="192" t="str">
        <f t="shared" si="83"/>
        <v>20E</v>
      </c>
      <c r="DM93" s="192" t="str">
        <f t="shared" si="84"/>
        <v>21E</v>
      </c>
      <c r="DN93" s="192" t="str">
        <f t="shared" si="85"/>
        <v>E</v>
      </c>
      <c r="DO93" s="192" t="str">
        <f t="shared" si="86"/>
        <v>E</v>
      </c>
      <c r="DP93" s="192" t="str">
        <f t="shared" si="87"/>
        <v>E</v>
      </c>
      <c r="DQ93" s="192" t="str">
        <f t="shared" si="88"/>
        <v>E</v>
      </c>
      <c r="DU93" s="204">
        <f t="shared" si="89"/>
        <v>1305000280</v>
      </c>
      <c r="DV93" s="204">
        <f t="shared" si="90"/>
        <v>1305000280</v>
      </c>
      <c r="DW93" s="204">
        <f t="shared" si="91"/>
        <v>1305000280</v>
      </c>
      <c r="DX93" s="204">
        <f t="shared" si="92"/>
        <v>1305000280</v>
      </c>
      <c r="DY93" s="204">
        <f t="shared" si="93"/>
        <v>1305000280</v>
      </c>
      <c r="DZ93" s="204">
        <f t="shared" si="94"/>
        <v>1305000280</v>
      </c>
      <c r="EA93" s="204">
        <f t="shared" si="95"/>
        <v>1305000280</v>
      </c>
      <c r="EB93" s="204">
        <f t="shared" si="96"/>
        <v>1305000280</v>
      </c>
      <c r="EC93" s="204">
        <f t="shared" si="97"/>
        <v>1305000280</v>
      </c>
      <c r="ED93" s="204">
        <f t="shared" si="98"/>
        <v>1305000280</v>
      </c>
      <c r="EE93" s="204">
        <f t="shared" si="99"/>
        <v>1305000280</v>
      </c>
    </row>
    <row r="94" spans="2:135" ht="22.8" x14ac:dyDescent="0.3">
      <c r="B94" s="225">
        <f t="shared" si="100"/>
        <v>81</v>
      </c>
      <c r="C94" s="226">
        <f t="shared" si="101"/>
        <v>1305000281</v>
      </c>
      <c r="D94" s="227" t="s">
        <v>293</v>
      </c>
      <c r="E94" s="279" t="s">
        <v>38</v>
      </c>
      <c r="F94" s="202"/>
      <c r="G94" s="202"/>
      <c r="H94" s="202"/>
      <c r="I94" s="202"/>
      <c r="J94" s="202"/>
      <c r="K94" s="201"/>
      <c r="U94">
        <v>80</v>
      </c>
      <c r="V94">
        <f t="shared" si="102"/>
        <v>1305000280</v>
      </c>
      <c r="W94" t="str">
        <f t="shared" si="103"/>
        <v>01T</v>
      </c>
      <c r="X94" t="str">
        <f>IF(B93="","",IF(OR(W94="",W94=0),"",IF(V94=800,"",INDEX(DATA!$M$10:$Q$10,1,MATCH(W94,DATA!$M$9:$Q$9,0)))))</f>
        <v>09H</v>
      </c>
      <c r="Y94" t="str">
        <f>IF(B93="","",IF($CG$13=2,IF(OR(F93="NO",F93=""),"",F93),IF(V94=800,"",DATA!$M$11)))</f>
        <v>13E</v>
      </c>
      <c r="Z94" t="str">
        <f>IF(B93="","",IF(AND($CG$13=2,G93="NO"),"",IF(V94=800,"",LEFT(DATA!$M$12,2)&amp;D93)))</f>
        <v>15E</v>
      </c>
      <c r="AA94" t="str">
        <f>IF(B93="","",IF(AND($CG$13=2,G93="NO"),"",IF(V94=800,"",LEFT(DATA!$M$13,2)&amp;D93)))</f>
        <v>19E</v>
      </c>
      <c r="AB94" t="str">
        <f>IF(B93="","",IF(AND($CG$13=2,H93="NO"),"",IF(V94=800,"",LEFT(DATA!$M$14,2)&amp;D93)))</f>
        <v>20E</v>
      </c>
      <c r="AC94" t="str">
        <f>IF(B93="","",IF(AND($CG$13=2,H93="NO"),"",IF(V94=800,"",LEFT(DATA!$M$15,2)&amp;D93)))</f>
        <v>21E</v>
      </c>
      <c r="AD94" t="str">
        <f>IF(B93="","",IF(AND($CG$13=2,I93="NO"),"",IF(V94=800,"",LEFT(DATA!$M$16,2)&amp;D93)))</f>
        <v>E</v>
      </c>
      <c r="AE94" t="str">
        <f>IF(B93="","",IF(AND($CG$13=2,I93="NO"),"",IF(V94=800,"",LEFT(DATA!$M$17,2)&amp;D93)))</f>
        <v>E</v>
      </c>
      <c r="AF94" t="str">
        <f>IF(B93="","",IF(AND($CG$13=2,J93="NO"),"",IF(V94=800,"",LEFT(DATA!$M$18,2)&amp;D93)))</f>
        <v>E</v>
      </c>
      <c r="AG94" t="str">
        <f>IF(B93="","",IF(AND($CG$13=2,J93="NO"),"",IF(V94=800,"",LEFT(DATA!$M$19,2)&amp;D93)))</f>
        <v>E</v>
      </c>
      <c r="AJ94" s="192">
        <f t="shared" si="104"/>
        <v>80</v>
      </c>
      <c r="AK94" s="192">
        <f t="shared" si="105"/>
        <v>80</v>
      </c>
      <c r="AL94" s="192">
        <f t="shared" si="106"/>
        <v>1305000280</v>
      </c>
      <c r="AM94" s="192" t="str">
        <f t="shared" si="107"/>
        <v>E</v>
      </c>
      <c r="AN94" s="192">
        <v>80</v>
      </c>
      <c r="AO94" s="192" t="str">
        <f>IF(AL94="","",INDEX($W$15:$AG$402,MATCH(AL94,V$15:$V$402,0),1))</f>
        <v>01T</v>
      </c>
      <c r="AP94" s="192" t="str">
        <f t="shared" si="108"/>
        <v>09H</v>
      </c>
      <c r="AQ94" s="192" t="str">
        <f t="shared" si="109"/>
        <v>13E</v>
      </c>
      <c r="AR94" s="192" t="str">
        <f t="shared" si="110"/>
        <v>15E</v>
      </c>
      <c r="AS94" s="192" t="str">
        <f t="shared" si="111"/>
        <v>19E</v>
      </c>
      <c r="AT94" s="192" t="str">
        <f t="shared" si="112"/>
        <v>20E</v>
      </c>
      <c r="AU94" s="192" t="str">
        <f t="shared" si="113"/>
        <v>21E</v>
      </c>
      <c r="AV94" s="192" t="str">
        <f t="shared" si="114"/>
        <v>E</v>
      </c>
      <c r="AW94" s="192" t="str">
        <f t="shared" si="115"/>
        <v>E</v>
      </c>
      <c r="AX94" s="192" t="str">
        <f t="shared" si="116"/>
        <v>E</v>
      </c>
      <c r="AY94" s="192" t="str">
        <f t="shared" si="117"/>
        <v>E</v>
      </c>
      <c r="BB94">
        <f t="shared" si="118"/>
        <v>800</v>
      </c>
      <c r="BC94">
        <f t="shared" si="119"/>
        <v>80</v>
      </c>
      <c r="BD94">
        <f t="shared" si="120"/>
        <v>800</v>
      </c>
      <c r="BE94">
        <f t="shared" si="121"/>
        <v>800</v>
      </c>
      <c r="BF94">
        <f t="shared" si="122"/>
        <v>800</v>
      </c>
      <c r="BG94">
        <f t="shared" si="123"/>
        <v>80</v>
      </c>
      <c r="BH94">
        <v>80</v>
      </c>
      <c r="BK94">
        <f t="shared" si="124"/>
        <v>80</v>
      </c>
      <c r="BL94">
        <f t="shared" si="125"/>
        <v>800</v>
      </c>
      <c r="BM94">
        <f t="shared" si="126"/>
        <v>800</v>
      </c>
      <c r="BN94">
        <f t="shared" si="127"/>
        <v>800</v>
      </c>
      <c r="BO94">
        <f t="shared" si="128"/>
        <v>800</v>
      </c>
      <c r="BP94">
        <f t="shared" si="129"/>
        <v>800</v>
      </c>
      <c r="BQ94">
        <f t="shared" si="130"/>
        <v>80</v>
      </c>
      <c r="CS94" s="193">
        <f t="shared" si="67"/>
        <v>81</v>
      </c>
      <c r="CT94" s="193">
        <f t="shared" si="68"/>
        <v>81</v>
      </c>
      <c r="CU94" s="193">
        <f t="shared" si="69"/>
        <v>81</v>
      </c>
      <c r="CV94" s="193">
        <f t="shared" si="70"/>
        <v>81</v>
      </c>
      <c r="CW94" s="193">
        <f t="shared" si="71"/>
        <v>81</v>
      </c>
      <c r="CX94" s="193">
        <f t="shared" si="72"/>
        <v>81</v>
      </c>
      <c r="CY94" s="193">
        <f t="shared" si="73"/>
        <v>81</v>
      </c>
      <c r="CZ94" s="193">
        <f t="shared" si="74"/>
        <v>81</v>
      </c>
      <c r="DA94" s="193">
        <f t="shared" si="75"/>
        <v>81</v>
      </c>
      <c r="DB94" s="193">
        <f t="shared" si="76"/>
        <v>81</v>
      </c>
      <c r="DC94" s="193">
        <f t="shared" si="77"/>
        <v>81</v>
      </c>
      <c r="DF94">
        <v>81</v>
      </c>
      <c r="DG94" s="192" t="str">
        <f t="shared" si="78"/>
        <v>01T</v>
      </c>
      <c r="DH94" s="192" t="str">
        <f t="shared" si="79"/>
        <v>09H</v>
      </c>
      <c r="DI94" s="192" t="str">
        <f t="shared" si="80"/>
        <v>13E</v>
      </c>
      <c r="DJ94" s="192" t="str">
        <f t="shared" si="81"/>
        <v>15E</v>
      </c>
      <c r="DK94" s="192" t="str">
        <f t="shared" si="82"/>
        <v>19E</v>
      </c>
      <c r="DL94" s="192" t="str">
        <f t="shared" si="83"/>
        <v>20E</v>
      </c>
      <c r="DM94" s="192" t="str">
        <f t="shared" si="84"/>
        <v>21E</v>
      </c>
      <c r="DN94" s="192" t="str">
        <f t="shared" si="85"/>
        <v>E</v>
      </c>
      <c r="DO94" s="192" t="str">
        <f t="shared" si="86"/>
        <v>E</v>
      </c>
      <c r="DP94" s="192" t="str">
        <f t="shared" si="87"/>
        <v>E</v>
      </c>
      <c r="DQ94" s="192" t="str">
        <f t="shared" si="88"/>
        <v>E</v>
      </c>
      <c r="DU94" s="204">
        <f t="shared" si="89"/>
        <v>1305000281</v>
      </c>
      <c r="DV94" s="204">
        <f t="shared" si="90"/>
        <v>1305000281</v>
      </c>
      <c r="DW94" s="204">
        <f t="shared" si="91"/>
        <v>1305000281</v>
      </c>
      <c r="DX94" s="204">
        <f t="shared" si="92"/>
        <v>1305000281</v>
      </c>
      <c r="DY94" s="204">
        <f t="shared" si="93"/>
        <v>1305000281</v>
      </c>
      <c r="DZ94" s="204">
        <f t="shared" si="94"/>
        <v>1305000281</v>
      </c>
      <c r="EA94" s="204">
        <f t="shared" si="95"/>
        <v>1305000281</v>
      </c>
      <c r="EB94" s="204">
        <f t="shared" si="96"/>
        <v>1305000281</v>
      </c>
      <c r="EC94" s="204">
        <f t="shared" si="97"/>
        <v>1305000281</v>
      </c>
      <c r="ED94" s="204">
        <f t="shared" si="98"/>
        <v>1305000281</v>
      </c>
      <c r="EE94" s="204">
        <f t="shared" si="99"/>
        <v>1305000281</v>
      </c>
    </row>
    <row r="95" spans="2:135" ht="22.8" x14ac:dyDescent="0.3">
      <c r="B95" s="225">
        <f t="shared" si="100"/>
        <v>82</v>
      </c>
      <c r="C95" s="226">
        <f t="shared" si="101"/>
        <v>1305000282</v>
      </c>
      <c r="D95" s="227" t="s">
        <v>294</v>
      </c>
      <c r="E95" s="279" t="s">
        <v>38</v>
      </c>
      <c r="F95" s="202"/>
      <c r="G95" s="202"/>
      <c r="H95" s="202"/>
      <c r="I95" s="202"/>
      <c r="J95" s="202"/>
      <c r="K95" s="201"/>
      <c r="U95">
        <v>81</v>
      </c>
      <c r="V95">
        <f t="shared" si="102"/>
        <v>1305000281</v>
      </c>
      <c r="W95" t="str">
        <f t="shared" si="103"/>
        <v>01T</v>
      </c>
      <c r="X95" t="str">
        <f>IF(B94="","",IF(OR(W95="",W95=0),"",IF(V95=800,"",INDEX(DATA!$M$10:$Q$10,1,MATCH(W95,DATA!$M$9:$Q$9,0)))))</f>
        <v>09H</v>
      </c>
      <c r="Y95" t="str">
        <f>IF(B94="","",IF($CG$13=2,IF(OR(F94="NO",F94=""),"",F94),IF(V95=800,"",DATA!$M$11)))</f>
        <v>13E</v>
      </c>
      <c r="Z95" t="str">
        <f>IF(B94="","",IF(AND($CG$13=2,G94="NO"),"",IF(V95=800,"",LEFT(DATA!$M$12,2)&amp;D94)))</f>
        <v>15E</v>
      </c>
      <c r="AA95" t="str">
        <f>IF(B94="","",IF(AND($CG$13=2,G94="NO"),"",IF(V95=800,"",LEFT(DATA!$M$13,2)&amp;D94)))</f>
        <v>19E</v>
      </c>
      <c r="AB95" t="str">
        <f>IF(B94="","",IF(AND($CG$13=2,H94="NO"),"",IF(V95=800,"",LEFT(DATA!$M$14,2)&amp;D94)))</f>
        <v>20E</v>
      </c>
      <c r="AC95" t="str">
        <f>IF(B94="","",IF(AND($CG$13=2,H94="NO"),"",IF(V95=800,"",LEFT(DATA!$M$15,2)&amp;D94)))</f>
        <v>21E</v>
      </c>
      <c r="AD95" t="str">
        <f>IF(B94="","",IF(AND($CG$13=2,I94="NO"),"",IF(V95=800,"",LEFT(DATA!$M$16,2)&amp;D94)))</f>
        <v>E</v>
      </c>
      <c r="AE95" t="str">
        <f>IF(B94="","",IF(AND($CG$13=2,I94="NO"),"",IF(V95=800,"",LEFT(DATA!$M$17,2)&amp;D94)))</f>
        <v>E</v>
      </c>
      <c r="AF95" t="str">
        <f>IF(B94="","",IF(AND($CG$13=2,J94="NO"),"",IF(V95=800,"",LEFT(DATA!$M$18,2)&amp;D94)))</f>
        <v>E</v>
      </c>
      <c r="AG95" t="str">
        <f>IF(B94="","",IF(AND($CG$13=2,J94="NO"),"",IF(V95=800,"",LEFT(DATA!$M$19,2)&amp;D94)))</f>
        <v>E</v>
      </c>
      <c r="AJ95" s="192">
        <f t="shared" si="104"/>
        <v>81</v>
      </c>
      <c r="AK95" s="192">
        <f t="shared" si="105"/>
        <v>81</v>
      </c>
      <c r="AL95" s="192">
        <f t="shared" si="106"/>
        <v>1305000281</v>
      </c>
      <c r="AM95" s="192" t="str">
        <f t="shared" si="107"/>
        <v>E</v>
      </c>
      <c r="AN95" s="192">
        <v>81</v>
      </c>
      <c r="AO95" s="192" t="str">
        <f>IF(AL95="","",INDEX($W$15:$AG$402,MATCH(AL95,V$15:$V$402,0),1))</f>
        <v>01T</v>
      </c>
      <c r="AP95" s="192" t="str">
        <f t="shared" si="108"/>
        <v>09H</v>
      </c>
      <c r="AQ95" s="192" t="str">
        <f t="shared" si="109"/>
        <v>13E</v>
      </c>
      <c r="AR95" s="192" t="str">
        <f t="shared" si="110"/>
        <v>15E</v>
      </c>
      <c r="AS95" s="192" t="str">
        <f t="shared" si="111"/>
        <v>19E</v>
      </c>
      <c r="AT95" s="192" t="str">
        <f t="shared" si="112"/>
        <v>20E</v>
      </c>
      <c r="AU95" s="192" t="str">
        <f t="shared" si="113"/>
        <v>21E</v>
      </c>
      <c r="AV95" s="192" t="str">
        <f t="shared" si="114"/>
        <v>E</v>
      </c>
      <c r="AW95" s="192" t="str">
        <f t="shared" si="115"/>
        <v>E</v>
      </c>
      <c r="AX95" s="192" t="str">
        <f t="shared" si="116"/>
        <v>E</v>
      </c>
      <c r="AY95" s="192" t="str">
        <f t="shared" si="117"/>
        <v>E</v>
      </c>
      <c r="BB95">
        <f t="shared" si="118"/>
        <v>800</v>
      </c>
      <c r="BC95">
        <f t="shared" si="119"/>
        <v>81</v>
      </c>
      <c r="BD95">
        <f t="shared" si="120"/>
        <v>800</v>
      </c>
      <c r="BE95">
        <f t="shared" si="121"/>
        <v>800</v>
      </c>
      <c r="BF95">
        <f t="shared" si="122"/>
        <v>800</v>
      </c>
      <c r="BG95">
        <f t="shared" si="123"/>
        <v>81</v>
      </c>
      <c r="BH95">
        <v>81</v>
      </c>
      <c r="BK95">
        <f t="shared" si="124"/>
        <v>81</v>
      </c>
      <c r="BL95">
        <f t="shared" si="125"/>
        <v>800</v>
      </c>
      <c r="BM95">
        <f t="shared" si="126"/>
        <v>800</v>
      </c>
      <c r="BN95">
        <f t="shared" si="127"/>
        <v>800</v>
      </c>
      <c r="BO95">
        <f t="shared" si="128"/>
        <v>800</v>
      </c>
      <c r="BP95">
        <f t="shared" si="129"/>
        <v>800</v>
      </c>
      <c r="BQ95">
        <f t="shared" si="130"/>
        <v>81</v>
      </c>
      <c r="CS95" s="193">
        <f t="shared" si="67"/>
        <v>82</v>
      </c>
      <c r="CT95" s="193">
        <f t="shared" si="68"/>
        <v>82</v>
      </c>
      <c r="CU95" s="193">
        <f t="shared" si="69"/>
        <v>82</v>
      </c>
      <c r="CV95" s="193">
        <f t="shared" si="70"/>
        <v>82</v>
      </c>
      <c r="CW95" s="193">
        <f t="shared" si="71"/>
        <v>82</v>
      </c>
      <c r="CX95" s="193">
        <f t="shared" si="72"/>
        <v>82</v>
      </c>
      <c r="CY95" s="193">
        <f t="shared" si="73"/>
        <v>82</v>
      </c>
      <c r="CZ95" s="193">
        <f t="shared" si="74"/>
        <v>82</v>
      </c>
      <c r="DA95" s="193">
        <f t="shared" si="75"/>
        <v>82</v>
      </c>
      <c r="DB95" s="193">
        <f t="shared" si="76"/>
        <v>82</v>
      </c>
      <c r="DC95" s="193">
        <f t="shared" si="77"/>
        <v>82</v>
      </c>
      <c r="DF95">
        <v>82</v>
      </c>
      <c r="DG95" s="192" t="str">
        <f t="shared" si="78"/>
        <v>01T</v>
      </c>
      <c r="DH95" s="192" t="str">
        <f t="shared" si="79"/>
        <v>09H</v>
      </c>
      <c r="DI95" s="192" t="str">
        <f t="shared" si="80"/>
        <v>13E</v>
      </c>
      <c r="DJ95" s="192" t="str">
        <f t="shared" si="81"/>
        <v>15T</v>
      </c>
      <c r="DK95" s="192" t="str">
        <f t="shared" si="82"/>
        <v>19T</v>
      </c>
      <c r="DL95" s="192" t="str">
        <f t="shared" si="83"/>
        <v>20T</v>
      </c>
      <c r="DM95" s="192" t="str">
        <f t="shared" si="84"/>
        <v>21T</v>
      </c>
      <c r="DN95" s="192" t="str">
        <f t="shared" si="85"/>
        <v>T</v>
      </c>
      <c r="DO95" s="192" t="str">
        <f t="shared" si="86"/>
        <v>T</v>
      </c>
      <c r="DP95" s="192" t="str">
        <f t="shared" si="87"/>
        <v>T</v>
      </c>
      <c r="DQ95" s="192" t="str">
        <f t="shared" si="88"/>
        <v>T</v>
      </c>
      <c r="DU95" s="204">
        <f t="shared" si="89"/>
        <v>1305000282</v>
      </c>
      <c r="DV95" s="204">
        <f t="shared" si="90"/>
        <v>1305000282</v>
      </c>
      <c r="DW95" s="204">
        <f t="shared" si="91"/>
        <v>1305000282</v>
      </c>
      <c r="DX95" s="204">
        <f t="shared" si="92"/>
        <v>1305000282</v>
      </c>
      <c r="DY95" s="204">
        <f t="shared" si="93"/>
        <v>1305000282</v>
      </c>
      <c r="DZ95" s="204">
        <f t="shared" si="94"/>
        <v>1305000282</v>
      </c>
      <c r="EA95" s="204">
        <f t="shared" si="95"/>
        <v>1305000282</v>
      </c>
      <c r="EB95" s="204">
        <f t="shared" si="96"/>
        <v>1305000282</v>
      </c>
      <c r="EC95" s="204">
        <f t="shared" si="97"/>
        <v>1305000282</v>
      </c>
      <c r="ED95" s="204">
        <f t="shared" si="98"/>
        <v>1305000282</v>
      </c>
      <c r="EE95" s="204">
        <f t="shared" si="99"/>
        <v>1305000282</v>
      </c>
    </row>
    <row r="96" spans="2:135" ht="22.8" x14ac:dyDescent="0.3">
      <c r="B96" s="225">
        <f t="shared" si="100"/>
        <v>83</v>
      </c>
      <c r="C96" s="226">
        <f t="shared" si="101"/>
        <v>1305000283</v>
      </c>
      <c r="D96" s="227" t="s">
        <v>293</v>
      </c>
      <c r="E96" s="279" t="s">
        <v>38</v>
      </c>
      <c r="F96" s="202"/>
      <c r="G96" s="202"/>
      <c r="H96" s="202"/>
      <c r="I96" s="202"/>
      <c r="J96" s="202"/>
      <c r="K96" s="201"/>
      <c r="U96">
        <v>82</v>
      </c>
      <c r="V96">
        <f t="shared" si="102"/>
        <v>1305000282</v>
      </c>
      <c r="W96" t="str">
        <f t="shared" si="103"/>
        <v>01T</v>
      </c>
      <c r="X96" t="str">
        <f>IF(B95="","",IF(OR(W96="",W96=0),"",IF(V96=800,"",INDEX(DATA!$M$10:$Q$10,1,MATCH(W96,DATA!$M$9:$Q$9,0)))))</f>
        <v>09H</v>
      </c>
      <c r="Y96" t="str">
        <f>IF(B95="","",IF($CG$13=2,IF(OR(F95="NO",F95=""),"",F95),IF(V96=800,"",DATA!$M$11)))</f>
        <v>13E</v>
      </c>
      <c r="Z96" t="str">
        <f>IF(B95="","",IF(AND($CG$13=2,G95="NO"),"",IF(V96=800,"",LEFT(DATA!$M$12,2)&amp;D95)))</f>
        <v>15T</v>
      </c>
      <c r="AA96" t="str">
        <f>IF(B95="","",IF(AND($CG$13=2,G95="NO"),"",IF(V96=800,"",LEFT(DATA!$M$13,2)&amp;D95)))</f>
        <v>19T</v>
      </c>
      <c r="AB96" t="str">
        <f>IF(B95="","",IF(AND($CG$13=2,H95="NO"),"",IF(V96=800,"",LEFT(DATA!$M$14,2)&amp;D95)))</f>
        <v>20T</v>
      </c>
      <c r="AC96" t="str">
        <f>IF(B95="","",IF(AND($CG$13=2,H95="NO"),"",IF(V96=800,"",LEFT(DATA!$M$15,2)&amp;D95)))</f>
        <v>21T</v>
      </c>
      <c r="AD96" t="str">
        <f>IF(B95="","",IF(AND($CG$13=2,I95="NO"),"",IF(V96=800,"",LEFT(DATA!$M$16,2)&amp;D95)))</f>
        <v>T</v>
      </c>
      <c r="AE96" t="str">
        <f>IF(B95="","",IF(AND($CG$13=2,I95="NO"),"",IF(V96=800,"",LEFT(DATA!$M$17,2)&amp;D95)))</f>
        <v>T</v>
      </c>
      <c r="AF96" t="str">
        <f>IF(B95="","",IF(AND($CG$13=2,J95="NO"),"",IF(V96=800,"",LEFT(DATA!$M$18,2)&amp;D95)))</f>
        <v>T</v>
      </c>
      <c r="AG96" t="str">
        <f>IF(B95="","",IF(AND($CG$13=2,J95="NO"),"",IF(V96=800,"",LEFT(DATA!$M$19,2)&amp;D95)))</f>
        <v>T</v>
      </c>
      <c r="AJ96" s="192">
        <f t="shared" si="104"/>
        <v>82</v>
      </c>
      <c r="AK96" s="192">
        <f t="shared" si="105"/>
        <v>82</v>
      </c>
      <c r="AL96" s="192">
        <f t="shared" si="106"/>
        <v>1305000282</v>
      </c>
      <c r="AM96" s="192" t="str">
        <f t="shared" si="107"/>
        <v>T</v>
      </c>
      <c r="AN96" s="192">
        <v>82</v>
      </c>
      <c r="AO96" s="192" t="str">
        <f>IF(AL96="","",INDEX($W$15:$AG$402,MATCH(AL96,V$15:$V$402,0),1))</f>
        <v>01T</v>
      </c>
      <c r="AP96" s="192" t="str">
        <f t="shared" si="108"/>
        <v>09H</v>
      </c>
      <c r="AQ96" s="192" t="str">
        <f t="shared" si="109"/>
        <v>13E</v>
      </c>
      <c r="AR96" s="192" t="str">
        <f t="shared" si="110"/>
        <v>15T</v>
      </c>
      <c r="AS96" s="192" t="str">
        <f t="shared" si="111"/>
        <v>19T</v>
      </c>
      <c r="AT96" s="192" t="str">
        <f t="shared" si="112"/>
        <v>20T</v>
      </c>
      <c r="AU96" s="192" t="str">
        <f t="shared" si="113"/>
        <v>21T</v>
      </c>
      <c r="AV96" s="192" t="str">
        <f t="shared" si="114"/>
        <v>T</v>
      </c>
      <c r="AW96" s="192" t="str">
        <f t="shared" si="115"/>
        <v>T</v>
      </c>
      <c r="AX96" s="192" t="str">
        <f t="shared" si="116"/>
        <v>T</v>
      </c>
      <c r="AY96" s="192" t="str">
        <f t="shared" si="117"/>
        <v>T</v>
      </c>
      <c r="BB96">
        <f t="shared" si="118"/>
        <v>82</v>
      </c>
      <c r="BC96">
        <f t="shared" si="119"/>
        <v>800</v>
      </c>
      <c r="BD96">
        <f t="shared" si="120"/>
        <v>800</v>
      </c>
      <c r="BE96">
        <f t="shared" si="121"/>
        <v>800</v>
      </c>
      <c r="BF96">
        <f t="shared" si="122"/>
        <v>800</v>
      </c>
      <c r="BG96">
        <f t="shared" si="123"/>
        <v>82</v>
      </c>
      <c r="BH96">
        <v>82</v>
      </c>
      <c r="BK96">
        <f t="shared" si="124"/>
        <v>82</v>
      </c>
      <c r="BL96">
        <f t="shared" si="125"/>
        <v>800</v>
      </c>
      <c r="BM96">
        <f t="shared" si="126"/>
        <v>800</v>
      </c>
      <c r="BN96">
        <f t="shared" si="127"/>
        <v>800</v>
      </c>
      <c r="BO96">
        <f t="shared" si="128"/>
        <v>800</v>
      </c>
      <c r="BP96">
        <f t="shared" si="129"/>
        <v>800</v>
      </c>
      <c r="BQ96">
        <f t="shared" si="130"/>
        <v>82</v>
      </c>
      <c r="CS96" s="193">
        <f t="shared" si="67"/>
        <v>83</v>
      </c>
      <c r="CT96" s="193">
        <f t="shared" si="68"/>
        <v>83</v>
      </c>
      <c r="CU96" s="193">
        <f t="shared" si="69"/>
        <v>83</v>
      </c>
      <c r="CV96" s="193">
        <f t="shared" si="70"/>
        <v>83</v>
      </c>
      <c r="CW96" s="193">
        <f t="shared" si="71"/>
        <v>83</v>
      </c>
      <c r="CX96" s="193">
        <f t="shared" si="72"/>
        <v>83</v>
      </c>
      <c r="CY96" s="193">
        <f t="shared" si="73"/>
        <v>83</v>
      </c>
      <c r="CZ96" s="193">
        <f t="shared" si="74"/>
        <v>83</v>
      </c>
      <c r="DA96" s="193">
        <f t="shared" si="75"/>
        <v>83</v>
      </c>
      <c r="DB96" s="193">
        <f t="shared" si="76"/>
        <v>83</v>
      </c>
      <c r="DC96" s="193">
        <f t="shared" si="77"/>
        <v>83</v>
      </c>
      <c r="DF96">
        <v>83</v>
      </c>
      <c r="DG96" s="192" t="str">
        <f t="shared" si="78"/>
        <v>01T</v>
      </c>
      <c r="DH96" s="192" t="str">
        <f t="shared" si="79"/>
        <v>09H</v>
      </c>
      <c r="DI96" s="192" t="str">
        <f t="shared" si="80"/>
        <v>13E</v>
      </c>
      <c r="DJ96" s="192" t="str">
        <f t="shared" si="81"/>
        <v>15E</v>
      </c>
      <c r="DK96" s="192" t="str">
        <f t="shared" si="82"/>
        <v>19E</v>
      </c>
      <c r="DL96" s="192" t="str">
        <f t="shared" si="83"/>
        <v>20E</v>
      </c>
      <c r="DM96" s="192" t="str">
        <f t="shared" si="84"/>
        <v>21E</v>
      </c>
      <c r="DN96" s="192" t="str">
        <f t="shared" si="85"/>
        <v>E</v>
      </c>
      <c r="DO96" s="192" t="str">
        <f t="shared" si="86"/>
        <v>E</v>
      </c>
      <c r="DP96" s="192" t="str">
        <f t="shared" si="87"/>
        <v>E</v>
      </c>
      <c r="DQ96" s="192" t="str">
        <f t="shared" si="88"/>
        <v>E</v>
      </c>
      <c r="DU96" s="204">
        <f t="shared" si="89"/>
        <v>1305000283</v>
      </c>
      <c r="DV96" s="204">
        <f t="shared" si="90"/>
        <v>1305000283</v>
      </c>
      <c r="DW96" s="204">
        <f t="shared" si="91"/>
        <v>1305000283</v>
      </c>
      <c r="DX96" s="204">
        <f t="shared" si="92"/>
        <v>1305000283</v>
      </c>
      <c r="DY96" s="204">
        <f t="shared" si="93"/>
        <v>1305000283</v>
      </c>
      <c r="DZ96" s="204">
        <f t="shared" si="94"/>
        <v>1305000283</v>
      </c>
      <c r="EA96" s="204">
        <f t="shared" si="95"/>
        <v>1305000283</v>
      </c>
      <c r="EB96" s="204">
        <f t="shared" si="96"/>
        <v>1305000283</v>
      </c>
      <c r="EC96" s="204">
        <f t="shared" si="97"/>
        <v>1305000283</v>
      </c>
      <c r="ED96" s="204">
        <f t="shared" si="98"/>
        <v>1305000283</v>
      </c>
      <c r="EE96" s="204">
        <f t="shared" si="99"/>
        <v>1305000283</v>
      </c>
    </row>
    <row r="97" spans="2:135" ht="22.8" x14ac:dyDescent="0.3">
      <c r="B97" s="225">
        <f t="shared" si="100"/>
        <v>84</v>
      </c>
      <c r="C97" s="226">
        <f t="shared" si="101"/>
        <v>1305000284</v>
      </c>
      <c r="D97" s="227" t="s">
        <v>293</v>
      </c>
      <c r="E97" s="279" t="s">
        <v>38</v>
      </c>
      <c r="F97" s="202"/>
      <c r="G97" s="202"/>
      <c r="H97" s="202"/>
      <c r="I97" s="202"/>
      <c r="J97" s="202"/>
      <c r="K97" s="201"/>
      <c r="U97">
        <v>83</v>
      </c>
      <c r="V97">
        <f t="shared" si="102"/>
        <v>1305000283</v>
      </c>
      <c r="W97" t="str">
        <f t="shared" si="103"/>
        <v>01T</v>
      </c>
      <c r="X97" t="str">
        <f>IF(B96="","",IF(OR(W97="",W97=0),"",IF(V97=800,"",INDEX(DATA!$M$10:$Q$10,1,MATCH(W97,DATA!$M$9:$Q$9,0)))))</f>
        <v>09H</v>
      </c>
      <c r="Y97" t="str">
        <f>IF(B96="","",IF($CG$13=2,IF(OR(F96="NO",F96=""),"",F96),IF(V97=800,"",DATA!$M$11)))</f>
        <v>13E</v>
      </c>
      <c r="Z97" t="str">
        <f>IF(B96="","",IF(AND($CG$13=2,G96="NO"),"",IF(V97=800,"",LEFT(DATA!$M$12,2)&amp;D96)))</f>
        <v>15E</v>
      </c>
      <c r="AA97" t="str">
        <f>IF(B96="","",IF(AND($CG$13=2,G96="NO"),"",IF(V97=800,"",LEFT(DATA!$M$13,2)&amp;D96)))</f>
        <v>19E</v>
      </c>
      <c r="AB97" t="str">
        <f>IF(B96="","",IF(AND($CG$13=2,H96="NO"),"",IF(V97=800,"",LEFT(DATA!$M$14,2)&amp;D96)))</f>
        <v>20E</v>
      </c>
      <c r="AC97" t="str">
        <f>IF(B96="","",IF(AND($CG$13=2,H96="NO"),"",IF(V97=800,"",LEFT(DATA!$M$15,2)&amp;D96)))</f>
        <v>21E</v>
      </c>
      <c r="AD97" t="str">
        <f>IF(B96="","",IF(AND($CG$13=2,I96="NO"),"",IF(V97=800,"",LEFT(DATA!$M$16,2)&amp;D96)))</f>
        <v>E</v>
      </c>
      <c r="AE97" t="str">
        <f>IF(B96="","",IF(AND($CG$13=2,I96="NO"),"",IF(V97=800,"",LEFT(DATA!$M$17,2)&amp;D96)))</f>
        <v>E</v>
      </c>
      <c r="AF97" t="str">
        <f>IF(B96="","",IF(AND($CG$13=2,J96="NO"),"",IF(V97=800,"",LEFT(DATA!$M$18,2)&amp;D96)))</f>
        <v>E</v>
      </c>
      <c r="AG97" t="str">
        <f>IF(B96="","",IF(AND($CG$13=2,J96="NO"),"",IF(V97=800,"",LEFT(DATA!$M$19,2)&amp;D96)))</f>
        <v>E</v>
      </c>
      <c r="AJ97" s="192">
        <f t="shared" si="104"/>
        <v>83</v>
      </c>
      <c r="AK97" s="192">
        <f t="shared" si="105"/>
        <v>83</v>
      </c>
      <c r="AL97" s="192">
        <f t="shared" si="106"/>
        <v>1305000283</v>
      </c>
      <c r="AM97" s="192" t="str">
        <f t="shared" si="107"/>
        <v>E</v>
      </c>
      <c r="AN97" s="192">
        <v>83</v>
      </c>
      <c r="AO97" s="192" t="str">
        <f>IF(AL97="","",INDEX($W$15:$AG$402,MATCH(AL97,V$15:$V$402,0),1))</f>
        <v>01T</v>
      </c>
      <c r="AP97" s="192" t="str">
        <f t="shared" si="108"/>
        <v>09H</v>
      </c>
      <c r="AQ97" s="192" t="str">
        <f t="shared" si="109"/>
        <v>13E</v>
      </c>
      <c r="AR97" s="192" t="str">
        <f t="shared" si="110"/>
        <v>15E</v>
      </c>
      <c r="AS97" s="192" t="str">
        <f t="shared" si="111"/>
        <v>19E</v>
      </c>
      <c r="AT97" s="192" t="str">
        <f t="shared" si="112"/>
        <v>20E</v>
      </c>
      <c r="AU97" s="192" t="str">
        <f t="shared" si="113"/>
        <v>21E</v>
      </c>
      <c r="AV97" s="192" t="str">
        <f t="shared" si="114"/>
        <v>E</v>
      </c>
      <c r="AW97" s="192" t="str">
        <f t="shared" si="115"/>
        <v>E</v>
      </c>
      <c r="AX97" s="192" t="str">
        <f t="shared" si="116"/>
        <v>E</v>
      </c>
      <c r="AY97" s="192" t="str">
        <f t="shared" si="117"/>
        <v>E</v>
      </c>
      <c r="BB97">
        <f t="shared" si="118"/>
        <v>800</v>
      </c>
      <c r="BC97">
        <f t="shared" si="119"/>
        <v>83</v>
      </c>
      <c r="BD97">
        <f t="shared" si="120"/>
        <v>800</v>
      </c>
      <c r="BE97">
        <f t="shared" si="121"/>
        <v>800</v>
      </c>
      <c r="BF97">
        <f t="shared" si="122"/>
        <v>800</v>
      </c>
      <c r="BG97">
        <f t="shared" si="123"/>
        <v>83</v>
      </c>
      <c r="BH97">
        <v>83</v>
      </c>
      <c r="BK97">
        <f t="shared" si="124"/>
        <v>83</v>
      </c>
      <c r="BL97">
        <f t="shared" si="125"/>
        <v>800</v>
      </c>
      <c r="BM97">
        <f t="shared" si="126"/>
        <v>800</v>
      </c>
      <c r="BN97">
        <f t="shared" si="127"/>
        <v>800</v>
      </c>
      <c r="BO97">
        <f t="shared" si="128"/>
        <v>800</v>
      </c>
      <c r="BP97">
        <f t="shared" si="129"/>
        <v>800</v>
      </c>
      <c r="BQ97">
        <f t="shared" si="130"/>
        <v>83</v>
      </c>
      <c r="CS97" s="193">
        <f t="shared" si="67"/>
        <v>84</v>
      </c>
      <c r="CT97" s="193">
        <f t="shared" si="68"/>
        <v>84</v>
      </c>
      <c r="CU97" s="193">
        <f t="shared" si="69"/>
        <v>84</v>
      </c>
      <c r="CV97" s="193">
        <f t="shared" si="70"/>
        <v>84</v>
      </c>
      <c r="CW97" s="193">
        <f t="shared" si="71"/>
        <v>84</v>
      </c>
      <c r="CX97" s="193">
        <f t="shared" si="72"/>
        <v>84</v>
      </c>
      <c r="CY97" s="193">
        <f t="shared" si="73"/>
        <v>84</v>
      </c>
      <c r="CZ97" s="193">
        <f t="shared" si="74"/>
        <v>84</v>
      </c>
      <c r="DA97" s="193">
        <f t="shared" si="75"/>
        <v>84</v>
      </c>
      <c r="DB97" s="193">
        <f t="shared" si="76"/>
        <v>84</v>
      </c>
      <c r="DC97" s="193">
        <f t="shared" si="77"/>
        <v>84</v>
      </c>
      <c r="DF97">
        <v>84</v>
      </c>
      <c r="DG97" s="192" t="str">
        <f t="shared" si="78"/>
        <v>01T</v>
      </c>
      <c r="DH97" s="192" t="str">
        <f t="shared" si="79"/>
        <v>09H</v>
      </c>
      <c r="DI97" s="192" t="str">
        <f t="shared" si="80"/>
        <v>13E</v>
      </c>
      <c r="DJ97" s="192" t="str">
        <f t="shared" si="81"/>
        <v>15E</v>
      </c>
      <c r="DK97" s="192" t="str">
        <f t="shared" si="82"/>
        <v>19E</v>
      </c>
      <c r="DL97" s="192" t="str">
        <f t="shared" si="83"/>
        <v>20E</v>
      </c>
      <c r="DM97" s="192" t="str">
        <f t="shared" si="84"/>
        <v>21E</v>
      </c>
      <c r="DN97" s="192" t="str">
        <f t="shared" si="85"/>
        <v>E</v>
      </c>
      <c r="DO97" s="192" t="str">
        <f t="shared" si="86"/>
        <v>E</v>
      </c>
      <c r="DP97" s="192" t="str">
        <f t="shared" si="87"/>
        <v>E</v>
      </c>
      <c r="DQ97" s="192" t="str">
        <f t="shared" si="88"/>
        <v>E</v>
      </c>
      <c r="DU97" s="204">
        <f t="shared" si="89"/>
        <v>1305000284</v>
      </c>
      <c r="DV97" s="204">
        <f t="shared" si="90"/>
        <v>1305000284</v>
      </c>
      <c r="DW97" s="204">
        <f t="shared" si="91"/>
        <v>1305000284</v>
      </c>
      <c r="DX97" s="204">
        <f t="shared" si="92"/>
        <v>1305000284</v>
      </c>
      <c r="DY97" s="204">
        <f t="shared" si="93"/>
        <v>1305000284</v>
      </c>
      <c r="DZ97" s="204">
        <f t="shared" si="94"/>
        <v>1305000284</v>
      </c>
      <c r="EA97" s="204">
        <f t="shared" si="95"/>
        <v>1305000284</v>
      </c>
      <c r="EB97" s="204">
        <f t="shared" si="96"/>
        <v>1305000284</v>
      </c>
      <c r="EC97" s="204">
        <f t="shared" si="97"/>
        <v>1305000284</v>
      </c>
      <c r="ED97" s="204">
        <f t="shared" si="98"/>
        <v>1305000284</v>
      </c>
      <c r="EE97" s="204">
        <f t="shared" si="99"/>
        <v>1305000284</v>
      </c>
    </row>
    <row r="98" spans="2:135" ht="22.8" x14ac:dyDescent="0.3">
      <c r="B98" s="225">
        <f t="shared" si="100"/>
        <v>85</v>
      </c>
      <c r="C98" s="226">
        <f t="shared" si="101"/>
        <v>1305000285</v>
      </c>
      <c r="D98" s="227" t="s">
        <v>293</v>
      </c>
      <c r="E98" s="279" t="s">
        <v>38</v>
      </c>
      <c r="F98" s="202"/>
      <c r="G98" s="202"/>
      <c r="H98" s="202"/>
      <c r="I98" s="202"/>
      <c r="J98" s="202"/>
      <c r="K98" s="201"/>
      <c r="U98">
        <v>84</v>
      </c>
      <c r="V98">
        <f t="shared" si="102"/>
        <v>1305000284</v>
      </c>
      <c r="W98" t="str">
        <f t="shared" si="103"/>
        <v>01T</v>
      </c>
      <c r="X98" t="str">
        <f>IF(B97="","",IF(OR(W98="",W98=0),"",IF(V98=800,"",INDEX(DATA!$M$10:$Q$10,1,MATCH(W98,DATA!$M$9:$Q$9,0)))))</f>
        <v>09H</v>
      </c>
      <c r="Y98" t="str">
        <f>IF(B97="","",IF($CG$13=2,IF(OR(F97="NO",F97=""),"",F97),IF(V98=800,"",DATA!$M$11)))</f>
        <v>13E</v>
      </c>
      <c r="Z98" t="str">
        <f>IF(B97="","",IF(AND($CG$13=2,G97="NO"),"",IF(V98=800,"",LEFT(DATA!$M$12,2)&amp;D97)))</f>
        <v>15E</v>
      </c>
      <c r="AA98" t="str">
        <f>IF(B97="","",IF(AND($CG$13=2,G97="NO"),"",IF(V98=800,"",LEFT(DATA!$M$13,2)&amp;D97)))</f>
        <v>19E</v>
      </c>
      <c r="AB98" t="str">
        <f>IF(B97="","",IF(AND($CG$13=2,H97="NO"),"",IF(V98=800,"",LEFT(DATA!$M$14,2)&amp;D97)))</f>
        <v>20E</v>
      </c>
      <c r="AC98" t="str">
        <f>IF(B97="","",IF(AND($CG$13=2,H97="NO"),"",IF(V98=800,"",LEFT(DATA!$M$15,2)&amp;D97)))</f>
        <v>21E</v>
      </c>
      <c r="AD98" t="str">
        <f>IF(B97="","",IF(AND($CG$13=2,I97="NO"),"",IF(V98=800,"",LEFT(DATA!$M$16,2)&amp;D97)))</f>
        <v>E</v>
      </c>
      <c r="AE98" t="str">
        <f>IF(B97="","",IF(AND($CG$13=2,I97="NO"),"",IF(V98=800,"",LEFT(DATA!$M$17,2)&amp;D97)))</f>
        <v>E</v>
      </c>
      <c r="AF98" t="str">
        <f>IF(B97="","",IF(AND($CG$13=2,J97="NO"),"",IF(V98=800,"",LEFT(DATA!$M$18,2)&amp;D97)))</f>
        <v>E</v>
      </c>
      <c r="AG98" t="str">
        <f>IF(B97="","",IF(AND($CG$13=2,J97="NO"),"",IF(V98=800,"",LEFT(DATA!$M$19,2)&amp;D97)))</f>
        <v>E</v>
      </c>
      <c r="AJ98" s="192">
        <f t="shared" si="104"/>
        <v>84</v>
      </c>
      <c r="AK98" s="192">
        <f t="shared" si="105"/>
        <v>84</v>
      </c>
      <c r="AL98" s="192">
        <f t="shared" si="106"/>
        <v>1305000284</v>
      </c>
      <c r="AM98" s="192" t="str">
        <f t="shared" si="107"/>
        <v>E</v>
      </c>
      <c r="AN98" s="192">
        <v>84</v>
      </c>
      <c r="AO98" s="192" t="str">
        <f>IF(AL98="","",INDEX($W$15:$AG$402,MATCH(AL98,V$15:$V$402,0),1))</f>
        <v>01T</v>
      </c>
      <c r="AP98" s="192" t="str">
        <f t="shared" si="108"/>
        <v>09H</v>
      </c>
      <c r="AQ98" s="192" t="str">
        <f t="shared" si="109"/>
        <v>13E</v>
      </c>
      <c r="AR98" s="192" t="str">
        <f t="shared" si="110"/>
        <v>15E</v>
      </c>
      <c r="AS98" s="192" t="str">
        <f t="shared" si="111"/>
        <v>19E</v>
      </c>
      <c r="AT98" s="192" t="str">
        <f t="shared" si="112"/>
        <v>20E</v>
      </c>
      <c r="AU98" s="192" t="str">
        <f t="shared" si="113"/>
        <v>21E</v>
      </c>
      <c r="AV98" s="192" t="str">
        <f t="shared" si="114"/>
        <v>E</v>
      </c>
      <c r="AW98" s="192" t="str">
        <f t="shared" si="115"/>
        <v>E</v>
      </c>
      <c r="AX98" s="192" t="str">
        <f t="shared" si="116"/>
        <v>E</v>
      </c>
      <c r="AY98" s="192" t="str">
        <f t="shared" si="117"/>
        <v>E</v>
      </c>
      <c r="BB98">
        <f t="shared" si="118"/>
        <v>800</v>
      </c>
      <c r="BC98">
        <f t="shared" si="119"/>
        <v>84</v>
      </c>
      <c r="BD98">
        <f t="shared" si="120"/>
        <v>800</v>
      </c>
      <c r="BE98">
        <f t="shared" si="121"/>
        <v>800</v>
      </c>
      <c r="BF98">
        <f t="shared" si="122"/>
        <v>800</v>
      </c>
      <c r="BG98">
        <f t="shared" si="123"/>
        <v>84</v>
      </c>
      <c r="BH98">
        <v>84</v>
      </c>
      <c r="BK98">
        <f t="shared" si="124"/>
        <v>84</v>
      </c>
      <c r="BL98">
        <f t="shared" si="125"/>
        <v>800</v>
      </c>
      <c r="BM98">
        <f t="shared" si="126"/>
        <v>800</v>
      </c>
      <c r="BN98">
        <f t="shared" si="127"/>
        <v>800</v>
      </c>
      <c r="BO98">
        <f t="shared" si="128"/>
        <v>800</v>
      </c>
      <c r="BP98">
        <f t="shared" si="129"/>
        <v>800</v>
      </c>
      <c r="BQ98">
        <f t="shared" si="130"/>
        <v>84</v>
      </c>
      <c r="CS98" s="193">
        <f t="shared" si="67"/>
        <v>85</v>
      </c>
      <c r="CT98" s="193">
        <f t="shared" si="68"/>
        <v>85</v>
      </c>
      <c r="CU98" s="193">
        <f t="shared" si="69"/>
        <v>85</v>
      </c>
      <c r="CV98" s="193">
        <f t="shared" si="70"/>
        <v>85</v>
      </c>
      <c r="CW98" s="193">
        <f t="shared" si="71"/>
        <v>85</v>
      </c>
      <c r="CX98" s="193">
        <f t="shared" si="72"/>
        <v>85</v>
      </c>
      <c r="CY98" s="193">
        <f t="shared" si="73"/>
        <v>85</v>
      </c>
      <c r="CZ98" s="193">
        <f t="shared" si="74"/>
        <v>85</v>
      </c>
      <c r="DA98" s="193">
        <f t="shared" si="75"/>
        <v>85</v>
      </c>
      <c r="DB98" s="193">
        <f t="shared" si="76"/>
        <v>85</v>
      </c>
      <c r="DC98" s="193">
        <f t="shared" si="77"/>
        <v>85</v>
      </c>
      <c r="DF98">
        <v>85</v>
      </c>
      <c r="DG98" s="192" t="str">
        <f t="shared" si="78"/>
        <v>01T</v>
      </c>
      <c r="DH98" s="192" t="str">
        <f t="shared" si="79"/>
        <v>09H</v>
      </c>
      <c r="DI98" s="192" t="str">
        <f t="shared" si="80"/>
        <v>13E</v>
      </c>
      <c r="DJ98" s="192" t="str">
        <f t="shared" si="81"/>
        <v>15E</v>
      </c>
      <c r="DK98" s="192" t="str">
        <f t="shared" si="82"/>
        <v>19E</v>
      </c>
      <c r="DL98" s="192" t="str">
        <f t="shared" si="83"/>
        <v>20E</v>
      </c>
      <c r="DM98" s="192" t="str">
        <f t="shared" si="84"/>
        <v>21E</v>
      </c>
      <c r="DN98" s="192" t="str">
        <f t="shared" si="85"/>
        <v>E</v>
      </c>
      <c r="DO98" s="192" t="str">
        <f t="shared" si="86"/>
        <v>E</v>
      </c>
      <c r="DP98" s="192" t="str">
        <f t="shared" si="87"/>
        <v>E</v>
      </c>
      <c r="DQ98" s="192" t="str">
        <f t="shared" si="88"/>
        <v>E</v>
      </c>
      <c r="DU98" s="204">
        <f t="shared" si="89"/>
        <v>1305000285</v>
      </c>
      <c r="DV98" s="204">
        <f t="shared" si="90"/>
        <v>1305000285</v>
      </c>
      <c r="DW98" s="204">
        <f t="shared" si="91"/>
        <v>1305000285</v>
      </c>
      <c r="DX98" s="204">
        <f t="shared" si="92"/>
        <v>1305000285</v>
      </c>
      <c r="DY98" s="204">
        <f t="shared" si="93"/>
        <v>1305000285</v>
      </c>
      <c r="DZ98" s="204">
        <f t="shared" si="94"/>
        <v>1305000285</v>
      </c>
      <c r="EA98" s="204">
        <f t="shared" si="95"/>
        <v>1305000285</v>
      </c>
      <c r="EB98" s="204">
        <f t="shared" si="96"/>
        <v>1305000285</v>
      </c>
      <c r="EC98" s="204">
        <f t="shared" si="97"/>
        <v>1305000285</v>
      </c>
      <c r="ED98" s="204">
        <f t="shared" si="98"/>
        <v>1305000285</v>
      </c>
      <c r="EE98" s="204">
        <f t="shared" si="99"/>
        <v>1305000285</v>
      </c>
    </row>
    <row r="99" spans="2:135" ht="22.8" x14ac:dyDescent="0.3">
      <c r="B99" s="225">
        <f t="shared" si="100"/>
        <v>86</v>
      </c>
      <c r="C99" s="226">
        <f t="shared" si="101"/>
        <v>1305000286</v>
      </c>
      <c r="D99" s="227" t="s">
        <v>293</v>
      </c>
      <c r="E99" s="279" t="s">
        <v>38</v>
      </c>
      <c r="F99" s="202"/>
      <c r="G99" s="202"/>
      <c r="H99" s="202"/>
      <c r="I99" s="202"/>
      <c r="J99" s="202"/>
      <c r="K99" s="201"/>
      <c r="U99">
        <v>85</v>
      </c>
      <c r="V99">
        <f t="shared" si="102"/>
        <v>1305000285</v>
      </c>
      <c r="W99" t="str">
        <f t="shared" si="103"/>
        <v>01T</v>
      </c>
      <c r="X99" t="str">
        <f>IF(B98="","",IF(OR(W99="",W99=0),"",IF(V99=800,"",INDEX(DATA!$M$10:$Q$10,1,MATCH(W99,DATA!$M$9:$Q$9,0)))))</f>
        <v>09H</v>
      </c>
      <c r="Y99" t="str">
        <f>IF(B98="","",IF($CG$13=2,IF(OR(F98="NO",F98=""),"",F98),IF(V99=800,"",DATA!$M$11)))</f>
        <v>13E</v>
      </c>
      <c r="Z99" t="str">
        <f>IF(B98="","",IF(AND($CG$13=2,G98="NO"),"",IF(V99=800,"",LEFT(DATA!$M$12,2)&amp;D98)))</f>
        <v>15E</v>
      </c>
      <c r="AA99" t="str">
        <f>IF(B98="","",IF(AND($CG$13=2,G98="NO"),"",IF(V99=800,"",LEFT(DATA!$M$13,2)&amp;D98)))</f>
        <v>19E</v>
      </c>
      <c r="AB99" t="str">
        <f>IF(B98="","",IF(AND($CG$13=2,H98="NO"),"",IF(V99=800,"",LEFT(DATA!$M$14,2)&amp;D98)))</f>
        <v>20E</v>
      </c>
      <c r="AC99" t="str">
        <f>IF(B98="","",IF(AND($CG$13=2,H98="NO"),"",IF(V99=800,"",LEFT(DATA!$M$15,2)&amp;D98)))</f>
        <v>21E</v>
      </c>
      <c r="AD99" t="str">
        <f>IF(B98="","",IF(AND($CG$13=2,I98="NO"),"",IF(V99=800,"",LEFT(DATA!$M$16,2)&amp;D98)))</f>
        <v>E</v>
      </c>
      <c r="AE99" t="str">
        <f>IF(B98="","",IF(AND($CG$13=2,I98="NO"),"",IF(V99=800,"",LEFT(DATA!$M$17,2)&amp;D98)))</f>
        <v>E</v>
      </c>
      <c r="AF99" t="str">
        <f>IF(B98="","",IF(AND($CG$13=2,J98="NO"),"",IF(V99=800,"",LEFT(DATA!$M$18,2)&amp;D98)))</f>
        <v>E</v>
      </c>
      <c r="AG99" t="str">
        <f>IF(B98="","",IF(AND($CG$13=2,J98="NO"),"",IF(V99=800,"",LEFT(DATA!$M$19,2)&amp;D98)))</f>
        <v>E</v>
      </c>
      <c r="AJ99" s="192">
        <f t="shared" si="104"/>
        <v>85</v>
      </c>
      <c r="AK99" s="192">
        <f t="shared" si="105"/>
        <v>85</v>
      </c>
      <c r="AL99" s="192">
        <f t="shared" si="106"/>
        <v>1305000285</v>
      </c>
      <c r="AM99" s="192" t="str">
        <f t="shared" si="107"/>
        <v>E</v>
      </c>
      <c r="AN99" s="192">
        <v>85</v>
      </c>
      <c r="AO99" s="192" t="str">
        <f>IF(AL99="","",INDEX($W$15:$AG$402,MATCH(AL99,V$15:$V$402,0),1))</f>
        <v>01T</v>
      </c>
      <c r="AP99" s="192" t="str">
        <f t="shared" si="108"/>
        <v>09H</v>
      </c>
      <c r="AQ99" s="192" t="str">
        <f t="shared" si="109"/>
        <v>13E</v>
      </c>
      <c r="AR99" s="192" t="str">
        <f t="shared" si="110"/>
        <v>15E</v>
      </c>
      <c r="AS99" s="192" t="str">
        <f t="shared" si="111"/>
        <v>19E</v>
      </c>
      <c r="AT99" s="192" t="str">
        <f t="shared" si="112"/>
        <v>20E</v>
      </c>
      <c r="AU99" s="192" t="str">
        <f t="shared" si="113"/>
        <v>21E</v>
      </c>
      <c r="AV99" s="192" t="str">
        <f t="shared" si="114"/>
        <v>E</v>
      </c>
      <c r="AW99" s="192" t="str">
        <f t="shared" si="115"/>
        <v>E</v>
      </c>
      <c r="AX99" s="192" t="str">
        <f t="shared" si="116"/>
        <v>E</v>
      </c>
      <c r="AY99" s="192" t="str">
        <f t="shared" si="117"/>
        <v>E</v>
      </c>
      <c r="BB99">
        <f t="shared" si="118"/>
        <v>800</v>
      </c>
      <c r="BC99">
        <f t="shared" si="119"/>
        <v>85</v>
      </c>
      <c r="BD99">
        <f t="shared" si="120"/>
        <v>800</v>
      </c>
      <c r="BE99">
        <f t="shared" si="121"/>
        <v>800</v>
      </c>
      <c r="BF99">
        <f t="shared" si="122"/>
        <v>800</v>
      </c>
      <c r="BG99">
        <f t="shared" si="123"/>
        <v>85</v>
      </c>
      <c r="BH99">
        <v>85</v>
      </c>
      <c r="BK99">
        <f t="shared" si="124"/>
        <v>85</v>
      </c>
      <c r="BL99">
        <f t="shared" si="125"/>
        <v>800</v>
      </c>
      <c r="BM99">
        <f t="shared" si="126"/>
        <v>800</v>
      </c>
      <c r="BN99">
        <f t="shared" si="127"/>
        <v>800</v>
      </c>
      <c r="BO99">
        <f t="shared" si="128"/>
        <v>800</v>
      </c>
      <c r="BP99">
        <f t="shared" si="129"/>
        <v>800</v>
      </c>
      <c r="BQ99">
        <f t="shared" si="130"/>
        <v>85</v>
      </c>
      <c r="CS99" s="193">
        <f t="shared" si="67"/>
        <v>86</v>
      </c>
      <c r="CT99" s="193">
        <f t="shared" si="68"/>
        <v>86</v>
      </c>
      <c r="CU99" s="193">
        <f t="shared" si="69"/>
        <v>86</v>
      </c>
      <c r="CV99" s="193">
        <f t="shared" si="70"/>
        <v>86</v>
      </c>
      <c r="CW99" s="193">
        <f t="shared" si="71"/>
        <v>86</v>
      </c>
      <c r="CX99" s="193">
        <f t="shared" si="72"/>
        <v>86</v>
      </c>
      <c r="CY99" s="193">
        <f t="shared" si="73"/>
        <v>86</v>
      </c>
      <c r="CZ99" s="193">
        <f t="shared" si="74"/>
        <v>86</v>
      </c>
      <c r="DA99" s="193">
        <f t="shared" si="75"/>
        <v>86</v>
      </c>
      <c r="DB99" s="193">
        <f t="shared" si="76"/>
        <v>86</v>
      </c>
      <c r="DC99" s="193">
        <f t="shared" si="77"/>
        <v>86</v>
      </c>
      <c r="DF99">
        <v>86</v>
      </c>
      <c r="DG99" s="192" t="str">
        <f t="shared" si="78"/>
        <v>01T</v>
      </c>
      <c r="DH99" s="192" t="str">
        <f t="shared" si="79"/>
        <v>09H</v>
      </c>
      <c r="DI99" s="192" t="str">
        <f t="shared" si="80"/>
        <v>13E</v>
      </c>
      <c r="DJ99" s="192" t="str">
        <f t="shared" si="81"/>
        <v>15E</v>
      </c>
      <c r="DK99" s="192" t="str">
        <f t="shared" si="82"/>
        <v>19E</v>
      </c>
      <c r="DL99" s="192" t="str">
        <f t="shared" si="83"/>
        <v>20E</v>
      </c>
      <c r="DM99" s="192" t="str">
        <f t="shared" si="84"/>
        <v>21E</v>
      </c>
      <c r="DN99" s="192" t="str">
        <f t="shared" si="85"/>
        <v>E</v>
      </c>
      <c r="DO99" s="192" t="str">
        <f t="shared" si="86"/>
        <v>E</v>
      </c>
      <c r="DP99" s="192" t="str">
        <f t="shared" si="87"/>
        <v>E</v>
      </c>
      <c r="DQ99" s="192" t="str">
        <f t="shared" si="88"/>
        <v>E</v>
      </c>
      <c r="DU99" s="204">
        <f t="shared" si="89"/>
        <v>1305000286</v>
      </c>
      <c r="DV99" s="204">
        <f t="shared" si="90"/>
        <v>1305000286</v>
      </c>
      <c r="DW99" s="204">
        <f t="shared" si="91"/>
        <v>1305000286</v>
      </c>
      <c r="DX99" s="204">
        <f t="shared" si="92"/>
        <v>1305000286</v>
      </c>
      <c r="DY99" s="204">
        <f t="shared" si="93"/>
        <v>1305000286</v>
      </c>
      <c r="DZ99" s="204">
        <f t="shared" si="94"/>
        <v>1305000286</v>
      </c>
      <c r="EA99" s="204">
        <f t="shared" si="95"/>
        <v>1305000286</v>
      </c>
      <c r="EB99" s="204">
        <f t="shared" si="96"/>
        <v>1305000286</v>
      </c>
      <c r="EC99" s="204">
        <f t="shared" si="97"/>
        <v>1305000286</v>
      </c>
      <c r="ED99" s="204">
        <f t="shared" si="98"/>
        <v>1305000286</v>
      </c>
      <c r="EE99" s="204">
        <f t="shared" si="99"/>
        <v>1305000286</v>
      </c>
    </row>
    <row r="100" spans="2:135" ht="22.8" x14ac:dyDescent="0.3">
      <c r="B100" s="225">
        <f t="shared" si="100"/>
        <v>87</v>
      </c>
      <c r="C100" s="226">
        <f t="shared" si="101"/>
        <v>1305000287</v>
      </c>
      <c r="D100" s="227" t="s">
        <v>293</v>
      </c>
      <c r="E100" s="279" t="s">
        <v>38</v>
      </c>
      <c r="F100" s="202"/>
      <c r="G100" s="202"/>
      <c r="H100" s="202"/>
      <c r="I100" s="202"/>
      <c r="J100" s="202"/>
      <c r="K100" s="201"/>
      <c r="U100">
        <v>86</v>
      </c>
      <c r="V100">
        <f t="shared" si="102"/>
        <v>1305000286</v>
      </c>
      <c r="W100" t="str">
        <f t="shared" si="103"/>
        <v>01T</v>
      </c>
      <c r="X100" t="str">
        <f>IF(B99="","",IF(OR(W100="",W100=0),"",IF(V100=800,"",INDEX(DATA!$M$10:$Q$10,1,MATCH(W100,DATA!$M$9:$Q$9,0)))))</f>
        <v>09H</v>
      </c>
      <c r="Y100" t="str">
        <f>IF(B99="","",IF($CG$13=2,IF(OR(F99="NO",F99=""),"",F99),IF(V100=800,"",DATA!$M$11)))</f>
        <v>13E</v>
      </c>
      <c r="Z100" t="str">
        <f>IF(B99="","",IF(AND($CG$13=2,G99="NO"),"",IF(V100=800,"",LEFT(DATA!$M$12,2)&amp;D99)))</f>
        <v>15E</v>
      </c>
      <c r="AA100" t="str">
        <f>IF(B99="","",IF(AND($CG$13=2,G99="NO"),"",IF(V100=800,"",LEFT(DATA!$M$13,2)&amp;D99)))</f>
        <v>19E</v>
      </c>
      <c r="AB100" t="str">
        <f>IF(B99="","",IF(AND($CG$13=2,H99="NO"),"",IF(V100=800,"",LEFT(DATA!$M$14,2)&amp;D99)))</f>
        <v>20E</v>
      </c>
      <c r="AC100" t="str">
        <f>IF(B99="","",IF(AND($CG$13=2,H99="NO"),"",IF(V100=800,"",LEFT(DATA!$M$15,2)&amp;D99)))</f>
        <v>21E</v>
      </c>
      <c r="AD100" t="str">
        <f>IF(B99="","",IF(AND($CG$13=2,I99="NO"),"",IF(V100=800,"",LEFT(DATA!$M$16,2)&amp;D99)))</f>
        <v>E</v>
      </c>
      <c r="AE100" t="str">
        <f>IF(B99="","",IF(AND($CG$13=2,I99="NO"),"",IF(V100=800,"",LEFT(DATA!$M$17,2)&amp;D99)))</f>
        <v>E</v>
      </c>
      <c r="AF100" t="str">
        <f>IF(B99="","",IF(AND($CG$13=2,J99="NO"),"",IF(V100=800,"",LEFT(DATA!$M$18,2)&amp;D99)))</f>
        <v>E</v>
      </c>
      <c r="AG100" t="str">
        <f>IF(B99="","",IF(AND($CG$13=2,J99="NO"),"",IF(V100=800,"",LEFT(DATA!$M$19,2)&amp;D99)))</f>
        <v>E</v>
      </c>
      <c r="AJ100" s="192">
        <f t="shared" si="104"/>
        <v>86</v>
      </c>
      <c r="AK100" s="192">
        <f t="shared" si="105"/>
        <v>86</v>
      </c>
      <c r="AL100" s="192">
        <f t="shared" si="106"/>
        <v>1305000286</v>
      </c>
      <c r="AM100" s="192" t="str">
        <f t="shared" si="107"/>
        <v>E</v>
      </c>
      <c r="AN100" s="192">
        <v>86</v>
      </c>
      <c r="AO100" s="192" t="str">
        <f>IF(AL100="","",INDEX($W$15:$AG$402,MATCH(AL100,V$15:$V$402,0),1))</f>
        <v>01T</v>
      </c>
      <c r="AP100" s="192" t="str">
        <f t="shared" si="108"/>
        <v>09H</v>
      </c>
      <c r="AQ100" s="192" t="str">
        <f t="shared" si="109"/>
        <v>13E</v>
      </c>
      <c r="AR100" s="192" t="str">
        <f t="shared" si="110"/>
        <v>15E</v>
      </c>
      <c r="AS100" s="192" t="str">
        <f t="shared" si="111"/>
        <v>19E</v>
      </c>
      <c r="AT100" s="192" t="str">
        <f t="shared" si="112"/>
        <v>20E</v>
      </c>
      <c r="AU100" s="192" t="str">
        <f t="shared" si="113"/>
        <v>21E</v>
      </c>
      <c r="AV100" s="192" t="str">
        <f t="shared" si="114"/>
        <v>E</v>
      </c>
      <c r="AW100" s="192" t="str">
        <f t="shared" si="115"/>
        <v>E</v>
      </c>
      <c r="AX100" s="192" t="str">
        <f t="shared" si="116"/>
        <v>E</v>
      </c>
      <c r="AY100" s="192" t="str">
        <f t="shared" si="117"/>
        <v>E</v>
      </c>
      <c r="BB100">
        <f t="shared" si="118"/>
        <v>800</v>
      </c>
      <c r="BC100">
        <f t="shared" si="119"/>
        <v>86</v>
      </c>
      <c r="BD100">
        <f t="shared" si="120"/>
        <v>800</v>
      </c>
      <c r="BE100">
        <f t="shared" si="121"/>
        <v>800</v>
      </c>
      <c r="BF100">
        <f t="shared" si="122"/>
        <v>800</v>
      </c>
      <c r="BG100">
        <f t="shared" si="123"/>
        <v>86</v>
      </c>
      <c r="BH100">
        <v>86</v>
      </c>
      <c r="BK100">
        <f t="shared" si="124"/>
        <v>86</v>
      </c>
      <c r="BL100">
        <f t="shared" si="125"/>
        <v>800</v>
      </c>
      <c r="BM100">
        <f t="shared" si="126"/>
        <v>800</v>
      </c>
      <c r="BN100">
        <f t="shared" si="127"/>
        <v>800</v>
      </c>
      <c r="BO100">
        <f t="shared" si="128"/>
        <v>800</v>
      </c>
      <c r="BP100">
        <f t="shared" si="129"/>
        <v>800</v>
      </c>
      <c r="BQ100">
        <f t="shared" si="130"/>
        <v>86</v>
      </c>
      <c r="CS100" s="193">
        <f t="shared" si="67"/>
        <v>87</v>
      </c>
      <c r="CT100" s="193">
        <f t="shared" si="68"/>
        <v>87</v>
      </c>
      <c r="CU100" s="193">
        <f t="shared" si="69"/>
        <v>87</v>
      </c>
      <c r="CV100" s="193">
        <f t="shared" si="70"/>
        <v>87</v>
      </c>
      <c r="CW100" s="193">
        <f t="shared" si="71"/>
        <v>87</v>
      </c>
      <c r="CX100" s="193">
        <f t="shared" si="72"/>
        <v>87</v>
      </c>
      <c r="CY100" s="193">
        <f t="shared" si="73"/>
        <v>87</v>
      </c>
      <c r="CZ100" s="193">
        <f t="shared" si="74"/>
        <v>87</v>
      </c>
      <c r="DA100" s="193">
        <f t="shared" si="75"/>
        <v>87</v>
      </c>
      <c r="DB100" s="193">
        <f t="shared" si="76"/>
        <v>87</v>
      </c>
      <c r="DC100" s="193">
        <f t="shared" si="77"/>
        <v>87</v>
      </c>
      <c r="DF100">
        <v>87</v>
      </c>
      <c r="DG100" s="192" t="str">
        <f t="shared" si="78"/>
        <v>01T</v>
      </c>
      <c r="DH100" s="192" t="str">
        <f t="shared" si="79"/>
        <v>09H</v>
      </c>
      <c r="DI100" s="192" t="str">
        <f t="shared" si="80"/>
        <v>13E</v>
      </c>
      <c r="DJ100" s="192" t="str">
        <f t="shared" si="81"/>
        <v>15E</v>
      </c>
      <c r="DK100" s="192" t="str">
        <f t="shared" si="82"/>
        <v>19E</v>
      </c>
      <c r="DL100" s="192" t="str">
        <f t="shared" si="83"/>
        <v>20E</v>
      </c>
      <c r="DM100" s="192" t="str">
        <f t="shared" si="84"/>
        <v>21E</v>
      </c>
      <c r="DN100" s="192" t="str">
        <f t="shared" si="85"/>
        <v>E</v>
      </c>
      <c r="DO100" s="192" t="str">
        <f t="shared" si="86"/>
        <v>E</v>
      </c>
      <c r="DP100" s="192" t="str">
        <f t="shared" si="87"/>
        <v>E</v>
      </c>
      <c r="DQ100" s="192" t="str">
        <f t="shared" si="88"/>
        <v>E</v>
      </c>
      <c r="DU100" s="204">
        <f t="shared" si="89"/>
        <v>1305000287</v>
      </c>
      <c r="DV100" s="204">
        <f t="shared" si="90"/>
        <v>1305000287</v>
      </c>
      <c r="DW100" s="204">
        <f t="shared" si="91"/>
        <v>1305000287</v>
      </c>
      <c r="DX100" s="204">
        <f t="shared" si="92"/>
        <v>1305000287</v>
      </c>
      <c r="DY100" s="204">
        <f t="shared" si="93"/>
        <v>1305000287</v>
      </c>
      <c r="DZ100" s="204">
        <f t="shared" si="94"/>
        <v>1305000287</v>
      </c>
      <c r="EA100" s="204">
        <f t="shared" si="95"/>
        <v>1305000287</v>
      </c>
      <c r="EB100" s="204">
        <f t="shared" si="96"/>
        <v>1305000287</v>
      </c>
      <c r="EC100" s="204">
        <f t="shared" si="97"/>
        <v>1305000287</v>
      </c>
      <c r="ED100" s="204">
        <f t="shared" si="98"/>
        <v>1305000287</v>
      </c>
      <c r="EE100" s="204">
        <f t="shared" si="99"/>
        <v>1305000287</v>
      </c>
    </row>
    <row r="101" spans="2:135" ht="22.8" x14ac:dyDescent="0.3">
      <c r="B101" s="225">
        <f t="shared" si="100"/>
        <v>88</v>
      </c>
      <c r="C101" s="226">
        <f t="shared" si="101"/>
        <v>1305000288</v>
      </c>
      <c r="D101" s="227" t="s">
        <v>293</v>
      </c>
      <c r="E101" s="279" t="s">
        <v>38</v>
      </c>
      <c r="F101" s="202"/>
      <c r="G101" s="202"/>
      <c r="H101" s="202"/>
      <c r="I101" s="202"/>
      <c r="J101" s="202"/>
      <c r="K101" s="201"/>
      <c r="U101">
        <v>87</v>
      </c>
      <c r="V101">
        <f t="shared" si="102"/>
        <v>1305000287</v>
      </c>
      <c r="W101" t="str">
        <f t="shared" si="103"/>
        <v>01T</v>
      </c>
      <c r="X101" t="str">
        <f>IF(B100="","",IF(OR(W101="",W101=0),"",IF(V101=800,"",INDEX(DATA!$M$10:$Q$10,1,MATCH(W101,DATA!$M$9:$Q$9,0)))))</f>
        <v>09H</v>
      </c>
      <c r="Y101" t="str">
        <f>IF(B100="","",IF($CG$13=2,IF(OR(F100="NO",F100=""),"",F100),IF(V101=800,"",DATA!$M$11)))</f>
        <v>13E</v>
      </c>
      <c r="Z101" t="str">
        <f>IF(B100="","",IF(AND($CG$13=2,G100="NO"),"",IF(V101=800,"",LEFT(DATA!$M$12,2)&amp;D100)))</f>
        <v>15E</v>
      </c>
      <c r="AA101" t="str">
        <f>IF(B100="","",IF(AND($CG$13=2,G100="NO"),"",IF(V101=800,"",LEFT(DATA!$M$13,2)&amp;D100)))</f>
        <v>19E</v>
      </c>
      <c r="AB101" t="str">
        <f>IF(B100="","",IF(AND($CG$13=2,H100="NO"),"",IF(V101=800,"",LEFT(DATA!$M$14,2)&amp;D100)))</f>
        <v>20E</v>
      </c>
      <c r="AC101" t="str">
        <f>IF(B100="","",IF(AND($CG$13=2,H100="NO"),"",IF(V101=800,"",LEFT(DATA!$M$15,2)&amp;D100)))</f>
        <v>21E</v>
      </c>
      <c r="AD101" t="str">
        <f>IF(B100="","",IF(AND($CG$13=2,I100="NO"),"",IF(V101=800,"",LEFT(DATA!$M$16,2)&amp;D100)))</f>
        <v>E</v>
      </c>
      <c r="AE101" t="str">
        <f>IF(B100="","",IF(AND($CG$13=2,I100="NO"),"",IF(V101=800,"",LEFT(DATA!$M$17,2)&amp;D100)))</f>
        <v>E</v>
      </c>
      <c r="AF101" t="str">
        <f>IF(B100="","",IF(AND($CG$13=2,J100="NO"),"",IF(V101=800,"",LEFT(DATA!$M$18,2)&amp;D100)))</f>
        <v>E</v>
      </c>
      <c r="AG101" t="str">
        <f>IF(B100="","",IF(AND($CG$13=2,J100="NO"),"",IF(V101=800,"",LEFT(DATA!$M$19,2)&amp;D100)))</f>
        <v>E</v>
      </c>
      <c r="AJ101" s="192">
        <f t="shared" si="104"/>
        <v>87</v>
      </c>
      <c r="AK101" s="192">
        <f t="shared" si="105"/>
        <v>87</v>
      </c>
      <c r="AL101" s="192">
        <f t="shared" si="106"/>
        <v>1305000287</v>
      </c>
      <c r="AM101" s="192" t="str">
        <f t="shared" si="107"/>
        <v>E</v>
      </c>
      <c r="AN101" s="192">
        <v>87</v>
      </c>
      <c r="AO101" s="192" t="str">
        <f>IF(AL101="","",INDEX($W$15:$AG$402,MATCH(AL101,V$15:$V$402,0),1))</f>
        <v>01T</v>
      </c>
      <c r="AP101" s="192" t="str">
        <f t="shared" si="108"/>
        <v>09H</v>
      </c>
      <c r="AQ101" s="192" t="str">
        <f t="shared" si="109"/>
        <v>13E</v>
      </c>
      <c r="AR101" s="192" t="str">
        <f t="shared" si="110"/>
        <v>15E</v>
      </c>
      <c r="AS101" s="192" t="str">
        <f t="shared" si="111"/>
        <v>19E</v>
      </c>
      <c r="AT101" s="192" t="str">
        <f t="shared" si="112"/>
        <v>20E</v>
      </c>
      <c r="AU101" s="192" t="str">
        <f t="shared" si="113"/>
        <v>21E</v>
      </c>
      <c r="AV101" s="192" t="str">
        <f t="shared" si="114"/>
        <v>E</v>
      </c>
      <c r="AW101" s="192" t="str">
        <f t="shared" si="115"/>
        <v>E</v>
      </c>
      <c r="AX101" s="192" t="str">
        <f t="shared" si="116"/>
        <v>E</v>
      </c>
      <c r="AY101" s="192" t="str">
        <f t="shared" si="117"/>
        <v>E</v>
      </c>
      <c r="BB101">
        <f t="shared" si="118"/>
        <v>800</v>
      </c>
      <c r="BC101">
        <f t="shared" si="119"/>
        <v>87</v>
      </c>
      <c r="BD101">
        <f t="shared" si="120"/>
        <v>800</v>
      </c>
      <c r="BE101">
        <f t="shared" si="121"/>
        <v>800</v>
      </c>
      <c r="BF101">
        <f t="shared" si="122"/>
        <v>800</v>
      </c>
      <c r="BG101">
        <f t="shared" si="123"/>
        <v>87</v>
      </c>
      <c r="BH101">
        <v>87</v>
      </c>
      <c r="BK101">
        <f t="shared" si="124"/>
        <v>87</v>
      </c>
      <c r="BL101">
        <f t="shared" si="125"/>
        <v>800</v>
      </c>
      <c r="BM101">
        <f t="shared" si="126"/>
        <v>800</v>
      </c>
      <c r="BN101">
        <f t="shared" si="127"/>
        <v>800</v>
      </c>
      <c r="BO101">
        <f t="shared" si="128"/>
        <v>800</v>
      </c>
      <c r="BP101">
        <f t="shared" si="129"/>
        <v>800</v>
      </c>
      <c r="BQ101">
        <f t="shared" si="130"/>
        <v>87</v>
      </c>
      <c r="CS101" s="193">
        <f t="shared" si="67"/>
        <v>88</v>
      </c>
      <c r="CT101" s="193">
        <f t="shared" si="68"/>
        <v>88</v>
      </c>
      <c r="CU101" s="193">
        <f t="shared" si="69"/>
        <v>88</v>
      </c>
      <c r="CV101" s="193">
        <f t="shared" si="70"/>
        <v>88</v>
      </c>
      <c r="CW101" s="193">
        <f t="shared" si="71"/>
        <v>88</v>
      </c>
      <c r="CX101" s="193">
        <f t="shared" si="72"/>
        <v>88</v>
      </c>
      <c r="CY101" s="193">
        <f t="shared" si="73"/>
        <v>88</v>
      </c>
      <c r="CZ101" s="193">
        <f t="shared" si="74"/>
        <v>88</v>
      </c>
      <c r="DA101" s="193">
        <f t="shared" si="75"/>
        <v>88</v>
      </c>
      <c r="DB101" s="193">
        <f t="shared" si="76"/>
        <v>88</v>
      </c>
      <c r="DC101" s="193">
        <f t="shared" si="77"/>
        <v>88</v>
      </c>
      <c r="DF101">
        <v>88</v>
      </c>
      <c r="DG101" s="192" t="str">
        <f t="shared" si="78"/>
        <v>01T</v>
      </c>
      <c r="DH101" s="192" t="str">
        <f t="shared" si="79"/>
        <v>09H</v>
      </c>
      <c r="DI101" s="192" t="str">
        <f t="shared" si="80"/>
        <v>13E</v>
      </c>
      <c r="DJ101" s="192" t="str">
        <f t="shared" si="81"/>
        <v>15E</v>
      </c>
      <c r="DK101" s="192" t="str">
        <f t="shared" si="82"/>
        <v>19E</v>
      </c>
      <c r="DL101" s="192" t="str">
        <f t="shared" si="83"/>
        <v>20E</v>
      </c>
      <c r="DM101" s="192" t="str">
        <f t="shared" si="84"/>
        <v>21E</v>
      </c>
      <c r="DN101" s="192" t="str">
        <f t="shared" si="85"/>
        <v>E</v>
      </c>
      <c r="DO101" s="192" t="str">
        <f t="shared" si="86"/>
        <v>E</v>
      </c>
      <c r="DP101" s="192" t="str">
        <f t="shared" si="87"/>
        <v>E</v>
      </c>
      <c r="DQ101" s="192" t="str">
        <f t="shared" si="88"/>
        <v>E</v>
      </c>
      <c r="DU101" s="204">
        <f t="shared" si="89"/>
        <v>1305000288</v>
      </c>
      <c r="DV101" s="204">
        <f t="shared" si="90"/>
        <v>1305000288</v>
      </c>
      <c r="DW101" s="204">
        <f t="shared" si="91"/>
        <v>1305000288</v>
      </c>
      <c r="DX101" s="204">
        <f t="shared" si="92"/>
        <v>1305000288</v>
      </c>
      <c r="DY101" s="204">
        <f t="shared" si="93"/>
        <v>1305000288</v>
      </c>
      <c r="DZ101" s="204">
        <f t="shared" si="94"/>
        <v>1305000288</v>
      </c>
      <c r="EA101" s="204">
        <f t="shared" si="95"/>
        <v>1305000288</v>
      </c>
      <c r="EB101" s="204">
        <f t="shared" si="96"/>
        <v>1305000288</v>
      </c>
      <c r="EC101" s="204">
        <f t="shared" si="97"/>
        <v>1305000288</v>
      </c>
      <c r="ED101" s="204">
        <f t="shared" si="98"/>
        <v>1305000288</v>
      </c>
      <c r="EE101" s="204">
        <f t="shared" si="99"/>
        <v>1305000288</v>
      </c>
    </row>
    <row r="102" spans="2:135" ht="22.8" x14ac:dyDescent="0.3">
      <c r="B102" s="225">
        <f t="shared" si="100"/>
        <v>89</v>
      </c>
      <c r="C102" s="226">
        <f t="shared" si="101"/>
        <v>1305000289</v>
      </c>
      <c r="D102" s="227" t="s">
        <v>293</v>
      </c>
      <c r="E102" s="279" t="s">
        <v>38</v>
      </c>
      <c r="F102" s="202"/>
      <c r="G102" s="202"/>
      <c r="H102" s="202"/>
      <c r="I102" s="202"/>
      <c r="J102" s="202"/>
      <c r="K102" s="201"/>
      <c r="U102">
        <v>88</v>
      </c>
      <c r="V102">
        <f t="shared" si="102"/>
        <v>1305000288</v>
      </c>
      <c r="W102" t="str">
        <f t="shared" si="103"/>
        <v>01T</v>
      </c>
      <c r="X102" t="str">
        <f>IF(B101="","",IF(OR(W102="",W102=0),"",IF(V102=800,"",INDEX(DATA!$M$10:$Q$10,1,MATCH(W102,DATA!$M$9:$Q$9,0)))))</f>
        <v>09H</v>
      </c>
      <c r="Y102" t="str">
        <f>IF(B101="","",IF($CG$13=2,IF(OR(F101="NO",F101=""),"",F101),IF(V102=800,"",DATA!$M$11)))</f>
        <v>13E</v>
      </c>
      <c r="Z102" t="str">
        <f>IF(B101="","",IF(AND($CG$13=2,G101="NO"),"",IF(V102=800,"",LEFT(DATA!$M$12,2)&amp;D101)))</f>
        <v>15E</v>
      </c>
      <c r="AA102" t="str">
        <f>IF(B101="","",IF(AND($CG$13=2,G101="NO"),"",IF(V102=800,"",LEFT(DATA!$M$13,2)&amp;D101)))</f>
        <v>19E</v>
      </c>
      <c r="AB102" t="str">
        <f>IF(B101="","",IF(AND($CG$13=2,H101="NO"),"",IF(V102=800,"",LEFT(DATA!$M$14,2)&amp;D101)))</f>
        <v>20E</v>
      </c>
      <c r="AC102" t="str">
        <f>IF(B101="","",IF(AND($CG$13=2,H101="NO"),"",IF(V102=800,"",LEFT(DATA!$M$15,2)&amp;D101)))</f>
        <v>21E</v>
      </c>
      <c r="AD102" t="str">
        <f>IF(B101="","",IF(AND($CG$13=2,I101="NO"),"",IF(V102=800,"",LEFT(DATA!$M$16,2)&amp;D101)))</f>
        <v>E</v>
      </c>
      <c r="AE102" t="str">
        <f>IF(B101="","",IF(AND($CG$13=2,I101="NO"),"",IF(V102=800,"",LEFT(DATA!$M$17,2)&amp;D101)))</f>
        <v>E</v>
      </c>
      <c r="AF102" t="str">
        <f>IF(B101="","",IF(AND($CG$13=2,J101="NO"),"",IF(V102=800,"",LEFT(DATA!$M$18,2)&amp;D101)))</f>
        <v>E</v>
      </c>
      <c r="AG102" t="str">
        <f>IF(B101="","",IF(AND($CG$13=2,J101="NO"),"",IF(V102=800,"",LEFT(DATA!$M$19,2)&amp;D101)))</f>
        <v>E</v>
      </c>
      <c r="AJ102" s="192">
        <f t="shared" si="104"/>
        <v>88</v>
      </c>
      <c r="AK102" s="192">
        <f t="shared" si="105"/>
        <v>88</v>
      </c>
      <c r="AL102" s="192">
        <f t="shared" si="106"/>
        <v>1305000288</v>
      </c>
      <c r="AM102" s="192" t="str">
        <f t="shared" si="107"/>
        <v>E</v>
      </c>
      <c r="AN102" s="192">
        <v>88</v>
      </c>
      <c r="AO102" s="192" t="str">
        <f>IF(AL102="","",INDEX($W$15:$AG$402,MATCH(AL102,V$15:$V$402,0),1))</f>
        <v>01T</v>
      </c>
      <c r="AP102" s="192" t="str">
        <f t="shared" si="108"/>
        <v>09H</v>
      </c>
      <c r="AQ102" s="192" t="str">
        <f t="shared" si="109"/>
        <v>13E</v>
      </c>
      <c r="AR102" s="192" t="str">
        <f t="shared" si="110"/>
        <v>15E</v>
      </c>
      <c r="AS102" s="192" t="str">
        <f t="shared" si="111"/>
        <v>19E</v>
      </c>
      <c r="AT102" s="192" t="str">
        <f t="shared" si="112"/>
        <v>20E</v>
      </c>
      <c r="AU102" s="192" t="str">
        <f t="shared" si="113"/>
        <v>21E</v>
      </c>
      <c r="AV102" s="192" t="str">
        <f t="shared" si="114"/>
        <v>E</v>
      </c>
      <c r="AW102" s="192" t="str">
        <f t="shared" si="115"/>
        <v>E</v>
      </c>
      <c r="AX102" s="192" t="str">
        <f t="shared" si="116"/>
        <v>E</v>
      </c>
      <c r="AY102" s="192" t="str">
        <f t="shared" si="117"/>
        <v>E</v>
      </c>
      <c r="BB102">
        <f t="shared" si="118"/>
        <v>800</v>
      </c>
      <c r="BC102">
        <f t="shared" si="119"/>
        <v>88</v>
      </c>
      <c r="BD102">
        <f t="shared" si="120"/>
        <v>800</v>
      </c>
      <c r="BE102">
        <f t="shared" si="121"/>
        <v>800</v>
      </c>
      <c r="BF102">
        <f t="shared" si="122"/>
        <v>800</v>
      </c>
      <c r="BG102">
        <f t="shared" si="123"/>
        <v>88</v>
      </c>
      <c r="BH102">
        <v>88</v>
      </c>
      <c r="BK102">
        <f t="shared" si="124"/>
        <v>88</v>
      </c>
      <c r="BL102">
        <f t="shared" si="125"/>
        <v>800</v>
      </c>
      <c r="BM102">
        <f t="shared" si="126"/>
        <v>800</v>
      </c>
      <c r="BN102">
        <f t="shared" si="127"/>
        <v>800</v>
      </c>
      <c r="BO102">
        <f t="shared" si="128"/>
        <v>800</v>
      </c>
      <c r="BP102">
        <f t="shared" si="129"/>
        <v>800</v>
      </c>
      <c r="BQ102">
        <f t="shared" si="130"/>
        <v>88</v>
      </c>
      <c r="CS102" s="193">
        <f t="shared" si="67"/>
        <v>89</v>
      </c>
      <c r="CT102" s="193">
        <f t="shared" si="68"/>
        <v>89</v>
      </c>
      <c r="CU102" s="193">
        <f t="shared" si="69"/>
        <v>89</v>
      </c>
      <c r="CV102" s="193">
        <f t="shared" si="70"/>
        <v>89</v>
      </c>
      <c r="CW102" s="193">
        <f t="shared" si="71"/>
        <v>89</v>
      </c>
      <c r="CX102" s="193">
        <f t="shared" si="72"/>
        <v>89</v>
      </c>
      <c r="CY102" s="193">
        <f t="shared" si="73"/>
        <v>89</v>
      </c>
      <c r="CZ102" s="193">
        <f t="shared" si="74"/>
        <v>89</v>
      </c>
      <c r="DA102" s="193">
        <f t="shared" si="75"/>
        <v>89</v>
      </c>
      <c r="DB102" s="193">
        <f t="shared" si="76"/>
        <v>89</v>
      </c>
      <c r="DC102" s="193">
        <f t="shared" si="77"/>
        <v>89</v>
      </c>
      <c r="DF102">
        <v>89</v>
      </c>
      <c r="DG102" s="192" t="str">
        <f t="shared" si="78"/>
        <v>01T</v>
      </c>
      <c r="DH102" s="192" t="str">
        <f t="shared" si="79"/>
        <v>09H</v>
      </c>
      <c r="DI102" s="192" t="str">
        <f t="shared" si="80"/>
        <v>13E</v>
      </c>
      <c r="DJ102" s="192" t="str">
        <f t="shared" si="81"/>
        <v>15E</v>
      </c>
      <c r="DK102" s="192" t="str">
        <f t="shared" si="82"/>
        <v>19E</v>
      </c>
      <c r="DL102" s="192" t="str">
        <f t="shared" si="83"/>
        <v>20E</v>
      </c>
      <c r="DM102" s="192" t="str">
        <f t="shared" si="84"/>
        <v>21E</v>
      </c>
      <c r="DN102" s="192" t="str">
        <f t="shared" si="85"/>
        <v>E</v>
      </c>
      <c r="DO102" s="192" t="str">
        <f t="shared" si="86"/>
        <v>E</v>
      </c>
      <c r="DP102" s="192" t="str">
        <f t="shared" si="87"/>
        <v>E</v>
      </c>
      <c r="DQ102" s="192" t="str">
        <f t="shared" si="88"/>
        <v>E</v>
      </c>
      <c r="DU102" s="204">
        <f t="shared" si="89"/>
        <v>1305000289</v>
      </c>
      <c r="DV102" s="204">
        <f t="shared" si="90"/>
        <v>1305000289</v>
      </c>
      <c r="DW102" s="204">
        <f t="shared" si="91"/>
        <v>1305000289</v>
      </c>
      <c r="DX102" s="204">
        <f t="shared" si="92"/>
        <v>1305000289</v>
      </c>
      <c r="DY102" s="204">
        <f t="shared" si="93"/>
        <v>1305000289</v>
      </c>
      <c r="DZ102" s="204">
        <f t="shared" si="94"/>
        <v>1305000289</v>
      </c>
      <c r="EA102" s="204">
        <f t="shared" si="95"/>
        <v>1305000289</v>
      </c>
      <c r="EB102" s="204">
        <f t="shared" si="96"/>
        <v>1305000289</v>
      </c>
      <c r="EC102" s="204">
        <f t="shared" si="97"/>
        <v>1305000289</v>
      </c>
      <c r="ED102" s="204">
        <f t="shared" si="98"/>
        <v>1305000289</v>
      </c>
      <c r="EE102" s="204">
        <f t="shared" si="99"/>
        <v>1305000289</v>
      </c>
    </row>
    <row r="103" spans="2:135" ht="22.8" x14ac:dyDescent="0.3">
      <c r="B103" s="225">
        <f t="shared" si="100"/>
        <v>90</v>
      </c>
      <c r="C103" s="226">
        <f t="shared" si="101"/>
        <v>1305000290</v>
      </c>
      <c r="D103" s="227" t="s">
        <v>293</v>
      </c>
      <c r="E103" s="279" t="s">
        <v>38</v>
      </c>
      <c r="F103" s="202"/>
      <c r="G103" s="202"/>
      <c r="H103" s="202"/>
      <c r="I103" s="202"/>
      <c r="J103" s="202"/>
      <c r="K103" s="201"/>
      <c r="U103">
        <v>89</v>
      </c>
      <c r="V103">
        <f t="shared" si="102"/>
        <v>1305000289</v>
      </c>
      <c r="W103" t="str">
        <f t="shared" si="103"/>
        <v>01T</v>
      </c>
      <c r="X103" t="str">
        <f>IF(B102="","",IF(OR(W103="",W103=0),"",IF(V103=800,"",INDEX(DATA!$M$10:$Q$10,1,MATCH(W103,DATA!$M$9:$Q$9,0)))))</f>
        <v>09H</v>
      </c>
      <c r="Y103" t="str">
        <f>IF(B102="","",IF($CG$13=2,IF(OR(F102="NO",F102=""),"",F102),IF(V103=800,"",DATA!$M$11)))</f>
        <v>13E</v>
      </c>
      <c r="Z103" t="str">
        <f>IF(B102="","",IF(AND($CG$13=2,G102="NO"),"",IF(V103=800,"",LEFT(DATA!$M$12,2)&amp;D102)))</f>
        <v>15E</v>
      </c>
      <c r="AA103" t="str">
        <f>IF(B102="","",IF(AND($CG$13=2,G102="NO"),"",IF(V103=800,"",LEFT(DATA!$M$13,2)&amp;D102)))</f>
        <v>19E</v>
      </c>
      <c r="AB103" t="str">
        <f>IF(B102="","",IF(AND($CG$13=2,H102="NO"),"",IF(V103=800,"",LEFT(DATA!$M$14,2)&amp;D102)))</f>
        <v>20E</v>
      </c>
      <c r="AC103" t="str">
        <f>IF(B102="","",IF(AND($CG$13=2,H102="NO"),"",IF(V103=800,"",LEFT(DATA!$M$15,2)&amp;D102)))</f>
        <v>21E</v>
      </c>
      <c r="AD103" t="str">
        <f>IF(B102="","",IF(AND($CG$13=2,I102="NO"),"",IF(V103=800,"",LEFT(DATA!$M$16,2)&amp;D102)))</f>
        <v>E</v>
      </c>
      <c r="AE103" t="str">
        <f>IF(B102="","",IF(AND($CG$13=2,I102="NO"),"",IF(V103=800,"",LEFT(DATA!$M$17,2)&amp;D102)))</f>
        <v>E</v>
      </c>
      <c r="AF103" t="str">
        <f>IF(B102="","",IF(AND($CG$13=2,J102="NO"),"",IF(V103=800,"",LEFT(DATA!$M$18,2)&amp;D102)))</f>
        <v>E</v>
      </c>
      <c r="AG103" t="str">
        <f>IF(B102="","",IF(AND($CG$13=2,J102="NO"),"",IF(V103=800,"",LEFT(DATA!$M$19,2)&amp;D102)))</f>
        <v>E</v>
      </c>
      <c r="AJ103" s="192">
        <f t="shared" si="104"/>
        <v>89</v>
      </c>
      <c r="AK103" s="192">
        <f t="shared" si="105"/>
        <v>89</v>
      </c>
      <c r="AL103" s="192">
        <f t="shared" si="106"/>
        <v>1305000289</v>
      </c>
      <c r="AM103" s="192" t="str">
        <f t="shared" si="107"/>
        <v>E</v>
      </c>
      <c r="AN103" s="192">
        <v>89</v>
      </c>
      <c r="AO103" s="192" t="str">
        <f>IF(AL103="","",INDEX($W$15:$AG$402,MATCH(AL103,V$15:$V$402,0),1))</f>
        <v>01T</v>
      </c>
      <c r="AP103" s="192" t="str">
        <f t="shared" si="108"/>
        <v>09H</v>
      </c>
      <c r="AQ103" s="192" t="str">
        <f t="shared" si="109"/>
        <v>13E</v>
      </c>
      <c r="AR103" s="192" t="str">
        <f t="shared" si="110"/>
        <v>15E</v>
      </c>
      <c r="AS103" s="192" t="str">
        <f t="shared" si="111"/>
        <v>19E</v>
      </c>
      <c r="AT103" s="192" t="str">
        <f t="shared" si="112"/>
        <v>20E</v>
      </c>
      <c r="AU103" s="192" t="str">
        <f t="shared" si="113"/>
        <v>21E</v>
      </c>
      <c r="AV103" s="192" t="str">
        <f t="shared" si="114"/>
        <v>E</v>
      </c>
      <c r="AW103" s="192" t="str">
        <f t="shared" si="115"/>
        <v>E</v>
      </c>
      <c r="AX103" s="192" t="str">
        <f t="shared" si="116"/>
        <v>E</v>
      </c>
      <c r="AY103" s="192" t="str">
        <f t="shared" si="117"/>
        <v>E</v>
      </c>
      <c r="BB103">
        <f t="shared" si="118"/>
        <v>800</v>
      </c>
      <c r="BC103">
        <f t="shared" si="119"/>
        <v>89</v>
      </c>
      <c r="BD103">
        <f t="shared" si="120"/>
        <v>800</v>
      </c>
      <c r="BE103">
        <f t="shared" si="121"/>
        <v>800</v>
      </c>
      <c r="BF103">
        <f t="shared" si="122"/>
        <v>800</v>
      </c>
      <c r="BG103">
        <f t="shared" si="123"/>
        <v>89</v>
      </c>
      <c r="BH103">
        <v>89</v>
      </c>
      <c r="BK103">
        <f t="shared" si="124"/>
        <v>89</v>
      </c>
      <c r="BL103">
        <f t="shared" si="125"/>
        <v>800</v>
      </c>
      <c r="BM103">
        <f t="shared" si="126"/>
        <v>800</v>
      </c>
      <c r="BN103">
        <f t="shared" si="127"/>
        <v>800</v>
      </c>
      <c r="BO103">
        <f t="shared" si="128"/>
        <v>800</v>
      </c>
      <c r="BP103">
        <f t="shared" si="129"/>
        <v>800</v>
      </c>
      <c r="BQ103">
        <f t="shared" si="130"/>
        <v>89</v>
      </c>
      <c r="CS103" s="193">
        <f t="shared" si="67"/>
        <v>90</v>
      </c>
      <c r="CT103" s="193">
        <f t="shared" si="68"/>
        <v>90</v>
      </c>
      <c r="CU103" s="193">
        <f t="shared" si="69"/>
        <v>90</v>
      </c>
      <c r="CV103" s="193">
        <f t="shared" si="70"/>
        <v>90</v>
      </c>
      <c r="CW103" s="193">
        <f t="shared" si="71"/>
        <v>90</v>
      </c>
      <c r="CX103" s="193">
        <f t="shared" si="72"/>
        <v>90</v>
      </c>
      <c r="CY103" s="193">
        <f t="shared" si="73"/>
        <v>90</v>
      </c>
      <c r="CZ103" s="193">
        <f t="shared" si="74"/>
        <v>90</v>
      </c>
      <c r="DA103" s="193">
        <f t="shared" si="75"/>
        <v>90</v>
      </c>
      <c r="DB103" s="193">
        <f t="shared" si="76"/>
        <v>90</v>
      </c>
      <c r="DC103" s="193">
        <f t="shared" si="77"/>
        <v>90</v>
      </c>
      <c r="DF103">
        <v>90</v>
      </c>
      <c r="DG103" s="192" t="str">
        <f t="shared" si="78"/>
        <v>01T</v>
      </c>
      <c r="DH103" s="192" t="str">
        <f t="shared" si="79"/>
        <v>09H</v>
      </c>
      <c r="DI103" s="192" t="str">
        <f t="shared" si="80"/>
        <v>13E</v>
      </c>
      <c r="DJ103" s="192" t="str">
        <f t="shared" si="81"/>
        <v>15E</v>
      </c>
      <c r="DK103" s="192" t="str">
        <f t="shared" si="82"/>
        <v>19E</v>
      </c>
      <c r="DL103" s="192" t="str">
        <f t="shared" si="83"/>
        <v>20E</v>
      </c>
      <c r="DM103" s="192" t="str">
        <f t="shared" si="84"/>
        <v>21E</v>
      </c>
      <c r="DN103" s="192" t="str">
        <f t="shared" si="85"/>
        <v>E</v>
      </c>
      <c r="DO103" s="192" t="str">
        <f t="shared" si="86"/>
        <v>E</v>
      </c>
      <c r="DP103" s="192" t="str">
        <f t="shared" si="87"/>
        <v>E</v>
      </c>
      <c r="DQ103" s="192" t="str">
        <f t="shared" si="88"/>
        <v>E</v>
      </c>
      <c r="DU103" s="204">
        <f t="shared" si="89"/>
        <v>1305000290</v>
      </c>
      <c r="DV103" s="204">
        <f t="shared" si="90"/>
        <v>1305000290</v>
      </c>
      <c r="DW103" s="204">
        <f t="shared" si="91"/>
        <v>1305000290</v>
      </c>
      <c r="DX103" s="204">
        <f t="shared" si="92"/>
        <v>1305000290</v>
      </c>
      <c r="DY103" s="204">
        <f t="shared" si="93"/>
        <v>1305000290</v>
      </c>
      <c r="DZ103" s="204">
        <f t="shared" si="94"/>
        <v>1305000290</v>
      </c>
      <c r="EA103" s="204">
        <f t="shared" si="95"/>
        <v>1305000290</v>
      </c>
      <c r="EB103" s="204">
        <f t="shared" si="96"/>
        <v>1305000290</v>
      </c>
      <c r="EC103" s="204">
        <f t="shared" si="97"/>
        <v>1305000290</v>
      </c>
      <c r="ED103" s="204">
        <f t="shared" si="98"/>
        <v>1305000290</v>
      </c>
      <c r="EE103" s="204">
        <f t="shared" si="99"/>
        <v>1305000290</v>
      </c>
    </row>
    <row r="104" spans="2:135" ht="22.8" x14ac:dyDescent="0.3">
      <c r="B104" s="225">
        <f t="shared" si="100"/>
        <v>91</v>
      </c>
      <c r="C104" s="226">
        <f t="shared" si="101"/>
        <v>1305000291</v>
      </c>
      <c r="D104" s="227" t="s">
        <v>293</v>
      </c>
      <c r="E104" s="279" t="s">
        <v>38</v>
      </c>
      <c r="F104" s="202"/>
      <c r="G104" s="202"/>
      <c r="H104" s="202"/>
      <c r="I104" s="202"/>
      <c r="J104" s="202"/>
      <c r="K104" s="201"/>
      <c r="U104">
        <v>90</v>
      </c>
      <c r="V104">
        <f t="shared" si="102"/>
        <v>1305000290</v>
      </c>
      <c r="W104" t="str">
        <f t="shared" si="103"/>
        <v>01T</v>
      </c>
      <c r="X104" t="str">
        <f>IF(B103="","",IF(OR(W104="",W104=0),"",IF(V104=800,"",INDEX(DATA!$M$10:$Q$10,1,MATCH(W104,DATA!$M$9:$Q$9,0)))))</f>
        <v>09H</v>
      </c>
      <c r="Y104" t="str">
        <f>IF(B103="","",IF($CG$13=2,IF(OR(F103="NO",F103=""),"",F103),IF(V104=800,"",DATA!$M$11)))</f>
        <v>13E</v>
      </c>
      <c r="Z104" t="str">
        <f>IF(B103="","",IF(AND($CG$13=2,G103="NO"),"",IF(V104=800,"",LEFT(DATA!$M$12,2)&amp;D103)))</f>
        <v>15E</v>
      </c>
      <c r="AA104" t="str">
        <f>IF(B103="","",IF(AND($CG$13=2,G103="NO"),"",IF(V104=800,"",LEFT(DATA!$M$13,2)&amp;D103)))</f>
        <v>19E</v>
      </c>
      <c r="AB104" t="str">
        <f>IF(B103="","",IF(AND($CG$13=2,H103="NO"),"",IF(V104=800,"",LEFT(DATA!$M$14,2)&amp;D103)))</f>
        <v>20E</v>
      </c>
      <c r="AC104" t="str">
        <f>IF(B103="","",IF(AND($CG$13=2,H103="NO"),"",IF(V104=800,"",LEFT(DATA!$M$15,2)&amp;D103)))</f>
        <v>21E</v>
      </c>
      <c r="AD104" t="str">
        <f>IF(B103="","",IF(AND($CG$13=2,I103="NO"),"",IF(V104=800,"",LEFT(DATA!$M$16,2)&amp;D103)))</f>
        <v>E</v>
      </c>
      <c r="AE104" t="str">
        <f>IF(B103="","",IF(AND($CG$13=2,I103="NO"),"",IF(V104=800,"",LEFT(DATA!$M$17,2)&amp;D103)))</f>
        <v>E</v>
      </c>
      <c r="AF104" t="str">
        <f>IF(B103="","",IF(AND($CG$13=2,J103="NO"),"",IF(V104=800,"",LEFT(DATA!$M$18,2)&amp;D103)))</f>
        <v>E</v>
      </c>
      <c r="AG104" t="str">
        <f>IF(B103="","",IF(AND($CG$13=2,J103="NO"),"",IF(V104=800,"",LEFT(DATA!$M$19,2)&amp;D103)))</f>
        <v>E</v>
      </c>
      <c r="AJ104" s="192">
        <f t="shared" si="104"/>
        <v>90</v>
      </c>
      <c r="AK104" s="192">
        <f t="shared" si="105"/>
        <v>90</v>
      </c>
      <c r="AL104" s="192">
        <f t="shared" si="106"/>
        <v>1305000290</v>
      </c>
      <c r="AM104" s="192" t="str">
        <f t="shared" si="107"/>
        <v>E</v>
      </c>
      <c r="AN104" s="192">
        <v>90</v>
      </c>
      <c r="AO104" s="192" t="str">
        <f>IF(AL104="","",INDEX($W$15:$AG$402,MATCH(AL104,V$15:$V$402,0),1))</f>
        <v>01T</v>
      </c>
      <c r="AP104" s="192" t="str">
        <f t="shared" si="108"/>
        <v>09H</v>
      </c>
      <c r="AQ104" s="192" t="str">
        <f t="shared" si="109"/>
        <v>13E</v>
      </c>
      <c r="AR104" s="192" t="str">
        <f t="shared" si="110"/>
        <v>15E</v>
      </c>
      <c r="AS104" s="192" t="str">
        <f t="shared" si="111"/>
        <v>19E</v>
      </c>
      <c r="AT104" s="192" t="str">
        <f t="shared" si="112"/>
        <v>20E</v>
      </c>
      <c r="AU104" s="192" t="str">
        <f t="shared" si="113"/>
        <v>21E</v>
      </c>
      <c r="AV104" s="192" t="str">
        <f t="shared" si="114"/>
        <v>E</v>
      </c>
      <c r="AW104" s="192" t="str">
        <f t="shared" si="115"/>
        <v>E</v>
      </c>
      <c r="AX104" s="192" t="str">
        <f t="shared" si="116"/>
        <v>E</v>
      </c>
      <c r="AY104" s="192" t="str">
        <f t="shared" si="117"/>
        <v>E</v>
      </c>
      <c r="BB104">
        <f t="shared" si="118"/>
        <v>800</v>
      </c>
      <c r="BC104">
        <f t="shared" si="119"/>
        <v>90</v>
      </c>
      <c r="BD104">
        <f t="shared" si="120"/>
        <v>800</v>
      </c>
      <c r="BE104">
        <f t="shared" si="121"/>
        <v>800</v>
      </c>
      <c r="BF104">
        <f t="shared" si="122"/>
        <v>800</v>
      </c>
      <c r="BG104">
        <f t="shared" si="123"/>
        <v>90</v>
      </c>
      <c r="BH104">
        <v>90</v>
      </c>
      <c r="BK104">
        <f t="shared" si="124"/>
        <v>90</v>
      </c>
      <c r="BL104">
        <f t="shared" si="125"/>
        <v>800</v>
      </c>
      <c r="BM104">
        <f t="shared" si="126"/>
        <v>800</v>
      </c>
      <c r="BN104">
        <f t="shared" si="127"/>
        <v>800</v>
      </c>
      <c r="BO104">
        <f t="shared" si="128"/>
        <v>800</v>
      </c>
      <c r="BP104">
        <f t="shared" si="129"/>
        <v>800</v>
      </c>
      <c r="BQ104">
        <f t="shared" si="130"/>
        <v>90</v>
      </c>
      <c r="CS104" s="193">
        <f t="shared" si="67"/>
        <v>91</v>
      </c>
      <c r="CT104" s="193">
        <f t="shared" si="68"/>
        <v>91</v>
      </c>
      <c r="CU104" s="193">
        <f t="shared" si="69"/>
        <v>91</v>
      </c>
      <c r="CV104" s="193">
        <f t="shared" si="70"/>
        <v>91</v>
      </c>
      <c r="CW104" s="193">
        <f t="shared" si="71"/>
        <v>91</v>
      </c>
      <c r="CX104" s="193">
        <f t="shared" si="72"/>
        <v>91</v>
      </c>
      <c r="CY104" s="193">
        <f t="shared" si="73"/>
        <v>91</v>
      </c>
      <c r="CZ104" s="193">
        <f t="shared" si="74"/>
        <v>91</v>
      </c>
      <c r="DA104" s="193">
        <f t="shared" si="75"/>
        <v>91</v>
      </c>
      <c r="DB104" s="193">
        <f t="shared" si="76"/>
        <v>91</v>
      </c>
      <c r="DC104" s="193">
        <f t="shared" si="77"/>
        <v>91</v>
      </c>
      <c r="DF104">
        <v>91</v>
      </c>
      <c r="DG104" s="192" t="str">
        <f t="shared" si="78"/>
        <v>01T</v>
      </c>
      <c r="DH104" s="192" t="str">
        <f t="shared" si="79"/>
        <v>09H</v>
      </c>
      <c r="DI104" s="192" t="str">
        <f t="shared" si="80"/>
        <v>13E</v>
      </c>
      <c r="DJ104" s="192" t="str">
        <f t="shared" si="81"/>
        <v>15E</v>
      </c>
      <c r="DK104" s="192" t="str">
        <f t="shared" si="82"/>
        <v>19E</v>
      </c>
      <c r="DL104" s="192" t="str">
        <f t="shared" si="83"/>
        <v>20E</v>
      </c>
      <c r="DM104" s="192" t="str">
        <f t="shared" si="84"/>
        <v>21E</v>
      </c>
      <c r="DN104" s="192" t="str">
        <f t="shared" si="85"/>
        <v>E</v>
      </c>
      <c r="DO104" s="192" t="str">
        <f t="shared" si="86"/>
        <v>E</v>
      </c>
      <c r="DP104" s="192" t="str">
        <f t="shared" si="87"/>
        <v>E</v>
      </c>
      <c r="DQ104" s="192" t="str">
        <f t="shared" si="88"/>
        <v>E</v>
      </c>
      <c r="DU104" s="204">
        <f t="shared" si="89"/>
        <v>1305000291</v>
      </c>
      <c r="DV104" s="204">
        <f t="shared" si="90"/>
        <v>1305000291</v>
      </c>
      <c r="DW104" s="204">
        <f t="shared" si="91"/>
        <v>1305000291</v>
      </c>
      <c r="DX104" s="204">
        <f t="shared" si="92"/>
        <v>1305000291</v>
      </c>
      <c r="DY104" s="204">
        <f t="shared" si="93"/>
        <v>1305000291</v>
      </c>
      <c r="DZ104" s="204">
        <f t="shared" si="94"/>
        <v>1305000291</v>
      </c>
      <c r="EA104" s="204">
        <f t="shared" si="95"/>
        <v>1305000291</v>
      </c>
      <c r="EB104" s="204">
        <f t="shared" si="96"/>
        <v>1305000291</v>
      </c>
      <c r="EC104" s="204">
        <f t="shared" si="97"/>
        <v>1305000291</v>
      </c>
      <c r="ED104" s="204">
        <f t="shared" si="98"/>
        <v>1305000291</v>
      </c>
      <c r="EE104" s="204">
        <f t="shared" si="99"/>
        <v>1305000291</v>
      </c>
    </row>
    <row r="105" spans="2:135" ht="22.8" x14ac:dyDescent="0.3">
      <c r="B105" s="225">
        <f t="shared" si="100"/>
        <v>92</v>
      </c>
      <c r="C105" s="226">
        <f t="shared" si="101"/>
        <v>1305000292</v>
      </c>
      <c r="D105" s="227" t="s">
        <v>293</v>
      </c>
      <c r="E105" s="279" t="s">
        <v>38</v>
      </c>
      <c r="F105" s="202"/>
      <c r="G105" s="202"/>
      <c r="H105" s="202"/>
      <c r="I105" s="202"/>
      <c r="J105" s="202"/>
      <c r="K105" s="201"/>
      <c r="U105">
        <v>91</v>
      </c>
      <c r="V105">
        <f t="shared" si="102"/>
        <v>1305000291</v>
      </c>
      <c r="W105" t="str">
        <f t="shared" si="103"/>
        <v>01T</v>
      </c>
      <c r="X105" t="str">
        <f>IF(B104="","",IF(OR(W105="",W105=0),"",IF(V105=800,"",INDEX(DATA!$M$10:$Q$10,1,MATCH(W105,DATA!$M$9:$Q$9,0)))))</f>
        <v>09H</v>
      </c>
      <c r="Y105" t="str">
        <f>IF(B104="","",IF($CG$13=2,IF(OR(F104="NO",F104=""),"",F104),IF(V105=800,"",DATA!$M$11)))</f>
        <v>13E</v>
      </c>
      <c r="Z105" t="str">
        <f>IF(B104="","",IF(AND($CG$13=2,G104="NO"),"",IF(V105=800,"",LEFT(DATA!$M$12,2)&amp;D104)))</f>
        <v>15E</v>
      </c>
      <c r="AA105" t="str">
        <f>IF(B104="","",IF(AND($CG$13=2,G104="NO"),"",IF(V105=800,"",LEFT(DATA!$M$13,2)&amp;D104)))</f>
        <v>19E</v>
      </c>
      <c r="AB105" t="str">
        <f>IF(B104="","",IF(AND($CG$13=2,H104="NO"),"",IF(V105=800,"",LEFT(DATA!$M$14,2)&amp;D104)))</f>
        <v>20E</v>
      </c>
      <c r="AC105" t="str">
        <f>IF(B104="","",IF(AND($CG$13=2,H104="NO"),"",IF(V105=800,"",LEFT(DATA!$M$15,2)&amp;D104)))</f>
        <v>21E</v>
      </c>
      <c r="AD105" t="str">
        <f>IF(B104="","",IF(AND($CG$13=2,I104="NO"),"",IF(V105=800,"",LEFT(DATA!$M$16,2)&amp;D104)))</f>
        <v>E</v>
      </c>
      <c r="AE105" t="str">
        <f>IF(B104="","",IF(AND($CG$13=2,I104="NO"),"",IF(V105=800,"",LEFT(DATA!$M$17,2)&amp;D104)))</f>
        <v>E</v>
      </c>
      <c r="AF105" t="str">
        <f>IF(B104="","",IF(AND($CG$13=2,J104="NO"),"",IF(V105=800,"",LEFT(DATA!$M$18,2)&amp;D104)))</f>
        <v>E</v>
      </c>
      <c r="AG105" t="str">
        <f>IF(B104="","",IF(AND($CG$13=2,J104="NO"),"",IF(V105=800,"",LEFT(DATA!$M$19,2)&amp;D104)))</f>
        <v>E</v>
      </c>
      <c r="AJ105" s="192">
        <f t="shared" si="104"/>
        <v>91</v>
      </c>
      <c r="AK105" s="192">
        <f t="shared" si="105"/>
        <v>91</v>
      </c>
      <c r="AL105" s="192">
        <f t="shared" si="106"/>
        <v>1305000291</v>
      </c>
      <c r="AM105" s="192" t="str">
        <f t="shared" si="107"/>
        <v>E</v>
      </c>
      <c r="AN105" s="192">
        <v>91</v>
      </c>
      <c r="AO105" s="192" t="str">
        <f>IF(AL105="","",INDEX($W$15:$AG$402,MATCH(AL105,V$15:$V$402,0),1))</f>
        <v>01T</v>
      </c>
      <c r="AP105" s="192" t="str">
        <f t="shared" si="108"/>
        <v>09H</v>
      </c>
      <c r="AQ105" s="192" t="str">
        <f t="shared" si="109"/>
        <v>13E</v>
      </c>
      <c r="AR105" s="192" t="str">
        <f t="shared" si="110"/>
        <v>15E</v>
      </c>
      <c r="AS105" s="192" t="str">
        <f t="shared" si="111"/>
        <v>19E</v>
      </c>
      <c r="AT105" s="192" t="str">
        <f t="shared" si="112"/>
        <v>20E</v>
      </c>
      <c r="AU105" s="192" t="str">
        <f t="shared" si="113"/>
        <v>21E</v>
      </c>
      <c r="AV105" s="192" t="str">
        <f t="shared" si="114"/>
        <v>E</v>
      </c>
      <c r="AW105" s="192" t="str">
        <f t="shared" si="115"/>
        <v>E</v>
      </c>
      <c r="AX105" s="192" t="str">
        <f t="shared" si="116"/>
        <v>E</v>
      </c>
      <c r="AY105" s="192" t="str">
        <f t="shared" si="117"/>
        <v>E</v>
      </c>
      <c r="BB105">
        <f t="shared" si="118"/>
        <v>800</v>
      </c>
      <c r="BC105">
        <f t="shared" si="119"/>
        <v>91</v>
      </c>
      <c r="BD105">
        <f t="shared" si="120"/>
        <v>800</v>
      </c>
      <c r="BE105">
        <f t="shared" si="121"/>
        <v>800</v>
      </c>
      <c r="BF105">
        <f t="shared" si="122"/>
        <v>800</v>
      </c>
      <c r="BG105">
        <f t="shared" si="123"/>
        <v>91</v>
      </c>
      <c r="BH105">
        <v>91</v>
      </c>
      <c r="BK105">
        <f t="shared" si="124"/>
        <v>91</v>
      </c>
      <c r="BL105">
        <f t="shared" si="125"/>
        <v>800</v>
      </c>
      <c r="BM105">
        <f t="shared" si="126"/>
        <v>800</v>
      </c>
      <c r="BN105">
        <f t="shared" si="127"/>
        <v>800</v>
      </c>
      <c r="BO105">
        <f t="shared" si="128"/>
        <v>800</v>
      </c>
      <c r="BP105">
        <f t="shared" si="129"/>
        <v>800</v>
      </c>
      <c r="BQ105">
        <f t="shared" si="130"/>
        <v>91</v>
      </c>
      <c r="CS105" s="193">
        <f t="shared" si="67"/>
        <v>92</v>
      </c>
      <c r="CT105" s="193">
        <f t="shared" si="68"/>
        <v>92</v>
      </c>
      <c r="CU105" s="193">
        <f t="shared" si="69"/>
        <v>92</v>
      </c>
      <c r="CV105" s="193">
        <f t="shared" si="70"/>
        <v>92</v>
      </c>
      <c r="CW105" s="193">
        <f t="shared" si="71"/>
        <v>92</v>
      </c>
      <c r="CX105" s="193">
        <f t="shared" si="72"/>
        <v>92</v>
      </c>
      <c r="CY105" s="193">
        <f t="shared" si="73"/>
        <v>92</v>
      </c>
      <c r="CZ105" s="193">
        <f t="shared" si="74"/>
        <v>92</v>
      </c>
      <c r="DA105" s="193">
        <f t="shared" si="75"/>
        <v>92</v>
      </c>
      <c r="DB105" s="193">
        <f t="shared" si="76"/>
        <v>92</v>
      </c>
      <c r="DC105" s="193">
        <f t="shared" si="77"/>
        <v>92</v>
      </c>
      <c r="DF105">
        <v>92</v>
      </c>
      <c r="DG105" s="192" t="str">
        <f t="shared" si="78"/>
        <v>01T</v>
      </c>
      <c r="DH105" s="192" t="str">
        <f t="shared" si="79"/>
        <v>09H</v>
      </c>
      <c r="DI105" s="192" t="str">
        <f t="shared" si="80"/>
        <v>13E</v>
      </c>
      <c r="DJ105" s="192" t="str">
        <f t="shared" si="81"/>
        <v>15E</v>
      </c>
      <c r="DK105" s="192" t="str">
        <f t="shared" si="82"/>
        <v>19E</v>
      </c>
      <c r="DL105" s="192" t="str">
        <f t="shared" si="83"/>
        <v>20E</v>
      </c>
      <c r="DM105" s="192" t="str">
        <f t="shared" si="84"/>
        <v>21E</v>
      </c>
      <c r="DN105" s="192" t="str">
        <f t="shared" si="85"/>
        <v>E</v>
      </c>
      <c r="DO105" s="192" t="str">
        <f t="shared" si="86"/>
        <v>E</v>
      </c>
      <c r="DP105" s="192" t="str">
        <f t="shared" si="87"/>
        <v>E</v>
      </c>
      <c r="DQ105" s="192" t="str">
        <f t="shared" si="88"/>
        <v>E</v>
      </c>
      <c r="DU105" s="204">
        <f t="shared" si="89"/>
        <v>1305000292</v>
      </c>
      <c r="DV105" s="204">
        <f t="shared" si="90"/>
        <v>1305000292</v>
      </c>
      <c r="DW105" s="204">
        <f t="shared" si="91"/>
        <v>1305000292</v>
      </c>
      <c r="DX105" s="204">
        <f t="shared" si="92"/>
        <v>1305000292</v>
      </c>
      <c r="DY105" s="204">
        <f t="shared" si="93"/>
        <v>1305000292</v>
      </c>
      <c r="DZ105" s="204">
        <f t="shared" si="94"/>
        <v>1305000292</v>
      </c>
      <c r="EA105" s="204">
        <f t="shared" si="95"/>
        <v>1305000292</v>
      </c>
      <c r="EB105" s="204">
        <f t="shared" si="96"/>
        <v>1305000292</v>
      </c>
      <c r="EC105" s="204">
        <f t="shared" si="97"/>
        <v>1305000292</v>
      </c>
      <c r="ED105" s="204">
        <f t="shared" si="98"/>
        <v>1305000292</v>
      </c>
      <c r="EE105" s="204">
        <f t="shared" si="99"/>
        <v>1305000292</v>
      </c>
    </row>
    <row r="106" spans="2:135" ht="22.8" x14ac:dyDescent="0.3">
      <c r="B106" s="225">
        <f t="shared" si="100"/>
        <v>93</v>
      </c>
      <c r="C106" s="226">
        <f t="shared" si="101"/>
        <v>1305000293</v>
      </c>
      <c r="D106" s="227" t="s">
        <v>293</v>
      </c>
      <c r="E106" s="279" t="s">
        <v>38</v>
      </c>
      <c r="F106" s="202"/>
      <c r="G106" s="202"/>
      <c r="H106" s="202"/>
      <c r="I106" s="202"/>
      <c r="J106" s="202"/>
      <c r="K106" s="201"/>
      <c r="U106">
        <v>92</v>
      </c>
      <c r="V106">
        <f t="shared" si="102"/>
        <v>1305000292</v>
      </c>
      <c r="W106" t="str">
        <f t="shared" si="103"/>
        <v>01T</v>
      </c>
      <c r="X106" t="str">
        <f>IF(B105="","",IF(OR(W106="",W106=0),"",IF(V106=800,"",INDEX(DATA!$M$10:$Q$10,1,MATCH(W106,DATA!$M$9:$Q$9,0)))))</f>
        <v>09H</v>
      </c>
      <c r="Y106" t="str">
        <f>IF(B105="","",IF($CG$13=2,IF(OR(F105="NO",F105=""),"",F105),IF(V106=800,"",DATA!$M$11)))</f>
        <v>13E</v>
      </c>
      <c r="Z106" t="str">
        <f>IF(B105="","",IF(AND($CG$13=2,G105="NO"),"",IF(V106=800,"",LEFT(DATA!$M$12,2)&amp;D105)))</f>
        <v>15E</v>
      </c>
      <c r="AA106" t="str">
        <f>IF(B105="","",IF(AND($CG$13=2,G105="NO"),"",IF(V106=800,"",LEFT(DATA!$M$13,2)&amp;D105)))</f>
        <v>19E</v>
      </c>
      <c r="AB106" t="str">
        <f>IF(B105="","",IF(AND($CG$13=2,H105="NO"),"",IF(V106=800,"",LEFT(DATA!$M$14,2)&amp;D105)))</f>
        <v>20E</v>
      </c>
      <c r="AC106" t="str">
        <f>IF(B105="","",IF(AND($CG$13=2,H105="NO"),"",IF(V106=800,"",LEFT(DATA!$M$15,2)&amp;D105)))</f>
        <v>21E</v>
      </c>
      <c r="AD106" t="str">
        <f>IF(B105="","",IF(AND($CG$13=2,I105="NO"),"",IF(V106=800,"",LEFT(DATA!$M$16,2)&amp;D105)))</f>
        <v>E</v>
      </c>
      <c r="AE106" t="str">
        <f>IF(B105="","",IF(AND($CG$13=2,I105="NO"),"",IF(V106=800,"",LEFT(DATA!$M$17,2)&amp;D105)))</f>
        <v>E</v>
      </c>
      <c r="AF106" t="str">
        <f>IF(B105="","",IF(AND($CG$13=2,J105="NO"),"",IF(V106=800,"",LEFT(DATA!$M$18,2)&amp;D105)))</f>
        <v>E</v>
      </c>
      <c r="AG106" t="str">
        <f>IF(B105="","",IF(AND($CG$13=2,J105="NO"),"",IF(V106=800,"",LEFT(DATA!$M$19,2)&amp;D105)))</f>
        <v>E</v>
      </c>
      <c r="AJ106" s="192">
        <f t="shared" si="104"/>
        <v>92</v>
      </c>
      <c r="AK106" s="192">
        <f t="shared" si="105"/>
        <v>92</v>
      </c>
      <c r="AL106" s="192">
        <f t="shared" si="106"/>
        <v>1305000292</v>
      </c>
      <c r="AM106" s="192" t="str">
        <f t="shared" si="107"/>
        <v>E</v>
      </c>
      <c r="AN106" s="192">
        <v>92</v>
      </c>
      <c r="AO106" s="192" t="str">
        <f>IF(AL106="","",INDEX($W$15:$AG$402,MATCH(AL106,V$15:$V$402,0),1))</f>
        <v>01T</v>
      </c>
      <c r="AP106" s="192" t="str">
        <f t="shared" si="108"/>
        <v>09H</v>
      </c>
      <c r="AQ106" s="192" t="str">
        <f t="shared" si="109"/>
        <v>13E</v>
      </c>
      <c r="AR106" s="192" t="str">
        <f t="shared" si="110"/>
        <v>15E</v>
      </c>
      <c r="AS106" s="192" t="str">
        <f t="shared" si="111"/>
        <v>19E</v>
      </c>
      <c r="AT106" s="192" t="str">
        <f t="shared" si="112"/>
        <v>20E</v>
      </c>
      <c r="AU106" s="192" t="str">
        <f t="shared" si="113"/>
        <v>21E</v>
      </c>
      <c r="AV106" s="192" t="str">
        <f t="shared" si="114"/>
        <v>E</v>
      </c>
      <c r="AW106" s="192" t="str">
        <f t="shared" si="115"/>
        <v>E</v>
      </c>
      <c r="AX106" s="192" t="str">
        <f t="shared" si="116"/>
        <v>E</v>
      </c>
      <c r="AY106" s="192" t="str">
        <f t="shared" si="117"/>
        <v>E</v>
      </c>
      <c r="BB106">
        <f t="shared" si="118"/>
        <v>800</v>
      </c>
      <c r="BC106">
        <f t="shared" si="119"/>
        <v>92</v>
      </c>
      <c r="BD106">
        <f t="shared" si="120"/>
        <v>800</v>
      </c>
      <c r="BE106">
        <f t="shared" si="121"/>
        <v>800</v>
      </c>
      <c r="BF106">
        <f t="shared" si="122"/>
        <v>800</v>
      </c>
      <c r="BG106">
        <f t="shared" si="123"/>
        <v>92</v>
      </c>
      <c r="BH106">
        <v>92</v>
      </c>
      <c r="BK106">
        <f t="shared" si="124"/>
        <v>92</v>
      </c>
      <c r="BL106">
        <f t="shared" si="125"/>
        <v>800</v>
      </c>
      <c r="BM106">
        <f t="shared" si="126"/>
        <v>800</v>
      </c>
      <c r="BN106">
        <f t="shared" si="127"/>
        <v>800</v>
      </c>
      <c r="BO106">
        <f t="shared" si="128"/>
        <v>800</v>
      </c>
      <c r="BP106">
        <f t="shared" si="129"/>
        <v>800</v>
      </c>
      <c r="BQ106">
        <f t="shared" si="130"/>
        <v>92</v>
      </c>
      <c r="CS106" s="193">
        <f t="shared" si="67"/>
        <v>93</v>
      </c>
      <c r="CT106" s="193">
        <f t="shared" si="68"/>
        <v>93</v>
      </c>
      <c r="CU106" s="193">
        <f t="shared" si="69"/>
        <v>93</v>
      </c>
      <c r="CV106" s="193">
        <f t="shared" si="70"/>
        <v>93</v>
      </c>
      <c r="CW106" s="193">
        <f t="shared" si="71"/>
        <v>93</v>
      </c>
      <c r="CX106" s="193">
        <f t="shared" si="72"/>
        <v>93</v>
      </c>
      <c r="CY106" s="193">
        <f t="shared" si="73"/>
        <v>93</v>
      </c>
      <c r="CZ106" s="193">
        <f t="shared" si="74"/>
        <v>93</v>
      </c>
      <c r="DA106" s="193">
        <f t="shared" si="75"/>
        <v>93</v>
      </c>
      <c r="DB106" s="193">
        <f t="shared" si="76"/>
        <v>93</v>
      </c>
      <c r="DC106" s="193">
        <f t="shared" si="77"/>
        <v>93</v>
      </c>
      <c r="DF106">
        <v>93</v>
      </c>
      <c r="DG106" s="192" t="str">
        <f t="shared" si="78"/>
        <v>01T</v>
      </c>
      <c r="DH106" s="192" t="str">
        <f t="shared" si="79"/>
        <v>09H</v>
      </c>
      <c r="DI106" s="192" t="str">
        <f t="shared" si="80"/>
        <v>13E</v>
      </c>
      <c r="DJ106" s="192" t="str">
        <f t="shared" si="81"/>
        <v>15E</v>
      </c>
      <c r="DK106" s="192" t="str">
        <f t="shared" si="82"/>
        <v>19E</v>
      </c>
      <c r="DL106" s="192" t="str">
        <f t="shared" si="83"/>
        <v>20E</v>
      </c>
      <c r="DM106" s="192" t="str">
        <f t="shared" si="84"/>
        <v>21E</v>
      </c>
      <c r="DN106" s="192" t="str">
        <f t="shared" si="85"/>
        <v>E</v>
      </c>
      <c r="DO106" s="192" t="str">
        <f t="shared" si="86"/>
        <v>E</v>
      </c>
      <c r="DP106" s="192" t="str">
        <f t="shared" si="87"/>
        <v>E</v>
      </c>
      <c r="DQ106" s="192" t="str">
        <f t="shared" si="88"/>
        <v>E</v>
      </c>
      <c r="DU106" s="204">
        <f t="shared" si="89"/>
        <v>1305000293</v>
      </c>
      <c r="DV106" s="204">
        <f t="shared" si="90"/>
        <v>1305000293</v>
      </c>
      <c r="DW106" s="204">
        <f t="shared" si="91"/>
        <v>1305000293</v>
      </c>
      <c r="DX106" s="204">
        <f t="shared" si="92"/>
        <v>1305000293</v>
      </c>
      <c r="DY106" s="204">
        <f t="shared" si="93"/>
        <v>1305000293</v>
      </c>
      <c r="DZ106" s="204">
        <f t="shared" si="94"/>
        <v>1305000293</v>
      </c>
      <c r="EA106" s="204">
        <f t="shared" si="95"/>
        <v>1305000293</v>
      </c>
      <c r="EB106" s="204">
        <f t="shared" si="96"/>
        <v>1305000293</v>
      </c>
      <c r="EC106" s="204">
        <f t="shared" si="97"/>
        <v>1305000293</v>
      </c>
      <c r="ED106" s="204">
        <f t="shared" si="98"/>
        <v>1305000293</v>
      </c>
      <c r="EE106" s="204">
        <f t="shared" si="99"/>
        <v>1305000293</v>
      </c>
    </row>
    <row r="107" spans="2:135" ht="22.8" x14ac:dyDescent="0.3">
      <c r="B107" s="225">
        <f t="shared" si="100"/>
        <v>94</v>
      </c>
      <c r="C107" s="226">
        <f t="shared" si="101"/>
        <v>1305000294</v>
      </c>
      <c r="D107" s="227" t="s">
        <v>293</v>
      </c>
      <c r="E107" s="279" t="s">
        <v>38</v>
      </c>
      <c r="F107" s="202"/>
      <c r="G107" s="202"/>
      <c r="H107" s="202"/>
      <c r="I107" s="202"/>
      <c r="J107" s="202"/>
      <c r="K107" s="201"/>
      <c r="U107">
        <v>93</v>
      </c>
      <c r="V107">
        <f t="shared" si="102"/>
        <v>1305000293</v>
      </c>
      <c r="W107" t="str">
        <f t="shared" si="103"/>
        <v>01T</v>
      </c>
      <c r="X107" t="str">
        <f>IF(B106="","",IF(OR(W107="",W107=0),"",IF(V107=800,"",INDEX(DATA!$M$10:$Q$10,1,MATCH(W107,DATA!$M$9:$Q$9,0)))))</f>
        <v>09H</v>
      </c>
      <c r="Y107" t="str">
        <f>IF(B106="","",IF($CG$13=2,IF(OR(F106="NO",F106=""),"",F106),IF(V107=800,"",DATA!$M$11)))</f>
        <v>13E</v>
      </c>
      <c r="Z107" t="str">
        <f>IF(B106="","",IF(AND($CG$13=2,G106="NO"),"",IF(V107=800,"",LEFT(DATA!$M$12,2)&amp;D106)))</f>
        <v>15E</v>
      </c>
      <c r="AA107" t="str">
        <f>IF(B106="","",IF(AND($CG$13=2,G106="NO"),"",IF(V107=800,"",LEFT(DATA!$M$13,2)&amp;D106)))</f>
        <v>19E</v>
      </c>
      <c r="AB107" t="str">
        <f>IF(B106="","",IF(AND($CG$13=2,H106="NO"),"",IF(V107=800,"",LEFT(DATA!$M$14,2)&amp;D106)))</f>
        <v>20E</v>
      </c>
      <c r="AC107" t="str">
        <f>IF(B106="","",IF(AND($CG$13=2,H106="NO"),"",IF(V107=800,"",LEFT(DATA!$M$15,2)&amp;D106)))</f>
        <v>21E</v>
      </c>
      <c r="AD107" t="str">
        <f>IF(B106="","",IF(AND($CG$13=2,I106="NO"),"",IF(V107=800,"",LEFT(DATA!$M$16,2)&amp;D106)))</f>
        <v>E</v>
      </c>
      <c r="AE107" t="str">
        <f>IF(B106="","",IF(AND($CG$13=2,I106="NO"),"",IF(V107=800,"",LEFT(DATA!$M$17,2)&amp;D106)))</f>
        <v>E</v>
      </c>
      <c r="AF107" t="str">
        <f>IF(B106="","",IF(AND($CG$13=2,J106="NO"),"",IF(V107=800,"",LEFT(DATA!$M$18,2)&amp;D106)))</f>
        <v>E</v>
      </c>
      <c r="AG107" t="str">
        <f>IF(B106="","",IF(AND($CG$13=2,J106="NO"),"",IF(V107=800,"",LEFT(DATA!$M$19,2)&amp;D106)))</f>
        <v>E</v>
      </c>
      <c r="AJ107" s="192">
        <f t="shared" si="104"/>
        <v>93</v>
      </c>
      <c r="AK107" s="192">
        <f t="shared" si="105"/>
        <v>93</v>
      </c>
      <c r="AL107" s="192">
        <f t="shared" si="106"/>
        <v>1305000293</v>
      </c>
      <c r="AM107" s="192" t="str">
        <f t="shared" si="107"/>
        <v>E</v>
      </c>
      <c r="AN107" s="192">
        <v>93</v>
      </c>
      <c r="AO107" s="192" t="str">
        <f>IF(AL107="","",INDEX($W$15:$AG$402,MATCH(AL107,V$15:$V$402,0),1))</f>
        <v>01T</v>
      </c>
      <c r="AP107" s="192" t="str">
        <f t="shared" si="108"/>
        <v>09H</v>
      </c>
      <c r="AQ107" s="192" t="str">
        <f t="shared" si="109"/>
        <v>13E</v>
      </c>
      <c r="AR107" s="192" t="str">
        <f t="shared" si="110"/>
        <v>15E</v>
      </c>
      <c r="AS107" s="192" t="str">
        <f t="shared" si="111"/>
        <v>19E</v>
      </c>
      <c r="AT107" s="192" t="str">
        <f t="shared" si="112"/>
        <v>20E</v>
      </c>
      <c r="AU107" s="192" t="str">
        <f t="shared" si="113"/>
        <v>21E</v>
      </c>
      <c r="AV107" s="192" t="str">
        <f t="shared" si="114"/>
        <v>E</v>
      </c>
      <c r="AW107" s="192" t="str">
        <f t="shared" si="115"/>
        <v>E</v>
      </c>
      <c r="AX107" s="192" t="str">
        <f t="shared" si="116"/>
        <v>E</v>
      </c>
      <c r="AY107" s="192" t="str">
        <f t="shared" si="117"/>
        <v>E</v>
      </c>
      <c r="BB107">
        <f t="shared" si="118"/>
        <v>800</v>
      </c>
      <c r="BC107">
        <f t="shared" si="119"/>
        <v>93</v>
      </c>
      <c r="BD107">
        <f t="shared" si="120"/>
        <v>800</v>
      </c>
      <c r="BE107">
        <f t="shared" si="121"/>
        <v>800</v>
      </c>
      <c r="BF107">
        <f t="shared" si="122"/>
        <v>800</v>
      </c>
      <c r="BG107">
        <f t="shared" si="123"/>
        <v>93</v>
      </c>
      <c r="BH107">
        <v>93</v>
      </c>
      <c r="BK107">
        <f t="shared" si="124"/>
        <v>93</v>
      </c>
      <c r="BL107">
        <f t="shared" si="125"/>
        <v>800</v>
      </c>
      <c r="BM107">
        <f t="shared" si="126"/>
        <v>800</v>
      </c>
      <c r="BN107">
        <f t="shared" si="127"/>
        <v>800</v>
      </c>
      <c r="BO107">
        <f t="shared" si="128"/>
        <v>800</v>
      </c>
      <c r="BP107">
        <f t="shared" si="129"/>
        <v>800</v>
      </c>
      <c r="BQ107">
        <f t="shared" si="130"/>
        <v>93</v>
      </c>
      <c r="CS107" s="193">
        <f t="shared" si="67"/>
        <v>94</v>
      </c>
      <c r="CT107" s="193">
        <f t="shared" si="68"/>
        <v>94</v>
      </c>
      <c r="CU107" s="193">
        <f t="shared" si="69"/>
        <v>94</v>
      </c>
      <c r="CV107" s="193">
        <f t="shared" si="70"/>
        <v>94</v>
      </c>
      <c r="CW107" s="193">
        <f t="shared" si="71"/>
        <v>94</v>
      </c>
      <c r="CX107" s="193">
        <f t="shared" si="72"/>
        <v>94</v>
      </c>
      <c r="CY107" s="193">
        <f t="shared" si="73"/>
        <v>94</v>
      </c>
      <c r="CZ107" s="193">
        <f t="shared" si="74"/>
        <v>94</v>
      </c>
      <c r="DA107" s="193">
        <f t="shared" si="75"/>
        <v>94</v>
      </c>
      <c r="DB107" s="193">
        <f t="shared" si="76"/>
        <v>94</v>
      </c>
      <c r="DC107" s="193">
        <f t="shared" si="77"/>
        <v>94</v>
      </c>
      <c r="DF107">
        <v>94</v>
      </c>
      <c r="DG107" s="192" t="str">
        <f t="shared" si="78"/>
        <v>01T</v>
      </c>
      <c r="DH107" s="192" t="str">
        <f t="shared" si="79"/>
        <v>09H</v>
      </c>
      <c r="DI107" s="192" t="str">
        <f t="shared" si="80"/>
        <v>13E</v>
      </c>
      <c r="DJ107" s="192" t="str">
        <f t="shared" si="81"/>
        <v>15E</v>
      </c>
      <c r="DK107" s="192" t="str">
        <f t="shared" si="82"/>
        <v>19E</v>
      </c>
      <c r="DL107" s="192" t="str">
        <f t="shared" si="83"/>
        <v>20E</v>
      </c>
      <c r="DM107" s="192" t="str">
        <f t="shared" si="84"/>
        <v>21E</v>
      </c>
      <c r="DN107" s="192" t="str">
        <f t="shared" si="85"/>
        <v>E</v>
      </c>
      <c r="DO107" s="192" t="str">
        <f t="shared" si="86"/>
        <v>E</v>
      </c>
      <c r="DP107" s="192" t="str">
        <f t="shared" si="87"/>
        <v>E</v>
      </c>
      <c r="DQ107" s="192" t="str">
        <f t="shared" si="88"/>
        <v>E</v>
      </c>
      <c r="DU107" s="204">
        <f t="shared" si="89"/>
        <v>1305000294</v>
      </c>
      <c r="DV107" s="204">
        <f t="shared" si="90"/>
        <v>1305000294</v>
      </c>
      <c r="DW107" s="204">
        <f t="shared" si="91"/>
        <v>1305000294</v>
      </c>
      <c r="DX107" s="204">
        <f t="shared" si="92"/>
        <v>1305000294</v>
      </c>
      <c r="DY107" s="204">
        <f t="shared" si="93"/>
        <v>1305000294</v>
      </c>
      <c r="DZ107" s="204">
        <f t="shared" si="94"/>
        <v>1305000294</v>
      </c>
      <c r="EA107" s="204">
        <f t="shared" si="95"/>
        <v>1305000294</v>
      </c>
      <c r="EB107" s="204">
        <f t="shared" si="96"/>
        <v>1305000294</v>
      </c>
      <c r="EC107" s="204">
        <f t="shared" si="97"/>
        <v>1305000294</v>
      </c>
      <c r="ED107" s="204">
        <f t="shared" si="98"/>
        <v>1305000294</v>
      </c>
      <c r="EE107" s="204">
        <f t="shared" si="99"/>
        <v>1305000294</v>
      </c>
    </row>
    <row r="108" spans="2:135" ht="22.8" x14ac:dyDescent="0.3">
      <c r="B108" s="225">
        <f t="shared" si="100"/>
        <v>95</v>
      </c>
      <c r="C108" s="226">
        <f t="shared" si="101"/>
        <v>1305000295</v>
      </c>
      <c r="D108" s="227" t="s">
        <v>293</v>
      </c>
      <c r="E108" s="279" t="s">
        <v>38</v>
      </c>
      <c r="F108" s="202"/>
      <c r="G108" s="202"/>
      <c r="H108" s="202"/>
      <c r="I108" s="202"/>
      <c r="J108" s="202"/>
      <c r="K108" s="201"/>
      <c r="U108">
        <v>94</v>
      </c>
      <c r="V108">
        <f t="shared" si="102"/>
        <v>1305000294</v>
      </c>
      <c r="W108" t="str">
        <f t="shared" si="103"/>
        <v>01T</v>
      </c>
      <c r="X108" t="str">
        <f>IF(B107="","",IF(OR(W108="",W108=0),"",IF(V108=800,"",INDEX(DATA!$M$10:$Q$10,1,MATCH(W108,DATA!$M$9:$Q$9,0)))))</f>
        <v>09H</v>
      </c>
      <c r="Y108" t="str">
        <f>IF(B107="","",IF($CG$13=2,IF(OR(F107="NO",F107=""),"",F107),IF(V108=800,"",DATA!$M$11)))</f>
        <v>13E</v>
      </c>
      <c r="Z108" t="str">
        <f>IF(B107="","",IF(AND($CG$13=2,G107="NO"),"",IF(V108=800,"",LEFT(DATA!$M$12,2)&amp;D107)))</f>
        <v>15E</v>
      </c>
      <c r="AA108" t="str">
        <f>IF(B107="","",IF(AND($CG$13=2,G107="NO"),"",IF(V108=800,"",LEFT(DATA!$M$13,2)&amp;D107)))</f>
        <v>19E</v>
      </c>
      <c r="AB108" t="str">
        <f>IF(B107="","",IF(AND($CG$13=2,H107="NO"),"",IF(V108=800,"",LEFT(DATA!$M$14,2)&amp;D107)))</f>
        <v>20E</v>
      </c>
      <c r="AC108" t="str">
        <f>IF(B107="","",IF(AND($CG$13=2,H107="NO"),"",IF(V108=800,"",LEFT(DATA!$M$15,2)&amp;D107)))</f>
        <v>21E</v>
      </c>
      <c r="AD108" t="str">
        <f>IF(B107="","",IF(AND($CG$13=2,I107="NO"),"",IF(V108=800,"",LEFT(DATA!$M$16,2)&amp;D107)))</f>
        <v>E</v>
      </c>
      <c r="AE108" t="str">
        <f>IF(B107="","",IF(AND($CG$13=2,I107="NO"),"",IF(V108=800,"",LEFT(DATA!$M$17,2)&amp;D107)))</f>
        <v>E</v>
      </c>
      <c r="AF108" t="str">
        <f>IF(B107="","",IF(AND($CG$13=2,J107="NO"),"",IF(V108=800,"",LEFT(DATA!$M$18,2)&amp;D107)))</f>
        <v>E</v>
      </c>
      <c r="AG108" t="str">
        <f>IF(B107="","",IF(AND($CG$13=2,J107="NO"),"",IF(V108=800,"",LEFT(DATA!$M$19,2)&amp;D107)))</f>
        <v>E</v>
      </c>
      <c r="AJ108" s="192">
        <f t="shared" si="104"/>
        <v>94</v>
      </c>
      <c r="AK108" s="192">
        <f t="shared" si="105"/>
        <v>94</v>
      </c>
      <c r="AL108" s="192">
        <f t="shared" si="106"/>
        <v>1305000294</v>
      </c>
      <c r="AM108" s="192" t="str">
        <f t="shared" si="107"/>
        <v>E</v>
      </c>
      <c r="AN108" s="192">
        <v>94</v>
      </c>
      <c r="AO108" s="192" t="str">
        <f>IF(AL108="","",INDEX($W$15:$AG$402,MATCH(AL108,V$15:$V$402,0),1))</f>
        <v>01T</v>
      </c>
      <c r="AP108" s="192" t="str">
        <f t="shared" si="108"/>
        <v>09H</v>
      </c>
      <c r="AQ108" s="192" t="str">
        <f t="shared" si="109"/>
        <v>13E</v>
      </c>
      <c r="AR108" s="192" t="str">
        <f t="shared" si="110"/>
        <v>15E</v>
      </c>
      <c r="AS108" s="192" t="str">
        <f t="shared" si="111"/>
        <v>19E</v>
      </c>
      <c r="AT108" s="192" t="str">
        <f t="shared" si="112"/>
        <v>20E</v>
      </c>
      <c r="AU108" s="192" t="str">
        <f t="shared" si="113"/>
        <v>21E</v>
      </c>
      <c r="AV108" s="192" t="str">
        <f t="shared" si="114"/>
        <v>E</v>
      </c>
      <c r="AW108" s="192" t="str">
        <f t="shared" si="115"/>
        <v>E</v>
      </c>
      <c r="AX108" s="192" t="str">
        <f t="shared" si="116"/>
        <v>E</v>
      </c>
      <c r="AY108" s="192" t="str">
        <f t="shared" si="117"/>
        <v>E</v>
      </c>
      <c r="BB108">
        <f t="shared" si="118"/>
        <v>800</v>
      </c>
      <c r="BC108">
        <f t="shared" si="119"/>
        <v>94</v>
      </c>
      <c r="BD108">
        <f t="shared" si="120"/>
        <v>800</v>
      </c>
      <c r="BE108">
        <f t="shared" si="121"/>
        <v>800</v>
      </c>
      <c r="BF108">
        <f t="shared" si="122"/>
        <v>800</v>
      </c>
      <c r="BG108">
        <f t="shared" si="123"/>
        <v>94</v>
      </c>
      <c r="BH108">
        <v>94</v>
      </c>
      <c r="BK108">
        <f t="shared" si="124"/>
        <v>94</v>
      </c>
      <c r="BL108">
        <f t="shared" si="125"/>
        <v>800</v>
      </c>
      <c r="BM108">
        <f t="shared" si="126"/>
        <v>800</v>
      </c>
      <c r="BN108">
        <f t="shared" si="127"/>
        <v>800</v>
      </c>
      <c r="BO108">
        <f t="shared" si="128"/>
        <v>800</v>
      </c>
      <c r="BP108">
        <f t="shared" si="129"/>
        <v>800</v>
      </c>
      <c r="BQ108">
        <f t="shared" si="130"/>
        <v>94</v>
      </c>
      <c r="CS108" s="193">
        <f t="shared" si="67"/>
        <v>95</v>
      </c>
      <c r="CT108" s="193">
        <f t="shared" si="68"/>
        <v>95</v>
      </c>
      <c r="CU108" s="193">
        <f t="shared" si="69"/>
        <v>95</v>
      </c>
      <c r="CV108" s="193">
        <f t="shared" si="70"/>
        <v>95</v>
      </c>
      <c r="CW108" s="193">
        <f t="shared" si="71"/>
        <v>95</v>
      </c>
      <c r="CX108" s="193">
        <f t="shared" si="72"/>
        <v>95</v>
      </c>
      <c r="CY108" s="193">
        <f t="shared" si="73"/>
        <v>95</v>
      </c>
      <c r="CZ108" s="193">
        <f t="shared" si="74"/>
        <v>95</v>
      </c>
      <c r="DA108" s="193">
        <f t="shared" si="75"/>
        <v>95</v>
      </c>
      <c r="DB108" s="193">
        <f t="shared" si="76"/>
        <v>95</v>
      </c>
      <c r="DC108" s="193">
        <f t="shared" si="77"/>
        <v>95</v>
      </c>
      <c r="DF108">
        <v>95</v>
      </c>
      <c r="DG108" s="192" t="str">
        <f t="shared" si="78"/>
        <v>01T</v>
      </c>
      <c r="DH108" s="192" t="str">
        <f t="shared" si="79"/>
        <v>09H</v>
      </c>
      <c r="DI108" s="192" t="str">
        <f t="shared" si="80"/>
        <v>13E</v>
      </c>
      <c r="DJ108" s="192" t="str">
        <f t="shared" si="81"/>
        <v>15E</v>
      </c>
      <c r="DK108" s="192" t="str">
        <f t="shared" si="82"/>
        <v>19E</v>
      </c>
      <c r="DL108" s="192" t="str">
        <f t="shared" si="83"/>
        <v>20E</v>
      </c>
      <c r="DM108" s="192" t="str">
        <f t="shared" si="84"/>
        <v>21E</v>
      </c>
      <c r="DN108" s="192" t="str">
        <f t="shared" si="85"/>
        <v>E</v>
      </c>
      <c r="DO108" s="192" t="str">
        <f t="shared" si="86"/>
        <v>E</v>
      </c>
      <c r="DP108" s="192" t="str">
        <f t="shared" si="87"/>
        <v>E</v>
      </c>
      <c r="DQ108" s="192" t="str">
        <f t="shared" si="88"/>
        <v>E</v>
      </c>
      <c r="DU108" s="204">
        <f t="shared" si="89"/>
        <v>1305000295</v>
      </c>
      <c r="DV108" s="204">
        <f t="shared" si="90"/>
        <v>1305000295</v>
      </c>
      <c r="DW108" s="204">
        <f t="shared" si="91"/>
        <v>1305000295</v>
      </c>
      <c r="DX108" s="204">
        <f t="shared" si="92"/>
        <v>1305000295</v>
      </c>
      <c r="DY108" s="204">
        <f t="shared" si="93"/>
        <v>1305000295</v>
      </c>
      <c r="DZ108" s="204">
        <f t="shared" si="94"/>
        <v>1305000295</v>
      </c>
      <c r="EA108" s="204">
        <f t="shared" si="95"/>
        <v>1305000295</v>
      </c>
      <c r="EB108" s="204">
        <f t="shared" si="96"/>
        <v>1305000295</v>
      </c>
      <c r="EC108" s="204">
        <f t="shared" si="97"/>
        <v>1305000295</v>
      </c>
      <c r="ED108" s="204">
        <f t="shared" si="98"/>
        <v>1305000295</v>
      </c>
      <c r="EE108" s="204">
        <f t="shared" si="99"/>
        <v>1305000295</v>
      </c>
    </row>
    <row r="109" spans="2:135" ht="22.8" x14ac:dyDescent="0.3">
      <c r="B109" s="225">
        <f t="shared" si="100"/>
        <v>96</v>
      </c>
      <c r="C109" s="226">
        <f t="shared" si="101"/>
        <v>1305000296</v>
      </c>
      <c r="D109" s="227" t="s">
        <v>293</v>
      </c>
      <c r="E109" s="279" t="s">
        <v>38</v>
      </c>
      <c r="F109" s="202"/>
      <c r="G109" s="202"/>
      <c r="H109" s="202"/>
      <c r="I109" s="202"/>
      <c r="J109" s="202"/>
      <c r="K109" s="201"/>
      <c r="U109">
        <v>95</v>
      </c>
      <c r="V109">
        <f t="shared" si="102"/>
        <v>1305000295</v>
      </c>
      <c r="W109" t="str">
        <f t="shared" si="103"/>
        <v>01T</v>
      </c>
      <c r="X109" t="str">
        <f>IF(B108="","",IF(OR(W109="",W109=0),"",IF(V109=800,"",INDEX(DATA!$M$10:$Q$10,1,MATCH(W109,DATA!$M$9:$Q$9,0)))))</f>
        <v>09H</v>
      </c>
      <c r="Y109" t="str">
        <f>IF(B108="","",IF($CG$13=2,IF(OR(F108="NO",F108=""),"",F108),IF(V109=800,"",DATA!$M$11)))</f>
        <v>13E</v>
      </c>
      <c r="Z109" t="str">
        <f>IF(B108="","",IF(AND($CG$13=2,G108="NO"),"",IF(V109=800,"",LEFT(DATA!$M$12,2)&amp;D108)))</f>
        <v>15E</v>
      </c>
      <c r="AA109" t="str">
        <f>IF(B108="","",IF(AND($CG$13=2,G108="NO"),"",IF(V109=800,"",LEFT(DATA!$M$13,2)&amp;D108)))</f>
        <v>19E</v>
      </c>
      <c r="AB109" t="str">
        <f>IF(B108="","",IF(AND($CG$13=2,H108="NO"),"",IF(V109=800,"",LEFT(DATA!$M$14,2)&amp;D108)))</f>
        <v>20E</v>
      </c>
      <c r="AC109" t="str">
        <f>IF(B108="","",IF(AND($CG$13=2,H108="NO"),"",IF(V109=800,"",LEFT(DATA!$M$15,2)&amp;D108)))</f>
        <v>21E</v>
      </c>
      <c r="AD109" t="str">
        <f>IF(B108="","",IF(AND($CG$13=2,I108="NO"),"",IF(V109=800,"",LEFT(DATA!$M$16,2)&amp;D108)))</f>
        <v>E</v>
      </c>
      <c r="AE109" t="str">
        <f>IF(B108="","",IF(AND($CG$13=2,I108="NO"),"",IF(V109=800,"",LEFT(DATA!$M$17,2)&amp;D108)))</f>
        <v>E</v>
      </c>
      <c r="AF109" t="str">
        <f>IF(B108="","",IF(AND($CG$13=2,J108="NO"),"",IF(V109=800,"",LEFT(DATA!$M$18,2)&amp;D108)))</f>
        <v>E</v>
      </c>
      <c r="AG109" t="str">
        <f>IF(B108="","",IF(AND($CG$13=2,J108="NO"),"",IF(V109=800,"",LEFT(DATA!$M$19,2)&amp;D108)))</f>
        <v>E</v>
      </c>
      <c r="AJ109" s="192">
        <f t="shared" si="104"/>
        <v>95</v>
      </c>
      <c r="AK109" s="192">
        <f t="shared" si="105"/>
        <v>95</v>
      </c>
      <c r="AL109" s="192">
        <f t="shared" si="106"/>
        <v>1305000295</v>
      </c>
      <c r="AM109" s="192" t="str">
        <f t="shared" si="107"/>
        <v>E</v>
      </c>
      <c r="AN109" s="192">
        <v>95</v>
      </c>
      <c r="AO109" s="192" t="str">
        <f>IF(AL109="","",INDEX($W$15:$AG$402,MATCH(AL109,V$15:$V$402,0),1))</f>
        <v>01T</v>
      </c>
      <c r="AP109" s="192" t="str">
        <f t="shared" si="108"/>
        <v>09H</v>
      </c>
      <c r="AQ109" s="192" t="str">
        <f t="shared" si="109"/>
        <v>13E</v>
      </c>
      <c r="AR109" s="192" t="str">
        <f t="shared" si="110"/>
        <v>15E</v>
      </c>
      <c r="AS109" s="192" t="str">
        <f t="shared" si="111"/>
        <v>19E</v>
      </c>
      <c r="AT109" s="192" t="str">
        <f t="shared" si="112"/>
        <v>20E</v>
      </c>
      <c r="AU109" s="192" t="str">
        <f t="shared" si="113"/>
        <v>21E</v>
      </c>
      <c r="AV109" s="192" t="str">
        <f t="shared" si="114"/>
        <v>E</v>
      </c>
      <c r="AW109" s="192" t="str">
        <f t="shared" si="115"/>
        <v>E</v>
      </c>
      <c r="AX109" s="192" t="str">
        <f t="shared" si="116"/>
        <v>E</v>
      </c>
      <c r="AY109" s="192" t="str">
        <f t="shared" si="117"/>
        <v>E</v>
      </c>
      <c r="BB109">
        <f t="shared" si="118"/>
        <v>800</v>
      </c>
      <c r="BC109">
        <f t="shared" si="119"/>
        <v>95</v>
      </c>
      <c r="BD109">
        <f t="shared" si="120"/>
        <v>800</v>
      </c>
      <c r="BE109">
        <f t="shared" si="121"/>
        <v>800</v>
      </c>
      <c r="BF109">
        <f t="shared" si="122"/>
        <v>800</v>
      </c>
      <c r="BG109">
        <f t="shared" si="123"/>
        <v>95</v>
      </c>
      <c r="BH109">
        <v>95</v>
      </c>
      <c r="BK109">
        <f t="shared" si="124"/>
        <v>95</v>
      </c>
      <c r="BL109">
        <f t="shared" si="125"/>
        <v>800</v>
      </c>
      <c r="BM109">
        <f t="shared" si="126"/>
        <v>800</v>
      </c>
      <c r="BN109">
        <f t="shared" si="127"/>
        <v>800</v>
      </c>
      <c r="BO109">
        <f t="shared" si="128"/>
        <v>800</v>
      </c>
      <c r="BP109">
        <f t="shared" si="129"/>
        <v>800</v>
      </c>
      <c r="BQ109">
        <f t="shared" si="130"/>
        <v>95</v>
      </c>
      <c r="CS109" s="193">
        <f t="shared" si="67"/>
        <v>96</v>
      </c>
      <c r="CT109" s="193">
        <f t="shared" si="68"/>
        <v>96</v>
      </c>
      <c r="CU109" s="193">
        <f t="shared" si="69"/>
        <v>96</v>
      </c>
      <c r="CV109" s="193">
        <f t="shared" si="70"/>
        <v>96</v>
      </c>
      <c r="CW109" s="193">
        <f t="shared" si="71"/>
        <v>96</v>
      </c>
      <c r="CX109" s="193">
        <f t="shared" si="72"/>
        <v>96</v>
      </c>
      <c r="CY109" s="193">
        <f t="shared" si="73"/>
        <v>96</v>
      </c>
      <c r="CZ109" s="193">
        <f t="shared" si="74"/>
        <v>96</v>
      </c>
      <c r="DA109" s="193">
        <f t="shared" si="75"/>
        <v>96</v>
      </c>
      <c r="DB109" s="193">
        <f t="shared" si="76"/>
        <v>96</v>
      </c>
      <c r="DC109" s="193">
        <f t="shared" si="77"/>
        <v>96</v>
      </c>
      <c r="DF109">
        <v>96</v>
      </c>
      <c r="DG109" s="192" t="str">
        <f t="shared" si="78"/>
        <v>01T</v>
      </c>
      <c r="DH109" s="192" t="str">
        <f t="shared" si="79"/>
        <v>09H</v>
      </c>
      <c r="DI109" s="192" t="str">
        <f t="shared" si="80"/>
        <v>13E</v>
      </c>
      <c r="DJ109" s="192" t="str">
        <f t="shared" si="81"/>
        <v>15E</v>
      </c>
      <c r="DK109" s="192" t="str">
        <f t="shared" si="82"/>
        <v>19E</v>
      </c>
      <c r="DL109" s="192" t="str">
        <f t="shared" si="83"/>
        <v>20E</v>
      </c>
      <c r="DM109" s="192" t="str">
        <f t="shared" si="84"/>
        <v>21E</v>
      </c>
      <c r="DN109" s="192" t="str">
        <f t="shared" si="85"/>
        <v>E</v>
      </c>
      <c r="DO109" s="192" t="str">
        <f t="shared" si="86"/>
        <v>E</v>
      </c>
      <c r="DP109" s="192" t="str">
        <f t="shared" si="87"/>
        <v>E</v>
      </c>
      <c r="DQ109" s="192" t="str">
        <f t="shared" si="88"/>
        <v>E</v>
      </c>
      <c r="DU109" s="204">
        <f t="shared" si="89"/>
        <v>1305000296</v>
      </c>
      <c r="DV109" s="204">
        <f t="shared" si="90"/>
        <v>1305000296</v>
      </c>
      <c r="DW109" s="204">
        <f t="shared" si="91"/>
        <v>1305000296</v>
      </c>
      <c r="DX109" s="204">
        <f t="shared" si="92"/>
        <v>1305000296</v>
      </c>
      <c r="DY109" s="204">
        <f t="shared" si="93"/>
        <v>1305000296</v>
      </c>
      <c r="DZ109" s="204">
        <f t="shared" si="94"/>
        <v>1305000296</v>
      </c>
      <c r="EA109" s="204">
        <f t="shared" si="95"/>
        <v>1305000296</v>
      </c>
      <c r="EB109" s="204">
        <f t="shared" si="96"/>
        <v>1305000296</v>
      </c>
      <c r="EC109" s="204">
        <f t="shared" si="97"/>
        <v>1305000296</v>
      </c>
      <c r="ED109" s="204">
        <f t="shared" si="98"/>
        <v>1305000296</v>
      </c>
      <c r="EE109" s="204">
        <f t="shared" si="99"/>
        <v>1305000296</v>
      </c>
    </row>
    <row r="110" spans="2:135" ht="22.8" x14ac:dyDescent="0.3">
      <c r="B110" s="225">
        <f t="shared" si="100"/>
        <v>97</v>
      </c>
      <c r="C110" s="226">
        <f t="shared" si="101"/>
        <v>1305000297</v>
      </c>
      <c r="D110" s="227" t="s">
        <v>293</v>
      </c>
      <c r="E110" s="279" t="s">
        <v>38</v>
      </c>
      <c r="F110" s="202"/>
      <c r="G110" s="202"/>
      <c r="H110" s="202"/>
      <c r="I110" s="202"/>
      <c r="J110" s="202"/>
      <c r="K110" s="201"/>
      <c r="U110">
        <v>96</v>
      </c>
      <c r="V110">
        <f t="shared" si="102"/>
        <v>1305000296</v>
      </c>
      <c r="W110" t="str">
        <f t="shared" si="103"/>
        <v>01T</v>
      </c>
      <c r="X110" t="str">
        <f>IF(B109="","",IF(OR(W110="",W110=0),"",IF(V110=800,"",INDEX(DATA!$M$10:$Q$10,1,MATCH(W110,DATA!$M$9:$Q$9,0)))))</f>
        <v>09H</v>
      </c>
      <c r="Y110" t="str">
        <f>IF(B109="","",IF($CG$13=2,IF(OR(F109="NO",F109=""),"",F109),IF(V110=800,"",DATA!$M$11)))</f>
        <v>13E</v>
      </c>
      <c r="Z110" t="str">
        <f>IF(B109="","",IF(AND($CG$13=2,G109="NO"),"",IF(V110=800,"",LEFT(DATA!$M$12,2)&amp;D109)))</f>
        <v>15E</v>
      </c>
      <c r="AA110" t="str">
        <f>IF(B109="","",IF(AND($CG$13=2,G109="NO"),"",IF(V110=800,"",LEFT(DATA!$M$13,2)&amp;D109)))</f>
        <v>19E</v>
      </c>
      <c r="AB110" t="str">
        <f>IF(B109="","",IF(AND($CG$13=2,H109="NO"),"",IF(V110=800,"",LEFT(DATA!$M$14,2)&amp;D109)))</f>
        <v>20E</v>
      </c>
      <c r="AC110" t="str">
        <f>IF(B109="","",IF(AND($CG$13=2,H109="NO"),"",IF(V110=800,"",LEFT(DATA!$M$15,2)&amp;D109)))</f>
        <v>21E</v>
      </c>
      <c r="AD110" t="str">
        <f>IF(B109="","",IF(AND($CG$13=2,I109="NO"),"",IF(V110=800,"",LEFT(DATA!$M$16,2)&amp;D109)))</f>
        <v>E</v>
      </c>
      <c r="AE110" t="str">
        <f>IF(B109="","",IF(AND($CG$13=2,I109="NO"),"",IF(V110=800,"",LEFT(DATA!$M$17,2)&amp;D109)))</f>
        <v>E</v>
      </c>
      <c r="AF110" t="str">
        <f>IF(B109="","",IF(AND($CG$13=2,J109="NO"),"",IF(V110=800,"",LEFT(DATA!$M$18,2)&amp;D109)))</f>
        <v>E</v>
      </c>
      <c r="AG110" t="str">
        <f>IF(B109="","",IF(AND($CG$13=2,J109="NO"),"",IF(V110=800,"",LEFT(DATA!$M$19,2)&amp;D109)))</f>
        <v>E</v>
      </c>
      <c r="AJ110" s="192">
        <f t="shared" si="104"/>
        <v>96</v>
      </c>
      <c r="AK110" s="192">
        <f t="shared" si="105"/>
        <v>96</v>
      </c>
      <c r="AL110" s="192">
        <f t="shared" si="106"/>
        <v>1305000296</v>
      </c>
      <c r="AM110" s="192" t="str">
        <f t="shared" si="107"/>
        <v>E</v>
      </c>
      <c r="AN110" s="192">
        <v>96</v>
      </c>
      <c r="AO110" s="192" t="str">
        <f>IF(AL110="","",INDEX($W$15:$AG$402,MATCH(AL110,V$15:$V$402,0),1))</f>
        <v>01T</v>
      </c>
      <c r="AP110" s="192" t="str">
        <f t="shared" si="108"/>
        <v>09H</v>
      </c>
      <c r="AQ110" s="192" t="str">
        <f t="shared" si="109"/>
        <v>13E</v>
      </c>
      <c r="AR110" s="192" t="str">
        <f t="shared" si="110"/>
        <v>15E</v>
      </c>
      <c r="AS110" s="192" t="str">
        <f t="shared" si="111"/>
        <v>19E</v>
      </c>
      <c r="AT110" s="192" t="str">
        <f t="shared" si="112"/>
        <v>20E</v>
      </c>
      <c r="AU110" s="192" t="str">
        <f t="shared" si="113"/>
        <v>21E</v>
      </c>
      <c r="AV110" s="192" t="str">
        <f t="shared" si="114"/>
        <v>E</v>
      </c>
      <c r="AW110" s="192" t="str">
        <f t="shared" si="115"/>
        <v>E</v>
      </c>
      <c r="AX110" s="192" t="str">
        <f t="shared" si="116"/>
        <v>E</v>
      </c>
      <c r="AY110" s="192" t="str">
        <f t="shared" si="117"/>
        <v>E</v>
      </c>
      <c r="BB110">
        <f t="shared" si="118"/>
        <v>800</v>
      </c>
      <c r="BC110">
        <f t="shared" si="119"/>
        <v>96</v>
      </c>
      <c r="BD110">
        <f t="shared" si="120"/>
        <v>800</v>
      </c>
      <c r="BE110">
        <f t="shared" si="121"/>
        <v>800</v>
      </c>
      <c r="BF110">
        <f t="shared" si="122"/>
        <v>800</v>
      </c>
      <c r="BG110">
        <f t="shared" si="123"/>
        <v>96</v>
      </c>
      <c r="BH110">
        <v>96</v>
      </c>
      <c r="BK110">
        <f t="shared" si="124"/>
        <v>96</v>
      </c>
      <c r="BL110">
        <f t="shared" si="125"/>
        <v>800</v>
      </c>
      <c r="BM110">
        <f t="shared" si="126"/>
        <v>800</v>
      </c>
      <c r="BN110">
        <f t="shared" si="127"/>
        <v>800</v>
      </c>
      <c r="BO110">
        <f t="shared" si="128"/>
        <v>800</v>
      </c>
      <c r="BP110">
        <f t="shared" si="129"/>
        <v>800</v>
      </c>
      <c r="BQ110">
        <f t="shared" si="130"/>
        <v>96</v>
      </c>
      <c r="CS110" s="193">
        <f t="shared" si="67"/>
        <v>97</v>
      </c>
      <c r="CT110" s="193">
        <f t="shared" si="68"/>
        <v>97</v>
      </c>
      <c r="CU110" s="193">
        <f t="shared" si="69"/>
        <v>97</v>
      </c>
      <c r="CV110" s="193">
        <f t="shared" si="70"/>
        <v>97</v>
      </c>
      <c r="CW110" s="193">
        <f t="shared" si="71"/>
        <v>97</v>
      </c>
      <c r="CX110" s="193">
        <f t="shared" si="72"/>
        <v>97</v>
      </c>
      <c r="CY110" s="193">
        <f t="shared" si="73"/>
        <v>97</v>
      </c>
      <c r="CZ110" s="193">
        <f t="shared" si="74"/>
        <v>97</v>
      </c>
      <c r="DA110" s="193">
        <f t="shared" si="75"/>
        <v>97</v>
      </c>
      <c r="DB110" s="193">
        <f t="shared" si="76"/>
        <v>97</v>
      </c>
      <c r="DC110" s="193">
        <f t="shared" si="77"/>
        <v>97</v>
      </c>
      <c r="DF110">
        <v>97</v>
      </c>
      <c r="DG110" s="192" t="str">
        <f t="shared" si="78"/>
        <v>01T</v>
      </c>
      <c r="DH110" s="192" t="str">
        <f t="shared" si="79"/>
        <v>09H</v>
      </c>
      <c r="DI110" s="192" t="str">
        <f t="shared" si="80"/>
        <v>13E</v>
      </c>
      <c r="DJ110" s="192" t="str">
        <f t="shared" si="81"/>
        <v>15E</v>
      </c>
      <c r="DK110" s="192" t="str">
        <f t="shared" si="82"/>
        <v>19E</v>
      </c>
      <c r="DL110" s="192" t="str">
        <f t="shared" si="83"/>
        <v>20E</v>
      </c>
      <c r="DM110" s="192" t="str">
        <f t="shared" si="84"/>
        <v>21E</v>
      </c>
      <c r="DN110" s="192" t="str">
        <f t="shared" si="85"/>
        <v>E</v>
      </c>
      <c r="DO110" s="192" t="str">
        <f t="shared" si="86"/>
        <v>E</v>
      </c>
      <c r="DP110" s="192" t="str">
        <f t="shared" si="87"/>
        <v>E</v>
      </c>
      <c r="DQ110" s="192" t="str">
        <f t="shared" si="88"/>
        <v>E</v>
      </c>
      <c r="DU110" s="204">
        <f t="shared" si="89"/>
        <v>1305000297</v>
      </c>
      <c r="DV110" s="204">
        <f t="shared" si="90"/>
        <v>1305000297</v>
      </c>
      <c r="DW110" s="204">
        <f t="shared" si="91"/>
        <v>1305000297</v>
      </c>
      <c r="DX110" s="204">
        <f t="shared" si="92"/>
        <v>1305000297</v>
      </c>
      <c r="DY110" s="204">
        <f t="shared" si="93"/>
        <v>1305000297</v>
      </c>
      <c r="DZ110" s="204">
        <f t="shared" si="94"/>
        <v>1305000297</v>
      </c>
      <c r="EA110" s="204">
        <f t="shared" si="95"/>
        <v>1305000297</v>
      </c>
      <c r="EB110" s="204">
        <f t="shared" si="96"/>
        <v>1305000297</v>
      </c>
      <c r="EC110" s="204">
        <f t="shared" si="97"/>
        <v>1305000297</v>
      </c>
      <c r="ED110" s="204">
        <f t="shared" si="98"/>
        <v>1305000297</v>
      </c>
      <c r="EE110" s="204">
        <f t="shared" si="99"/>
        <v>1305000297</v>
      </c>
    </row>
    <row r="111" spans="2:135" ht="22.8" x14ac:dyDescent="0.3">
      <c r="B111" s="225">
        <f t="shared" si="100"/>
        <v>98</v>
      </c>
      <c r="C111" s="226">
        <f t="shared" si="101"/>
        <v>1305000298</v>
      </c>
      <c r="D111" s="227" t="s">
        <v>293</v>
      </c>
      <c r="E111" s="279" t="s">
        <v>38</v>
      </c>
      <c r="F111" s="202"/>
      <c r="G111" s="202"/>
      <c r="H111" s="202"/>
      <c r="I111" s="202"/>
      <c r="J111" s="202"/>
      <c r="K111" s="201"/>
      <c r="U111">
        <v>97</v>
      </c>
      <c r="V111">
        <f t="shared" si="102"/>
        <v>1305000297</v>
      </c>
      <c r="W111" t="str">
        <f t="shared" si="103"/>
        <v>01T</v>
      </c>
      <c r="X111" t="str">
        <f>IF(B110="","",IF(OR(W111="",W111=0),"",IF(V111=800,"",INDEX(DATA!$M$10:$Q$10,1,MATCH(W111,DATA!$M$9:$Q$9,0)))))</f>
        <v>09H</v>
      </c>
      <c r="Y111" t="str">
        <f>IF(B110="","",IF($CG$13=2,IF(OR(F110="NO",F110=""),"",F110),IF(V111=800,"",DATA!$M$11)))</f>
        <v>13E</v>
      </c>
      <c r="Z111" t="str">
        <f>IF(B110="","",IF(AND($CG$13=2,G110="NO"),"",IF(V111=800,"",LEFT(DATA!$M$12,2)&amp;D110)))</f>
        <v>15E</v>
      </c>
      <c r="AA111" t="str">
        <f>IF(B110="","",IF(AND($CG$13=2,G110="NO"),"",IF(V111=800,"",LEFT(DATA!$M$13,2)&amp;D110)))</f>
        <v>19E</v>
      </c>
      <c r="AB111" t="str">
        <f>IF(B110="","",IF(AND($CG$13=2,H110="NO"),"",IF(V111=800,"",LEFT(DATA!$M$14,2)&amp;D110)))</f>
        <v>20E</v>
      </c>
      <c r="AC111" t="str">
        <f>IF(B110="","",IF(AND($CG$13=2,H110="NO"),"",IF(V111=800,"",LEFT(DATA!$M$15,2)&amp;D110)))</f>
        <v>21E</v>
      </c>
      <c r="AD111" t="str">
        <f>IF(B110="","",IF(AND($CG$13=2,I110="NO"),"",IF(V111=800,"",LEFT(DATA!$M$16,2)&amp;D110)))</f>
        <v>E</v>
      </c>
      <c r="AE111" t="str">
        <f>IF(B110="","",IF(AND($CG$13=2,I110="NO"),"",IF(V111=800,"",LEFT(DATA!$M$17,2)&amp;D110)))</f>
        <v>E</v>
      </c>
      <c r="AF111" t="str">
        <f>IF(B110="","",IF(AND($CG$13=2,J110="NO"),"",IF(V111=800,"",LEFT(DATA!$M$18,2)&amp;D110)))</f>
        <v>E</v>
      </c>
      <c r="AG111" t="str">
        <f>IF(B110="","",IF(AND($CG$13=2,J110="NO"),"",IF(V111=800,"",LEFT(DATA!$M$19,2)&amp;D110)))</f>
        <v>E</v>
      </c>
      <c r="AJ111" s="192">
        <f t="shared" si="104"/>
        <v>97</v>
      </c>
      <c r="AK111" s="192">
        <f t="shared" si="105"/>
        <v>97</v>
      </c>
      <c r="AL111" s="192">
        <f t="shared" si="106"/>
        <v>1305000297</v>
      </c>
      <c r="AM111" s="192" t="str">
        <f t="shared" si="107"/>
        <v>E</v>
      </c>
      <c r="AN111" s="192">
        <v>97</v>
      </c>
      <c r="AO111" s="192" t="str">
        <f>IF(AL111="","",INDEX($W$15:$AG$402,MATCH(AL111,V$15:$V$402,0),1))</f>
        <v>01T</v>
      </c>
      <c r="AP111" s="192" t="str">
        <f t="shared" si="108"/>
        <v>09H</v>
      </c>
      <c r="AQ111" s="192" t="str">
        <f t="shared" si="109"/>
        <v>13E</v>
      </c>
      <c r="AR111" s="192" t="str">
        <f t="shared" si="110"/>
        <v>15E</v>
      </c>
      <c r="AS111" s="192" t="str">
        <f t="shared" si="111"/>
        <v>19E</v>
      </c>
      <c r="AT111" s="192" t="str">
        <f t="shared" si="112"/>
        <v>20E</v>
      </c>
      <c r="AU111" s="192" t="str">
        <f t="shared" si="113"/>
        <v>21E</v>
      </c>
      <c r="AV111" s="192" t="str">
        <f t="shared" si="114"/>
        <v>E</v>
      </c>
      <c r="AW111" s="192" t="str">
        <f t="shared" si="115"/>
        <v>E</v>
      </c>
      <c r="AX111" s="192" t="str">
        <f t="shared" si="116"/>
        <v>E</v>
      </c>
      <c r="AY111" s="192" t="str">
        <f t="shared" si="117"/>
        <v>E</v>
      </c>
      <c r="BB111">
        <f t="shared" si="118"/>
        <v>800</v>
      </c>
      <c r="BC111">
        <f t="shared" si="119"/>
        <v>97</v>
      </c>
      <c r="BD111">
        <f t="shared" si="120"/>
        <v>800</v>
      </c>
      <c r="BE111">
        <f t="shared" si="121"/>
        <v>800</v>
      </c>
      <c r="BF111">
        <f t="shared" si="122"/>
        <v>800</v>
      </c>
      <c r="BG111">
        <f t="shared" si="123"/>
        <v>97</v>
      </c>
      <c r="BH111">
        <v>97</v>
      </c>
      <c r="BK111">
        <f t="shared" si="124"/>
        <v>97</v>
      </c>
      <c r="BL111">
        <f t="shared" si="125"/>
        <v>800</v>
      </c>
      <c r="BM111">
        <f t="shared" si="126"/>
        <v>800</v>
      </c>
      <c r="BN111">
        <f t="shared" si="127"/>
        <v>800</v>
      </c>
      <c r="BO111">
        <f t="shared" si="128"/>
        <v>800</v>
      </c>
      <c r="BP111">
        <f t="shared" si="129"/>
        <v>800</v>
      </c>
      <c r="BQ111">
        <f t="shared" si="130"/>
        <v>97</v>
      </c>
      <c r="CS111" s="193">
        <f t="shared" si="67"/>
        <v>98</v>
      </c>
      <c r="CT111" s="193">
        <f t="shared" si="68"/>
        <v>98</v>
      </c>
      <c r="CU111" s="193">
        <f t="shared" si="69"/>
        <v>98</v>
      </c>
      <c r="CV111" s="193">
        <f t="shared" si="70"/>
        <v>98</v>
      </c>
      <c r="CW111" s="193">
        <f t="shared" si="71"/>
        <v>98</v>
      </c>
      <c r="CX111" s="193">
        <f t="shared" si="72"/>
        <v>98</v>
      </c>
      <c r="CY111" s="193">
        <f t="shared" si="73"/>
        <v>98</v>
      </c>
      <c r="CZ111" s="193">
        <f t="shared" si="74"/>
        <v>98</v>
      </c>
      <c r="DA111" s="193">
        <f t="shared" si="75"/>
        <v>98</v>
      </c>
      <c r="DB111" s="193">
        <f t="shared" si="76"/>
        <v>98</v>
      </c>
      <c r="DC111" s="193">
        <f t="shared" si="77"/>
        <v>98</v>
      </c>
      <c r="DF111">
        <v>98</v>
      </c>
      <c r="DG111" s="192" t="str">
        <f t="shared" si="78"/>
        <v>01T</v>
      </c>
      <c r="DH111" s="192" t="str">
        <f t="shared" si="79"/>
        <v>09H</v>
      </c>
      <c r="DI111" s="192" t="str">
        <f t="shared" si="80"/>
        <v>13E</v>
      </c>
      <c r="DJ111" s="192" t="str">
        <f t="shared" si="81"/>
        <v>15E</v>
      </c>
      <c r="DK111" s="192" t="str">
        <f t="shared" si="82"/>
        <v>19E</v>
      </c>
      <c r="DL111" s="192" t="str">
        <f t="shared" si="83"/>
        <v>20E</v>
      </c>
      <c r="DM111" s="192" t="str">
        <f t="shared" si="84"/>
        <v>21E</v>
      </c>
      <c r="DN111" s="192" t="str">
        <f t="shared" si="85"/>
        <v>E</v>
      </c>
      <c r="DO111" s="192" t="str">
        <f t="shared" si="86"/>
        <v>E</v>
      </c>
      <c r="DP111" s="192" t="str">
        <f t="shared" si="87"/>
        <v>E</v>
      </c>
      <c r="DQ111" s="192" t="str">
        <f t="shared" si="88"/>
        <v>E</v>
      </c>
      <c r="DU111" s="204">
        <f t="shared" si="89"/>
        <v>1305000298</v>
      </c>
      <c r="DV111" s="204">
        <f t="shared" si="90"/>
        <v>1305000298</v>
      </c>
      <c r="DW111" s="204">
        <f t="shared" si="91"/>
        <v>1305000298</v>
      </c>
      <c r="DX111" s="204">
        <f t="shared" si="92"/>
        <v>1305000298</v>
      </c>
      <c r="DY111" s="204">
        <f t="shared" si="93"/>
        <v>1305000298</v>
      </c>
      <c r="DZ111" s="204">
        <f t="shared" si="94"/>
        <v>1305000298</v>
      </c>
      <c r="EA111" s="204">
        <f t="shared" si="95"/>
        <v>1305000298</v>
      </c>
      <c r="EB111" s="204">
        <f t="shared" si="96"/>
        <v>1305000298</v>
      </c>
      <c r="EC111" s="204">
        <f t="shared" si="97"/>
        <v>1305000298</v>
      </c>
      <c r="ED111" s="204">
        <f t="shared" si="98"/>
        <v>1305000298</v>
      </c>
      <c r="EE111" s="204">
        <f t="shared" si="99"/>
        <v>1305000298</v>
      </c>
    </row>
    <row r="112" spans="2:135" ht="22.8" x14ac:dyDescent="0.3">
      <c r="B112" s="225">
        <f t="shared" si="100"/>
        <v>99</v>
      </c>
      <c r="C112" s="226">
        <f t="shared" si="101"/>
        <v>1305000299</v>
      </c>
      <c r="D112" s="227" t="s">
        <v>293</v>
      </c>
      <c r="E112" s="279" t="s">
        <v>38</v>
      </c>
      <c r="F112" s="202"/>
      <c r="G112" s="202"/>
      <c r="H112" s="202"/>
      <c r="I112" s="202"/>
      <c r="J112" s="202"/>
      <c r="K112" s="201"/>
      <c r="U112">
        <v>98</v>
      </c>
      <c r="V112">
        <f t="shared" si="102"/>
        <v>1305000298</v>
      </c>
      <c r="W112" t="str">
        <f t="shared" si="103"/>
        <v>01T</v>
      </c>
      <c r="X112" t="str">
        <f>IF(B111="","",IF(OR(W112="",W112=0),"",IF(V112=800,"",INDEX(DATA!$M$10:$Q$10,1,MATCH(W112,DATA!$M$9:$Q$9,0)))))</f>
        <v>09H</v>
      </c>
      <c r="Y112" t="str">
        <f>IF(B111="","",IF($CG$13=2,IF(OR(F111="NO",F111=""),"",F111),IF(V112=800,"",DATA!$M$11)))</f>
        <v>13E</v>
      </c>
      <c r="Z112" t="str">
        <f>IF(B111="","",IF(AND($CG$13=2,G111="NO"),"",IF(V112=800,"",LEFT(DATA!$M$12,2)&amp;D111)))</f>
        <v>15E</v>
      </c>
      <c r="AA112" t="str">
        <f>IF(B111="","",IF(AND($CG$13=2,G111="NO"),"",IF(V112=800,"",LEFT(DATA!$M$13,2)&amp;D111)))</f>
        <v>19E</v>
      </c>
      <c r="AB112" t="str">
        <f>IF(B111="","",IF(AND($CG$13=2,H111="NO"),"",IF(V112=800,"",LEFT(DATA!$M$14,2)&amp;D111)))</f>
        <v>20E</v>
      </c>
      <c r="AC112" t="str">
        <f>IF(B111="","",IF(AND($CG$13=2,H111="NO"),"",IF(V112=800,"",LEFT(DATA!$M$15,2)&amp;D111)))</f>
        <v>21E</v>
      </c>
      <c r="AD112" t="str">
        <f>IF(B111="","",IF(AND($CG$13=2,I111="NO"),"",IF(V112=800,"",LEFT(DATA!$M$16,2)&amp;D111)))</f>
        <v>E</v>
      </c>
      <c r="AE112" t="str">
        <f>IF(B111="","",IF(AND($CG$13=2,I111="NO"),"",IF(V112=800,"",LEFT(DATA!$M$17,2)&amp;D111)))</f>
        <v>E</v>
      </c>
      <c r="AF112" t="str">
        <f>IF(B111="","",IF(AND($CG$13=2,J111="NO"),"",IF(V112=800,"",LEFT(DATA!$M$18,2)&amp;D111)))</f>
        <v>E</v>
      </c>
      <c r="AG112" t="str">
        <f>IF(B111="","",IF(AND($CG$13=2,J111="NO"),"",IF(V112=800,"",LEFT(DATA!$M$19,2)&amp;D111)))</f>
        <v>E</v>
      </c>
      <c r="AJ112" s="192">
        <f t="shared" si="104"/>
        <v>98</v>
      </c>
      <c r="AK112" s="192">
        <f t="shared" si="105"/>
        <v>98</v>
      </c>
      <c r="AL112" s="192">
        <f t="shared" si="106"/>
        <v>1305000298</v>
      </c>
      <c r="AM112" s="192" t="str">
        <f t="shared" si="107"/>
        <v>E</v>
      </c>
      <c r="AN112" s="192">
        <v>98</v>
      </c>
      <c r="AO112" s="192" t="str">
        <f>IF(AL112="","",INDEX($W$15:$AG$402,MATCH(AL112,V$15:$V$402,0),1))</f>
        <v>01T</v>
      </c>
      <c r="AP112" s="192" t="str">
        <f t="shared" si="108"/>
        <v>09H</v>
      </c>
      <c r="AQ112" s="192" t="str">
        <f t="shared" si="109"/>
        <v>13E</v>
      </c>
      <c r="AR112" s="192" t="str">
        <f t="shared" si="110"/>
        <v>15E</v>
      </c>
      <c r="AS112" s="192" t="str">
        <f t="shared" si="111"/>
        <v>19E</v>
      </c>
      <c r="AT112" s="192" t="str">
        <f t="shared" si="112"/>
        <v>20E</v>
      </c>
      <c r="AU112" s="192" t="str">
        <f t="shared" si="113"/>
        <v>21E</v>
      </c>
      <c r="AV112" s="192" t="str">
        <f t="shared" si="114"/>
        <v>E</v>
      </c>
      <c r="AW112" s="192" t="str">
        <f t="shared" si="115"/>
        <v>E</v>
      </c>
      <c r="AX112" s="192" t="str">
        <f t="shared" si="116"/>
        <v>E</v>
      </c>
      <c r="AY112" s="192" t="str">
        <f t="shared" si="117"/>
        <v>E</v>
      </c>
      <c r="BB112">
        <f t="shared" si="118"/>
        <v>800</v>
      </c>
      <c r="BC112">
        <f t="shared" si="119"/>
        <v>98</v>
      </c>
      <c r="BD112">
        <f t="shared" si="120"/>
        <v>800</v>
      </c>
      <c r="BE112">
        <f t="shared" si="121"/>
        <v>800</v>
      </c>
      <c r="BF112">
        <f t="shared" si="122"/>
        <v>800</v>
      </c>
      <c r="BG112">
        <f t="shared" si="123"/>
        <v>98</v>
      </c>
      <c r="BH112">
        <v>98</v>
      </c>
      <c r="BK112">
        <f t="shared" si="124"/>
        <v>98</v>
      </c>
      <c r="BL112">
        <f t="shared" si="125"/>
        <v>800</v>
      </c>
      <c r="BM112">
        <f t="shared" si="126"/>
        <v>800</v>
      </c>
      <c r="BN112">
        <f t="shared" si="127"/>
        <v>800</v>
      </c>
      <c r="BO112">
        <f t="shared" si="128"/>
        <v>800</v>
      </c>
      <c r="BP112">
        <f t="shared" si="129"/>
        <v>800</v>
      </c>
      <c r="BQ112">
        <f t="shared" si="130"/>
        <v>98</v>
      </c>
      <c r="CS112" s="193">
        <f t="shared" si="67"/>
        <v>99</v>
      </c>
      <c r="CT112" s="193">
        <f t="shared" si="68"/>
        <v>99</v>
      </c>
      <c r="CU112" s="193">
        <f t="shared" si="69"/>
        <v>99</v>
      </c>
      <c r="CV112" s="193">
        <f t="shared" si="70"/>
        <v>99</v>
      </c>
      <c r="CW112" s="193">
        <f t="shared" si="71"/>
        <v>99</v>
      </c>
      <c r="CX112" s="193">
        <f t="shared" si="72"/>
        <v>99</v>
      </c>
      <c r="CY112" s="193">
        <f t="shared" si="73"/>
        <v>99</v>
      </c>
      <c r="CZ112" s="193">
        <f t="shared" si="74"/>
        <v>99</v>
      </c>
      <c r="DA112" s="193">
        <f t="shared" si="75"/>
        <v>99</v>
      </c>
      <c r="DB112" s="193">
        <f t="shared" si="76"/>
        <v>99</v>
      </c>
      <c r="DC112" s="193">
        <f t="shared" si="77"/>
        <v>99</v>
      </c>
      <c r="DF112">
        <v>99</v>
      </c>
      <c r="DG112" s="192" t="str">
        <f t="shared" si="78"/>
        <v>01T</v>
      </c>
      <c r="DH112" s="192" t="str">
        <f t="shared" si="79"/>
        <v>09H</v>
      </c>
      <c r="DI112" s="192" t="str">
        <f t="shared" si="80"/>
        <v>13E</v>
      </c>
      <c r="DJ112" s="192" t="str">
        <f t="shared" si="81"/>
        <v>15E</v>
      </c>
      <c r="DK112" s="192" t="str">
        <f t="shared" si="82"/>
        <v>19E</v>
      </c>
      <c r="DL112" s="192" t="str">
        <f t="shared" si="83"/>
        <v>20E</v>
      </c>
      <c r="DM112" s="192" t="str">
        <f t="shared" si="84"/>
        <v>21E</v>
      </c>
      <c r="DN112" s="192" t="str">
        <f t="shared" si="85"/>
        <v>E</v>
      </c>
      <c r="DO112" s="192" t="str">
        <f t="shared" si="86"/>
        <v>E</v>
      </c>
      <c r="DP112" s="192" t="str">
        <f t="shared" si="87"/>
        <v>E</v>
      </c>
      <c r="DQ112" s="192" t="str">
        <f t="shared" si="88"/>
        <v>E</v>
      </c>
      <c r="DU112" s="204">
        <f t="shared" si="89"/>
        <v>1305000299</v>
      </c>
      <c r="DV112" s="204">
        <f t="shared" si="90"/>
        <v>1305000299</v>
      </c>
      <c r="DW112" s="204">
        <f t="shared" si="91"/>
        <v>1305000299</v>
      </c>
      <c r="DX112" s="204">
        <f t="shared" si="92"/>
        <v>1305000299</v>
      </c>
      <c r="DY112" s="204">
        <f t="shared" si="93"/>
        <v>1305000299</v>
      </c>
      <c r="DZ112" s="204">
        <f t="shared" si="94"/>
        <v>1305000299</v>
      </c>
      <c r="EA112" s="204">
        <f t="shared" si="95"/>
        <v>1305000299</v>
      </c>
      <c r="EB112" s="204">
        <f t="shared" si="96"/>
        <v>1305000299</v>
      </c>
      <c r="EC112" s="204">
        <f t="shared" si="97"/>
        <v>1305000299</v>
      </c>
      <c r="ED112" s="204">
        <f t="shared" si="98"/>
        <v>1305000299</v>
      </c>
      <c r="EE112" s="204">
        <f t="shared" si="99"/>
        <v>1305000299</v>
      </c>
    </row>
    <row r="113" spans="2:135" ht="22.8" x14ac:dyDescent="0.3">
      <c r="B113" s="225">
        <f t="shared" si="100"/>
        <v>100</v>
      </c>
      <c r="C113" s="226">
        <f t="shared" si="101"/>
        <v>1305000300</v>
      </c>
      <c r="D113" s="227" t="s">
        <v>293</v>
      </c>
      <c r="E113" s="279" t="s">
        <v>38</v>
      </c>
      <c r="F113" s="202"/>
      <c r="G113" s="202"/>
      <c r="H113" s="202"/>
      <c r="I113" s="202"/>
      <c r="J113" s="202"/>
      <c r="K113" s="201"/>
      <c r="U113">
        <v>99</v>
      </c>
      <c r="V113">
        <f t="shared" si="102"/>
        <v>1305000299</v>
      </c>
      <c r="W113" t="str">
        <f t="shared" si="103"/>
        <v>01T</v>
      </c>
      <c r="X113" t="str">
        <f>IF(B112="","",IF(OR(W113="",W113=0),"",IF(V113=800,"",INDEX(DATA!$M$10:$Q$10,1,MATCH(W113,DATA!$M$9:$Q$9,0)))))</f>
        <v>09H</v>
      </c>
      <c r="Y113" t="str">
        <f>IF(B112="","",IF($CG$13=2,IF(OR(F112="NO",F112=""),"",F112),IF(V113=800,"",DATA!$M$11)))</f>
        <v>13E</v>
      </c>
      <c r="Z113" t="str">
        <f>IF(B112="","",IF(AND($CG$13=2,G112="NO"),"",IF(V113=800,"",LEFT(DATA!$M$12,2)&amp;D112)))</f>
        <v>15E</v>
      </c>
      <c r="AA113" t="str">
        <f>IF(B112="","",IF(AND($CG$13=2,G112="NO"),"",IF(V113=800,"",LEFT(DATA!$M$13,2)&amp;D112)))</f>
        <v>19E</v>
      </c>
      <c r="AB113" t="str">
        <f>IF(B112="","",IF(AND($CG$13=2,H112="NO"),"",IF(V113=800,"",LEFT(DATA!$M$14,2)&amp;D112)))</f>
        <v>20E</v>
      </c>
      <c r="AC113" t="str">
        <f>IF(B112="","",IF(AND($CG$13=2,H112="NO"),"",IF(V113=800,"",LEFT(DATA!$M$15,2)&amp;D112)))</f>
        <v>21E</v>
      </c>
      <c r="AD113" t="str">
        <f>IF(B112="","",IF(AND($CG$13=2,I112="NO"),"",IF(V113=800,"",LEFT(DATA!$M$16,2)&amp;D112)))</f>
        <v>E</v>
      </c>
      <c r="AE113" t="str">
        <f>IF(B112="","",IF(AND($CG$13=2,I112="NO"),"",IF(V113=800,"",LEFT(DATA!$M$17,2)&amp;D112)))</f>
        <v>E</v>
      </c>
      <c r="AF113" t="str">
        <f>IF(B112="","",IF(AND($CG$13=2,J112="NO"),"",IF(V113=800,"",LEFT(DATA!$M$18,2)&amp;D112)))</f>
        <v>E</v>
      </c>
      <c r="AG113" t="str">
        <f>IF(B112="","",IF(AND($CG$13=2,J112="NO"),"",IF(V113=800,"",LEFT(DATA!$M$19,2)&amp;D112)))</f>
        <v>E</v>
      </c>
      <c r="AJ113" s="192">
        <f t="shared" si="104"/>
        <v>99</v>
      </c>
      <c r="AK113" s="192">
        <f t="shared" si="105"/>
        <v>99</v>
      </c>
      <c r="AL113" s="192">
        <f t="shared" si="106"/>
        <v>1305000299</v>
      </c>
      <c r="AM113" s="192" t="str">
        <f t="shared" si="107"/>
        <v>E</v>
      </c>
      <c r="AN113" s="192">
        <v>99</v>
      </c>
      <c r="AO113" s="192" t="str">
        <f>IF(AL113="","",INDEX($W$15:$AG$402,MATCH(AL113,V$15:$V$402,0),1))</f>
        <v>01T</v>
      </c>
      <c r="AP113" s="192" t="str">
        <f t="shared" si="108"/>
        <v>09H</v>
      </c>
      <c r="AQ113" s="192" t="str">
        <f t="shared" si="109"/>
        <v>13E</v>
      </c>
      <c r="AR113" s="192" t="str">
        <f t="shared" si="110"/>
        <v>15E</v>
      </c>
      <c r="AS113" s="192" t="str">
        <f t="shared" si="111"/>
        <v>19E</v>
      </c>
      <c r="AT113" s="192" t="str">
        <f t="shared" si="112"/>
        <v>20E</v>
      </c>
      <c r="AU113" s="192" t="str">
        <f t="shared" si="113"/>
        <v>21E</v>
      </c>
      <c r="AV113" s="192" t="str">
        <f t="shared" si="114"/>
        <v>E</v>
      </c>
      <c r="AW113" s="192" t="str">
        <f t="shared" si="115"/>
        <v>E</v>
      </c>
      <c r="AX113" s="192" t="str">
        <f t="shared" si="116"/>
        <v>E</v>
      </c>
      <c r="AY113" s="192" t="str">
        <f t="shared" si="117"/>
        <v>E</v>
      </c>
      <c r="BB113">
        <f t="shared" si="118"/>
        <v>800</v>
      </c>
      <c r="BC113">
        <f t="shared" si="119"/>
        <v>99</v>
      </c>
      <c r="BD113">
        <f t="shared" si="120"/>
        <v>800</v>
      </c>
      <c r="BE113">
        <f t="shared" si="121"/>
        <v>800</v>
      </c>
      <c r="BF113">
        <f t="shared" si="122"/>
        <v>800</v>
      </c>
      <c r="BG113">
        <f t="shared" si="123"/>
        <v>99</v>
      </c>
      <c r="BH113">
        <v>99</v>
      </c>
      <c r="BK113">
        <f t="shared" si="124"/>
        <v>99</v>
      </c>
      <c r="BL113">
        <f t="shared" si="125"/>
        <v>800</v>
      </c>
      <c r="BM113">
        <f t="shared" si="126"/>
        <v>800</v>
      </c>
      <c r="BN113">
        <f t="shared" si="127"/>
        <v>800</v>
      </c>
      <c r="BO113">
        <f t="shared" si="128"/>
        <v>800</v>
      </c>
      <c r="BP113">
        <f t="shared" si="129"/>
        <v>800</v>
      </c>
      <c r="BQ113">
        <f t="shared" si="130"/>
        <v>99</v>
      </c>
      <c r="CS113" s="193">
        <f t="shared" si="67"/>
        <v>100</v>
      </c>
      <c r="CT113" s="193">
        <f t="shared" si="68"/>
        <v>100</v>
      </c>
      <c r="CU113" s="193">
        <f t="shared" si="69"/>
        <v>100</v>
      </c>
      <c r="CV113" s="193">
        <f t="shared" si="70"/>
        <v>100</v>
      </c>
      <c r="CW113" s="193">
        <f t="shared" si="71"/>
        <v>100</v>
      </c>
      <c r="CX113" s="193">
        <f t="shared" si="72"/>
        <v>100</v>
      </c>
      <c r="CY113" s="193">
        <f t="shared" si="73"/>
        <v>100</v>
      </c>
      <c r="CZ113" s="193">
        <f t="shared" si="74"/>
        <v>100</v>
      </c>
      <c r="DA113" s="193">
        <f t="shared" si="75"/>
        <v>100</v>
      </c>
      <c r="DB113" s="193">
        <f t="shared" si="76"/>
        <v>100</v>
      </c>
      <c r="DC113" s="193">
        <f t="shared" si="77"/>
        <v>100</v>
      </c>
      <c r="DF113">
        <v>100</v>
      </c>
      <c r="DG113" s="192" t="str">
        <f t="shared" si="78"/>
        <v>01T</v>
      </c>
      <c r="DH113" s="192" t="str">
        <f t="shared" si="79"/>
        <v>09H</v>
      </c>
      <c r="DI113" s="192" t="str">
        <f t="shared" si="80"/>
        <v>13E</v>
      </c>
      <c r="DJ113" s="192" t="str">
        <f t="shared" si="81"/>
        <v>15E</v>
      </c>
      <c r="DK113" s="192" t="str">
        <f t="shared" si="82"/>
        <v>19E</v>
      </c>
      <c r="DL113" s="192" t="str">
        <f t="shared" si="83"/>
        <v>20E</v>
      </c>
      <c r="DM113" s="192" t="str">
        <f t="shared" si="84"/>
        <v>21E</v>
      </c>
      <c r="DN113" s="192" t="str">
        <f t="shared" si="85"/>
        <v>E</v>
      </c>
      <c r="DO113" s="192" t="str">
        <f t="shared" si="86"/>
        <v>E</v>
      </c>
      <c r="DP113" s="192" t="str">
        <f t="shared" si="87"/>
        <v>E</v>
      </c>
      <c r="DQ113" s="192" t="str">
        <f t="shared" si="88"/>
        <v>E</v>
      </c>
      <c r="DU113" s="204">
        <f t="shared" si="89"/>
        <v>1305000300</v>
      </c>
      <c r="DV113" s="204">
        <f t="shared" si="90"/>
        <v>1305000300</v>
      </c>
      <c r="DW113" s="204">
        <f t="shared" si="91"/>
        <v>1305000300</v>
      </c>
      <c r="DX113" s="204">
        <f t="shared" si="92"/>
        <v>1305000300</v>
      </c>
      <c r="DY113" s="204">
        <f t="shared" si="93"/>
        <v>1305000300</v>
      </c>
      <c r="DZ113" s="204">
        <f t="shared" si="94"/>
        <v>1305000300</v>
      </c>
      <c r="EA113" s="204">
        <f t="shared" si="95"/>
        <v>1305000300</v>
      </c>
      <c r="EB113" s="204">
        <f t="shared" si="96"/>
        <v>1305000300</v>
      </c>
      <c r="EC113" s="204">
        <f t="shared" si="97"/>
        <v>1305000300</v>
      </c>
      <c r="ED113" s="204">
        <f t="shared" si="98"/>
        <v>1305000300</v>
      </c>
      <c r="EE113" s="204">
        <f t="shared" si="99"/>
        <v>1305000300</v>
      </c>
    </row>
    <row r="114" spans="2:135" ht="22.8" x14ac:dyDescent="0.3">
      <c r="B114" s="225">
        <f t="shared" si="100"/>
        <v>101</v>
      </c>
      <c r="C114" s="226">
        <f t="shared" si="101"/>
        <v>1305000301</v>
      </c>
      <c r="D114" s="227" t="s">
        <v>293</v>
      </c>
      <c r="E114" s="279" t="s">
        <v>38</v>
      </c>
      <c r="F114" s="202"/>
      <c r="G114" s="202"/>
      <c r="H114" s="202"/>
      <c r="I114" s="202"/>
      <c r="J114" s="202"/>
      <c r="K114" s="201"/>
      <c r="U114">
        <v>100</v>
      </c>
      <c r="V114">
        <f t="shared" si="102"/>
        <v>1305000300</v>
      </c>
      <c r="W114" t="str">
        <f t="shared" si="103"/>
        <v>01T</v>
      </c>
      <c r="X114" t="str">
        <f>IF(B113="","",IF(OR(W114="",W114=0),"",IF(V114=800,"",INDEX(DATA!$M$10:$Q$10,1,MATCH(W114,DATA!$M$9:$Q$9,0)))))</f>
        <v>09H</v>
      </c>
      <c r="Y114" t="str">
        <f>IF(B113="","",IF($CG$13=2,IF(OR(F113="NO",F113=""),"",F113),IF(V114=800,"",DATA!$M$11)))</f>
        <v>13E</v>
      </c>
      <c r="Z114" t="str">
        <f>IF(B113="","",IF(AND($CG$13=2,G113="NO"),"",IF(V114=800,"",LEFT(DATA!$M$12,2)&amp;D113)))</f>
        <v>15E</v>
      </c>
      <c r="AA114" t="str">
        <f>IF(B113="","",IF(AND($CG$13=2,G113="NO"),"",IF(V114=800,"",LEFT(DATA!$M$13,2)&amp;D113)))</f>
        <v>19E</v>
      </c>
      <c r="AB114" t="str">
        <f>IF(B113="","",IF(AND($CG$13=2,H113="NO"),"",IF(V114=800,"",LEFT(DATA!$M$14,2)&amp;D113)))</f>
        <v>20E</v>
      </c>
      <c r="AC114" t="str">
        <f>IF(B113="","",IF(AND($CG$13=2,H113="NO"),"",IF(V114=800,"",LEFT(DATA!$M$15,2)&amp;D113)))</f>
        <v>21E</v>
      </c>
      <c r="AD114" t="str">
        <f>IF(B113="","",IF(AND($CG$13=2,I113="NO"),"",IF(V114=800,"",LEFT(DATA!$M$16,2)&amp;D113)))</f>
        <v>E</v>
      </c>
      <c r="AE114" t="str">
        <f>IF(B113="","",IF(AND($CG$13=2,I113="NO"),"",IF(V114=800,"",LEFT(DATA!$M$17,2)&amp;D113)))</f>
        <v>E</v>
      </c>
      <c r="AF114" t="str">
        <f>IF(B113="","",IF(AND($CG$13=2,J113="NO"),"",IF(V114=800,"",LEFT(DATA!$M$18,2)&amp;D113)))</f>
        <v>E</v>
      </c>
      <c r="AG114" t="str">
        <f>IF(B113="","",IF(AND($CG$13=2,J113="NO"),"",IF(V114=800,"",LEFT(DATA!$M$19,2)&amp;D113)))</f>
        <v>E</v>
      </c>
      <c r="AJ114" s="192">
        <f t="shared" si="104"/>
        <v>100</v>
      </c>
      <c r="AK114" s="192">
        <f t="shared" si="105"/>
        <v>100</v>
      </c>
      <c r="AL114" s="192">
        <f t="shared" si="106"/>
        <v>1305000300</v>
      </c>
      <c r="AM114" s="192" t="str">
        <f t="shared" si="107"/>
        <v>E</v>
      </c>
      <c r="AN114" s="192">
        <v>100</v>
      </c>
      <c r="AO114" s="192" t="str">
        <f>IF(AL114="","",INDEX($W$15:$AG$402,MATCH(AL114,V$15:$V$402,0),1))</f>
        <v>01T</v>
      </c>
      <c r="AP114" s="192" t="str">
        <f t="shared" si="108"/>
        <v>09H</v>
      </c>
      <c r="AQ114" s="192" t="str">
        <f t="shared" si="109"/>
        <v>13E</v>
      </c>
      <c r="AR114" s="192" t="str">
        <f t="shared" si="110"/>
        <v>15E</v>
      </c>
      <c r="AS114" s="192" t="str">
        <f t="shared" si="111"/>
        <v>19E</v>
      </c>
      <c r="AT114" s="192" t="str">
        <f t="shared" si="112"/>
        <v>20E</v>
      </c>
      <c r="AU114" s="192" t="str">
        <f t="shared" si="113"/>
        <v>21E</v>
      </c>
      <c r="AV114" s="192" t="str">
        <f t="shared" si="114"/>
        <v>E</v>
      </c>
      <c r="AW114" s="192" t="str">
        <f t="shared" si="115"/>
        <v>E</v>
      </c>
      <c r="AX114" s="192" t="str">
        <f t="shared" si="116"/>
        <v>E</v>
      </c>
      <c r="AY114" s="192" t="str">
        <f t="shared" si="117"/>
        <v>E</v>
      </c>
      <c r="BB114">
        <f t="shared" si="118"/>
        <v>800</v>
      </c>
      <c r="BC114">
        <f t="shared" si="119"/>
        <v>100</v>
      </c>
      <c r="BD114">
        <f t="shared" si="120"/>
        <v>800</v>
      </c>
      <c r="BE114">
        <f t="shared" si="121"/>
        <v>800</v>
      </c>
      <c r="BF114">
        <f t="shared" si="122"/>
        <v>800</v>
      </c>
      <c r="BG114">
        <f t="shared" si="123"/>
        <v>100</v>
      </c>
      <c r="BH114">
        <v>100</v>
      </c>
      <c r="BK114">
        <f t="shared" si="124"/>
        <v>100</v>
      </c>
      <c r="BL114">
        <f t="shared" si="125"/>
        <v>800</v>
      </c>
      <c r="BM114">
        <f t="shared" si="126"/>
        <v>800</v>
      </c>
      <c r="BN114">
        <f t="shared" si="127"/>
        <v>800</v>
      </c>
      <c r="BO114">
        <f t="shared" si="128"/>
        <v>800</v>
      </c>
      <c r="BP114">
        <f t="shared" si="129"/>
        <v>800</v>
      </c>
      <c r="BQ114">
        <f t="shared" si="130"/>
        <v>100</v>
      </c>
      <c r="CS114" s="193">
        <f t="shared" si="67"/>
        <v>101</v>
      </c>
      <c r="CT114" s="193">
        <f t="shared" si="68"/>
        <v>101</v>
      </c>
      <c r="CU114" s="193">
        <f t="shared" si="69"/>
        <v>101</v>
      </c>
      <c r="CV114" s="193">
        <f t="shared" si="70"/>
        <v>101</v>
      </c>
      <c r="CW114" s="193">
        <f t="shared" si="71"/>
        <v>101</v>
      </c>
      <c r="CX114" s="193">
        <f t="shared" si="72"/>
        <v>101</v>
      </c>
      <c r="CY114" s="193">
        <f t="shared" si="73"/>
        <v>101</v>
      </c>
      <c r="CZ114" s="193">
        <f t="shared" si="74"/>
        <v>101</v>
      </c>
      <c r="DA114" s="193">
        <f t="shared" si="75"/>
        <v>101</v>
      </c>
      <c r="DB114" s="193">
        <f t="shared" si="76"/>
        <v>101</v>
      </c>
      <c r="DC114" s="193">
        <f t="shared" si="77"/>
        <v>101</v>
      </c>
      <c r="DF114">
        <v>101</v>
      </c>
      <c r="DG114" s="192" t="str">
        <f t="shared" si="78"/>
        <v>01T</v>
      </c>
      <c r="DH114" s="192" t="str">
        <f t="shared" si="79"/>
        <v>09H</v>
      </c>
      <c r="DI114" s="192" t="str">
        <f t="shared" si="80"/>
        <v>13E</v>
      </c>
      <c r="DJ114" s="192" t="str">
        <f t="shared" si="81"/>
        <v>15E</v>
      </c>
      <c r="DK114" s="192" t="str">
        <f t="shared" si="82"/>
        <v>19E</v>
      </c>
      <c r="DL114" s="192" t="str">
        <f t="shared" si="83"/>
        <v>20E</v>
      </c>
      <c r="DM114" s="192" t="str">
        <f t="shared" si="84"/>
        <v>21E</v>
      </c>
      <c r="DN114" s="192" t="str">
        <f t="shared" si="85"/>
        <v>E</v>
      </c>
      <c r="DO114" s="192" t="str">
        <f t="shared" si="86"/>
        <v>E</v>
      </c>
      <c r="DP114" s="192" t="str">
        <f t="shared" si="87"/>
        <v>E</v>
      </c>
      <c r="DQ114" s="192" t="str">
        <f t="shared" si="88"/>
        <v>E</v>
      </c>
      <c r="DU114" s="204">
        <f t="shared" si="89"/>
        <v>1305000301</v>
      </c>
      <c r="DV114" s="204">
        <f t="shared" si="90"/>
        <v>1305000301</v>
      </c>
      <c r="DW114" s="204">
        <f t="shared" si="91"/>
        <v>1305000301</v>
      </c>
      <c r="DX114" s="204">
        <f t="shared" si="92"/>
        <v>1305000301</v>
      </c>
      <c r="DY114" s="204">
        <f t="shared" si="93"/>
        <v>1305000301</v>
      </c>
      <c r="DZ114" s="204">
        <f t="shared" si="94"/>
        <v>1305000301</v>
      </c>
      <c r="EA114" s="204">
        <f t="shared" si="95"/>
        <v>1305000301</v>
      </c>
      <c r="EB114" s="204">
        <f t="shared" si="96"/>
        <v>1305000301</v>
      </c>
      <c r="EC114" s="204">
        <f t="shared" si="97"/>
        <v>1305000301</v>
      </c>
      <c r="ED114" s="204">
        <f t="shared" si="98"/>
        <v>1305000301</v>
      </c>
      <c r="EE114" s="204">
        <f t="shared" si="99"/>
        <v>1305000301</v>
      </c>
    </row>
    <row r="115" spans="2:135" ht="22.8" x14ac:dyDescent="0.3">
      <c r="B115" s="225">
        <f t="shared" si="100"/>
        <v>102</v>
      </c>
      <c r="C115" s="226">
        <f t="shared" si="101"/>
        <v>1305000302</v>
      </c>
      <c r="D115" s="227" t="s">
        <v>293</v>
      </c>
      <c r="E115" s="279" t="s">
        <v>38</v>
      </c>
      <c r="F115" s="202"/>
      <c r="G115" s="202"/>
      <c r="H115" s="202"/>
      <c r="I115" s="202"/>
      <c r="J115" s="202"/>
      <c r="K115" s="201"/>
      <c r="U115">
        <v>101</v>
      </c>
      <c r="V115">
        <f t="shared" si="102"/>
        <v>1305000301</v>
      </c>
      <c r="W115" t="str">
        <f t="shared" si="103"/>
        <v>01T</v>
      </c>
      <c r="X115" t="str">
        <f>IF(B114="","",IF(OR(W115="",W115=0),"",IF(V115=800,"",INDEX(DATA!$M$10:$Q$10,1,MATCH(W115,DATA!$M$9:$Q$9,0)))))</f>
        <v>09H</v>
      </c>
      <c r="Y115" t="str">
        <f>IF(B114="","",IF($CG$13=2,IF(OR(F114="NO",F114=""),"",F114),IF(V115=800,"",DATA!$M$11)))</f>
        <v>13E</v>
      </c>
      <c r="Z115" t="str">
        <f>IF(B114="","",IF(AND($CG$13=2,G114="NO"),"",IF(V115=800,"",LEFT(DATA!$M$12,2)&amp;D114)))</f>
        <v>15E</v>
      </c>
      <c r="AA115" t="str">
        <f>IF(B114="","",IF(AND($CG$13=2,G114="NO"),"",IF(V115=800,"",LEFT(DATA!$M$13,2)&amp;D114)))</f>
        <v>19E</v>
      </c>
      <c r="AB115" t="str">
        <f>IF(B114="","",IF(AND($CG$13=2,H114="NO"),"",IF(V115=800,"",LEFT(DATA!$M$14,2)&amp;D114)))</f>
        <v>20E</v>
      </c>
      <c r="AC115" t="str">
        <f>IF(B114="","",IF(AND($CG$13=2,H114="NO"),"",IF(V115=800,"",LEFT(DATA!$M$15,2)&amp;D114)))</f>
        <v>21E</v>
      </c>
      <c r="AD115" t="str">
        <f>IF(B114="","",IF(AND($CG$13=2,I114="NO"),"",IF(V115=800,"",LEFT(DATA!$M$16,2)&amp;D114)))</f>
        <v>E</v>
      </c>
      <c r="AE115" t="str">
        <f>IF(B114="","",IF(AND($CG$13=2,I114="NO"),"",IF(V115=800,"",LEFT(DATA!$M$17,2)&amp;D114)))</f>
        <v>E</v>
      </c>
      <c r="AF115" t="str">
        <f>IF(B114="","",IF(AND($CG$13=2,J114="NO"),"",IF(V115=800,"",LEFT(DATA!$M$18,2)&amp;D114)))</f>
        <v>E</v>
      </c>
      <c r="AG115" t="str">
        <f>IF(B114="","",IF(AND($CG$13=2,J114="NO"),"",IF(V115=800,"",LEFT(DATA!$M$19,2)&amp;D114)))</f>
        <v>E</v>
      </c>
      <c r="AJ115" s="192">
        <f t="shared" si="104"/>
        <v>101</v>
      </c>
      <c r="AK115" s="192">
        <f t="shared" si="105"/>
        <v>101</v>
      </c>
      <c r="AL115" s="192">
        <f t="shared" si="106"/>
        <v>1305000301</v>
      </c>
      <c r="AM115" s="192" t="str">
        <f t="shared" si="107"/>
        <v>E</v>
      </c>
      <c r="AN115" s="192">
        <v>101</v>
      </c>
      <c r="AO115" s="192" t="str">
        <f>IF(AL115="","",INDEX($W$15:$AG$402,MATCH(AL115,V$15:$V$402,0),1))</f>
        <v>01T</v>
      </c>
      <c r="AP115" s="192" t="str">
        <f t="shared" si="108"/>
        <v>09H</v>
      </c>
      <c r="AQ115" s="192" t="str">
        <f t="shared" si="109"/>
        <v>13E</v>
      </c>
      <c r="AR115" s="192" t="str">
        <f t="shared" si="110"/>
        <v>15E</v>
      </c>
      <c r="AS115" s="192" t="str">
        <f t="shared" si="111"/>
        <v>19E</v>
      </c>
      <c r="AT115" s="192" t="str">
        <f t="shared" si="112"/>
        <v>20E</v>
      </c>
      <c r="AU115" s="192" t="str">
        <f t="shared" si="113"/>
        <v>21E</v>
      </c>
      <c r="AV115" s="192" t="str">
        <f t="shared" si="114"/>
        <v>E</v>
      </c>
      <c r="AW115" s="192" t="str">
        <f t="shared" si="115"/>
        <v>E</v>
      </c>
      <c r="AX115" s="192" t="str">
        <f t="shared" si="116"/>
        <v>E</v>
      </c>
      <c r="AY115" s="192" t="str">
        <f t="shared" si="117"/>
        <v>E</v>
      </c>
      <c r="BB115">
        <f t="shared" si="118"/>
        <v>800</v>
      </c>
      <c r="BC115">
        <f t="shared" si="119"/>
        <v>101</v>
      </c>
      <c r="BD115">
        <f t="shared" si="120"/>
        <v>800</v>
      </c>
      <c r="BE115">
        <f t="shared" si="121"/>
        <v>800</v>
      </c>
      <c r="BF115">
        <f t="shared" si="122"/>
        <v>800</v>
      </c>
      <c r="BG115">
        <f t="shared" si="123"/>
        <v>101</v>
      </c>
      <c r="BH115">
        <v>101</v>
      </c>
      <c r="BK115">
        <f t="shared" si="124"/>
        <v>101</v>
      </c>
      <c r="BL115">
        <f t="shared" si="125"/>
        <v>800</v>
      </c>
      <c r="BM115">
        <f t="shared" si="126"/>
        <v>800</v>
      </c>
      <c r="BN115">
        <f t="shared" si="127"/>
        <v>800</v>
      </c>
      <c r="BO115">
        <f t="shared" si="128"/>
        <v>800</v>
      </c>
      <c r="BP115">
        <f t="shared" si="129"/>
        <v>800</v>
      </c>
      <c r="BQ115">
        <f t="shared" si="130"/>
        <v>101</v>
      </c>
      <c r="CS115" s="193">
        <f t="shared" si="67"/>
        <v>102</v>
      </c>
      <c r="CT115" s="193">
        <f t="shared" si="68"/>
        <v>102</v>
      </c>
      <c r="CU115" s="193">
        <f t="shared" si="69"/>
        <v>102</v>
      </c>
      <c r="CV115" s="193">
        <f t="shared" si="70"/>
        <v>102</v>
      </c>
      <c r="CW115" s="193">
        <f t="shared" si="71"/>
        <v>102</v>
      </c>
      <c r="CX115" s="193">
        <f t="shared" si="72"/>
        <v>102</v>
      </c>
      <c r="CY115" s="193">
        <f t="shared" si="73"/>
        <v>102</v>
      </c>
      <c r="CZ115" s="193">
        <f t="shared" si="74"/>
        <v>102</v>
      </c>
      <c r="DA115" s="193">
        <f t="shared" si="75"/>
        <v>102</v>
      </c>
      <c r="DB115" s="193">
        <f t="shared" si="76"/>
        <v>102</v>
      </c>
      <c r="DC115" s="193">
        <f t="shared" si="77"/>
        <v>102</v>
      </c>
      <c r="DF115">
        <v>102</v>
      </c>
      <c r="DG115" s="192" t="str">
        <f t="shared" si="78"/>
        <v>01T</v>
      </c>
      <c r="DH115" s="192" t="str">
        <f t="shared" si="79"/>
        <v>09H</v>
      </c>
      <c r="DI115" s="192" t="str">
        <f t="shared" si="80"/>
        <v>13E</v>
      </c>
      <c r="DJ115" s="192" t="str">
        <f t="shared" si="81"/>
        <v>15E</v>
      </c>
      <c r="DK115" s="192" t="str">
        <f t="shared" si="82"/>
        <v>19E</v>
      </c>
      <c r="DL115" s="192" t="str">
        <f t="shared" si="83"/>
        <v>20E</v>
      </c>
      <c r="DM115" s="192" t="str">
        <f t="shared" si="84"/>
        <v>21E</v>
      </c>
      <c r="DN115" s="192" t="str">
        <f t="shared" si="85"/>
        <v>E</v>
      </c>
      <c r="DO115" s="192" t="str">
        <f t="shared" si="86"/>
        <v>E</v>
      </c>
      <c r="DP115" s="192" t="str">
        <f t="shared" si="87"/>
        <v>E</v>
      </c>
      <c r="DQ115" s="192" t="str">
        <f t="shared" si="88"/>
        <v>E</v>
      </c>
      <c r="DU115" s="204">
        <f t="shared" si="89"/>
        <v>1305000302</v>
      </c>
      <c r="DV115" s="204">
        <f t="shared" si="90"/>
        <v>1305000302</v>
      </c>
      <c r="DW115" s="204">
        <f t="shared" si="91"/>
        <v>1305000302</v>
      </c>
      <c r="DX115" s="204">
        <f t="shared" si="92"/>
        <v>1305000302</v>
      </c>
      <c r="DY115" s="204">
        <f t="shared" si="93"/>
        <v>1305000302</v>
      </c>
      <c r="DZ115" s="204">
        <f t="shared" si="94"/>
        <v>1305000302</v>
      </c>
      <c r="EA115" s="204">
        <f t="shared" si="95"/>
        <v>1305000302</v>
      </c>
      <c r="EB115" s="204">
        <f t="shared" si="96"/>
        <v>1305000302</v>
      </c>
      <c r="EC115" s="204">
        <f t="shared" si="97"/>
        <v>1305000302</v>
      </c>
      <c r="ED115" s="204">
        <f t="shared" si="98"/>
        <v>1305000302</v>
      </c>
      <c r="EE115" s="204">
        <f t="shared" si="99"/>
        <v>1305000302</v>
      </c>
    </row>
    <row r="116" spans="2:135" ht="22.8" x14ac:dyDescent="0.3">
      <c r="B116" s="225">
        <f t="shared" si="100"/>
        <v>103</v>
      </c>
      <c r="C116" s="226">
        <f t="shared" si="101"/>
        <v>1305000303</v>
      </c>
      <c r="D116" s="227" t="s">
        <v>293</v>
      </c>
      <c r="E116" s="279" t="s">
        <v>38</v>
      </c>
      <c r="F116" s="202"/>
      <c r="G116" s="202"/>
      <c r="H116" s="202"/>
      <c r="I116" s="202"/>
      <c r="J116" s="202"/>
      <c r="K116" s="201"/>
      <c r="U116">
        <v>102</v>
      </c>
      <c r="V116">
        <f t="shared" si="102"/>
        <v>1305000302</v>
      </c>
      <c r="W116" t="str">
        <f t="shared" si="103"/>
        <v>01T</v>
      </c>
      <c r="X116" t="str">
        <f>IF(B115="","",IF(OR(W116="",W116=0),"",IF(V116=800,"",INDEX(DATA!$M$10:$Q$10,1,MATCH(W116,DATA!$M$9:$Q$9,0)))))</f>
        <v>09H</v>
      </c>
      <c r="Y116" t="str">
        <f>IF(B115="","",IF($CG$13=2,IF(OR(F115="NO",F115=""),"",F115),IF(V116=800,"",DATA!$M$11)))</f>
        <v>13E</v>
      </c>
      <c r="Z116" t="str">
        <f>IF(B115="","",IF(AND($CG$13=2,G115="NO"),"",IF(V116=800,"",LEFT(DATA!$M$12,2)&amp;D115)))</f>
        <v>15E</v>
      </c>
      <c r="AA116" t="str">
        <f>IF(B115="","",IF(AND($CG$13=2,G115="NO"),"",IF(V116=800,"",LEFT(DATA!$M$13,2)&amp;D115)))</f>
        <v>19E</v>
      </c>
      <c r="AB116" t="str">
        <f>IF(B115="","",IF(AND($CG$13=2,H115="NO"),"",IF(V116=800,"",LEFT(DATA!$M$14,2)&amp;D115)))</f>
        <v>20E</v>
      </c>
      <c r="AC116" t="str">
        <f>IF(B115="","",IF(AND($CG$13=2,H115="NO"),"",IF(V116=800,"",LEFT(DATA!$M$15,2)&amp;D115)))</f>
        <v>21E</v>
      </c>
      <c r="AD116" t="str">
        <f>IF(B115="","",IF(AND($CG$13=2,I115="NO"),"",IF(V116=800,"",LEFT(DATA!$M$16,2)&amp;D115)))</f>
        <v>E</v>
      </c>
      <c r="AE116" t="str">
        <f>IF(B115="","",IF(AND($CG$13=2,I115="NO"),"",IF(V116=800,"",LEFT(DATA!$M$17,2)&amp;D115)))</f>
        <v>E</v>
      </c>
      <c r="AF116" t="str">
        <f>IF(B115="","",IF(AND($CG$13=2,J115="NO"),"",IF(V116=800,"",LEFT(DATA!$M$18,2)&amp;D115)))</f>
        <v>E</v>
      </c>
      <c r="AG116" t="str">
        <f>IF(B115="","",IF(AND($CG$13=2,J115="NO"),"",IF(V116=800,"",LEFT(DATA!$M$19,2)&amp;D115)))</f>
        <v>E</v>
      </c>
      <c r="AJ116" s="192">
        <f t="shared" si="104"/>
        <v>102</v>
      </c>
      <c r="AK116" s="192">
        <f t="shared" si="105"/>
        <v>102</v>
      </c>
      <c r="AL116" s="192">
        <f t="shared" si="106"/>
        <v>1305000302</v>
      </c>
      <c r="AM116" s="192" t="str">
        <f t="shared" si="107"/>
        <v>E</v>
      </c>
      <c r="AN116" s="192">
        <v>102</v>
      </c>
      <c r="AO116" s="192" t="str">
        <f>IF(AL116="","",INDEX($W$15:$AG$402,MATCH(AL116,V$15:$V$402,0),1))</f>
        <v>01T</v>
      </c>
      <c r="AP116" s="192" t="str">
        <f t="shared" si="108"/>
        <v>09H</v>
      </c>
      <c r="AQ116" s="192" t="str">
        <f t="shared" si="109"/>
        <v>13E</v>
      </c>
      <c r="AR116" s="192" t="str">
        <f t="shared" si="110"/>
        <v>15E</v>
      </c>
      <c r="AS116" s="192" t="str">
        <f t="shared" si="111"/>
        <v>19E</v>
      </c>
      <c r="AT116" s="192" t="str">
        <f t="shared" si="112"/>
        <v>20E</v>
      </c>
      <c r="AU116" s="192" t="str">
        <f t="shared" si="113"/>
        <v>21E</v>
      </c>
      <c r="AV116" s="192" t="str">
        <f t="shared" si="114"/>
        <v>E</v>
      </c>
      <c r="AW116" s="192" t="str">
        <f t="shared" si="115"/>
        <v>E</v>
      </c>
      <c r="AX116" s="192" t="str">
        <f t="shared" si="116"/>
        <v>E</v>
      </c>
      <c r="AY116" s="192" t="str">
        <f t="shared" si="117"/>
        <v>E</v>
      </c>
      <c r="BB116">
        <f t="shared" si="118"/>
        <v>800</v>
      </c>
      <c r="BC116">
        <f t="shared" si="119"/>
        <v>102</v>
      </c>
      <c r="BD116">
        <f t="shared" si="120"/>
        <v>800</v>
      </c>
      <c r="BE116">
        <f t="shared" si="121"/>
        <v>800</v>
      </c>
      <c r="BF116">
        <f t="shared" si="122"/>
        <v>800</v>
      </c>
      <c r="BG116">
        <f t="shared" si="123"/>
        <v>102</v>
      </c>
      <c r="BH116">
        <v>102</v>
      </c>
      <c r="BK116">
        <f t="shared" si="124"/>
        <v>102</v>
      </c>
      <c r="BL116">
        <f t="shared" si="125"/>
        <v>800</v>
      </c>
      <c r="BM116">
        <f t="shared" si="126"/>
        <v>800</v>
      </c>
      <c r="BN116">
        <f t="shared" si="127"/>
        <v>800</v>
      </c>
      <c r="BO116">
        <f t="shared" si="128"/>
        <v>800</v>
      </c>
      <c r="BP116">
        <f t="shared" si="129"/>
        <v>800</v>
      </c>
      <c r="BQ116">
        <f t="shared" si="130"/>
        <v>102</v>
      </c>
      <c r="CS116" s="193">
        <f t="shared" si="67"/>
        <v>103</v>
      </c>
      <c r="CT116" s="193">
        <f t="shared" si="68"/>
        <v>103</v>
      </c>
      <c r="CU116" s="193">
        <f t="shared" si="69"/>
        <v>103</v>
      </c>
      <c r="CV116" s="193">
        <f t="shared" si="70"/>
        <v>103</v>
      </c>
      <c r="CW116" s="193">
        <f t="shared" si="71"/>
        <v>103</v>
      </c>
      <c r="CX116" s="193">
        <f t="shared" si="72"/>
        <v>103</v>
      </c>
      <c r="CY116" s="193">
        <f t="shared" si="73"/>
        <v>103</v>
      </c>
      <c r="CZ116" s="193">
        <f t="shared" si="74"/>
        <v>103</v>
      </c>
      <c r="DA116" s="193">
        <f t="shared" si="75"/>
        <v>103</v>
      </c>
      <c r="DB116" s="193">
        <f t="shared" si="76"/>
        <v>103</v>
      </c>
      <c r="DC116" s="193">
        <f t="shared" si="77"/>
        <v>103</v>
      </c>
      <c r="DF116">
        <v>103</v>
      </c>
      <c r="DG116" s="192" t="str">
        <f t="shared" si="78"/>
        <v>01T</v>
      </c>
      <c r="DH116" s="192" t="str">
        <f t="shared" si="79"/>
        <v>09H</v>
      </c>
      <c r="DI116" s="192" t="str">
        <f t="shared" si="80"/>
        <v>13E</v>
      </c>
      <c r="DJ116" s="192" t="str">
        <f t="shared" si="81"/>
        <v>15E</v>
      </c>
      <c r="DK116" s="192" t="str">
        <f t="shared" si="82"/>
        <v>19E</v>
      </c>
      <c r="DL116" s="192" t="str">
        <f t="shared" si="83"/>
        <v>20E</v>
      </c>
      <c r="DM116" s="192" t="str">
        <f t="shared" si="84"/>
        <v>21E</v>
      </c>
      <c r="DN116" s="192" t="str">
        <f t="shared" si="85"/>
        <v>E</v>
      </c>
      <c r="DO116" s="192" t="str">
        <f t="shared" si="86"/>
        <v>E</v>
      </c>
      <c r="DP116" s="192" t="str">
        <f t="shared" si="87"/>
        <v>E</v>
      </c>
      <c r="DQ116" s="192" t="str">
        <f t="shared" si="88"/>
        <v>E</v>
      </c>
      <c r="DU116" s="204">
        <f t="shared" si="89"/>
        <v>1305000303</v>
      </c>
      <c r="DV116" s="204">
        <f t="shared" si="90"/>
        <v>1305000303</v>
      </c>
      <c r="DW116" s="204">
        <f t="shared" si="91"/>
        <v>1305000303</v>
      </c>
      <c r="DX116" s="204">
        <f t="shared" si="92"/>
        <v>1305000303</v>
      </c>
      <c r="DY116" s="204">
        <f t="shared" si="93"/>
        <v>1305000303</v>
      </c>
      <c r="DZ116" s="204">
        <f t="shared" si="94"/>
        <v>1305000303</v>
      </c>
      <c r="EA116" s="204">
        <f t="shared" si="95"/>
        <v>1305000303</v>
      </c>
      <c r="EB116" s="204">
        <f t="shared" si="96"/>
        <v>1305000303</v>
      </c>
      <c r="EC116" s="204">
        <f t="shared" si="97"/>
        <v>1305000303</v>
      </c>
      <c r="ED116" s="204">
        <f t="shared" si="98"/>
        <v>1305000303</v>
      </c>
      <c r="EE116" s="204">
        <f t="shared" si="99"/>
        <v>1305000303</v>
      </c>
    </row>
    <row r="117" spans="2:135" ht="22.8" x14ac:dyDescent="0.3">
      <c r="B117" s="225">
        <f t="shared" si="100"/>
        <v>104</v>
      </c>
      <c r="C117" s="226">
        <f t="shared" si="101"/>
        <v>1305000304</v>
      </c>
      <c r="D117" s="227" t="s">
        <v>293</v>
      </c>
      <c r="E117" s="279" t="s">
        <v>38</v>
      </c>
      <c r="F117" s="202"/>
      <c r="G117" s="202"/>
      <c r="H117" s="202"/>
      <c r="I117" s="202"/>
      <c r="J117" s="202"/>
      <c r="K117" s="201"/>
      <c r="U117">
        <v>103</v>
      </c>
      <c r="V117">
        <f t="shared" si="102"/>
        <v>1305000303</v>
      </c>
      <c r="W117" t="str">
        <f t="shared" si="103"/>
        <v>01T</v>
      </c>
      <c r="X117" t="str">
        <f>IF(B116="","",IF(OR(W117="",W117=0),"",IF(V117=800,"",INDEX(DATA!$M$10:$Q$10,1,MATCH(W117,DATA!$M$9:$Q$9,0)))))</f>
        <v>09H</v>
      </c>
      <c r="Y117" t="str">
        <f>IF(B116="","",IF($CG$13=2,IF(OR(F116="NO",F116=""),"",F116),IF(V117=800,"",DATA!$M$11)))</f>
        <v>13E</v>
      </c>
      <c r="Z117" t="str">
        <f>IF(B116="","",IF(AND($CG$13=2,G116="NO"),"",IF(V117=800,"",LEFT(DATA!$M$12,2)&amp;D116)))</f>
        <v>15E</v>
      </c>
      <c r="AA117" t="str">
        <f>IF(B116="","",IF(AND($CG$13=2,G116="NO"),"",IF(V117=800,"",LEFT(DATA!$M$13,2)&amp;D116)))</f>
        <v>19E</v>
      </c>
      <c r="AB117" t="str">
        <f>IF(B116="","",IF(AND($CG$13=2,H116="NO"),"",IF(V117=800,"",LEFT(DATA!$M$14,2)&amp;D116)))</f>
        <v>20E</v>
      </c>
      <c r="AC117" t="str">
        <f>IF(B116="","",IF(AND($CG$13=2,H116="NO"),"",IF(V117=800,"",LEFT(DATA!$M$15,2)&amp;D116)))</f>
        <v>21E</v>
      </c>
      <c r="AD117" t="str">
        <f>IF(B116="","",IF(AND($CG$13=2,I116="NO"),"",IF(V117=800,"",LEFT(DATA!$M$16,2)&amp;D116)))</f>
        <v>E</v>
      </c>
      <c r="AE117" t="str">
        <f>IF(B116="","",IF(AND($CG$13=2,I116="NO"),"",IF(V117=800,"",LEFT(DATA!$M$17,2)&amp;D116)))</f>
        <v>E</v>
      </c>
      <c r="AF117" t="str">
        <f>IF(B116="","",IF(AND($CG$13=2,J116="NO"),"",IF(V117=800,"",LEFT(DATA!$M$18,2)&amp;D116)))</f>
        <v>E</v>
      </c>
      <c r="AG117" t="str">
        <f>IF(B116="","",IF(AND($CG$13=2,J116="NO"),"",IF(V117=800,"",LEFT(DATA!$M$19,2)&amp;D116)))</f>
        <v>E</v>
      </c>
      <c r="AJ117" s="192">
        <f t="shared" si="104"/>
        <v>103</v>
      </c>
      <c r="AK117" s="192">
        <f t="shared" si="105"/>
        <v>103</v>
      </c>
      <c r="AL117" s="192">
        <f t="shared" si="106"/>
        <v>1305000303</v>
      </c>
      <c r="AM117" s="192" t="str">
        <f t="shared" si="107"/>
        <v>E</v>
      </c>
      <c r="AN117" s="192">
        <v>103</v>
      </c>
      <c r="AO117" s="192" t="str">
        <f>IF(AL117="","",INDEX($W$15:$AG$402,MATCH(AL117,V$15:$V$402,0),1))</f>
        <v>01T</v>
      </c>
      <c r="AP117" s="192" t="str">
        <f t="shared" si="108"/>
        <v>09H</v>
      </c>
      <c r="AQ117" s="192" t="str">
        <f t="shared" si="109"/>
        <v>13E</v>
      </c>
      <c r="AR117" s="192" t="str">
        <f t="shared" si="110"/>
        <v>15E</v>
      </c>
      <c r="AS117" s="192" t="str">
        <f t="shared" si="111"/>
        <v>19E</v>
      </c>
      <c r="AT117" s="192" t="str">
        <f t="shared" si="112"/>
        <v>20E</v>
      </c>
      <c r="AU117" s="192" t="str">
        <f t="shared" si="113"/>
        <v>21E</v>
      </c>
      <c r="AV117" s="192" t="str">
        <f t="shared" si="114"/>
        <v>E</v>
      </c>
      <c r="AW117" s="192" t="str">
        <f t="shared" si="115"/>
        <v>E</v>
      </c>
      <c r="AX117" s="192" t="str">
        <f t="shared" si="116"/>
        <v>E</v>
      </c>
      <c r="AY117" s="192" t="str">
        <f t="shared" si="117"/>
        <v>E</v>
      </c>
      <c r="BB117">
        <f t="shared" si="118"/>
        <v>800</v>
      </c>
      <c r="BC117">
        <f t="shared" si="119"/>
        <v>103</v>
      </c>
      <c r="BD117">
        <f t="shared" si="120"/>
        <v>800</v>
      </c>
      <c r="BE117">
        <f t="shared" si="121"/>
        <v>800</v>
      </c>
      <c r="BF117">
        <f t="shared" si="122"/>
        <v>800</v>
      </c>
      <c r="BG117">
        <f t="shared" si="123"/>
        <v>103</v>
      </c>
      <c r="BH117">
        <v>103</v>
      </c>
      <c r="BK117">
        <f t="shared" si="124"/>
        <v>103</v>
      </c>
      <c r="BL117">
        <f t="shared" si="125"/>
        <v>800</v>
      </c>
      <c r="BM117">
        <f t="shared" si="126"/>
        <v>800</v>
      </c>
      <c r="BN117">
        <f t="shared" si="127"/>
        <v>800</v>
      </c>
      <c r="BO117">
        <f t="shared" si="128"/>
        <v>800</v>
      </c>
      <c r="BP117">
        <f t="shared" si="129"/>
        <v>800</v>
      </c>
      <c r="BQ117">
        <f t="shared" si="130"/>
        <v>103</v>
      </c>
      <c r="CS117" s="193">
        <f t="shared" si="67"/>
        <v>104</v>
      </c>
      <c r="CT117" s="193">
        <f t="shared" si="68"/>
        <v>104</v>
      </c>
      <c r="CU117" s="193">
        <f t="shared" si="69"/>
        <v>104</v>
      </c>
      <c r="CV117" s="193">
        <f t="shared" si="70"/>
        <v>104</v>
      </c>
      <c r="CW117" s="193">
        <f t="shared" si="71"/>
        <v>104</v>
      </c>
      <c r="CX117" s="193">
        <f t="shared" si="72"/>
        <v>104</v>
      </c>
      <c r="CY117" s="193">
        <f t="shared" si="73"/>
        <v>104</v>
      </c>
      <c r="CZ117" s="193">
        <f t="shared" si="74"/>
        <v>104</v>
      </c>
      <c r="DA117" s="193">
        <f t="shared" si="75"/>
        <v>104</v>
      </c>
      <c r="DB117" s="193">
        <f t="shared" si="76"/>
        <v>104</v>
      </c>
      <c r="DC117" s="193">
        <f t="shared" si="77"/>
        <v>104</v>
      </c>
      <c r="DF117">
        <v>104</v>
      </c>
      <c r="DG117" s="192" t="str">
        <f t="shared" si="78"/>
        <v>01T</v>
      </c>
      <c r="DH117" s="192" t="str">
        <f t="shared" si="79"/>
        <v>09H</v>
      </c>
      <c r="DI117" s="192" t="str">
        <f t="shared" si="80"/>
        <v>13E</v>
      </c>
      <c r="DJ117" s="192" t="str">
        <f t="shared" si="81"/>
        <v>15E</v>
      </c>
      <c r="DK117" s="192" t="str">
        <f t="shared" si="82"/>
        <v>19E</v>
      </c>
      <c r="DL117" s="192" t="str">
        <f t="shared" si="83"/>
        <v>20E</v>
      </c>
      <c r="DM117" s="192" t="str">
        <f t="shared" si="84"/>
        <v>21E</v>
      </c>
      <c r="DN117" s="192" t="str">
        <f t="shared" si="85"/>
        <v>E</v>
      </c>
      <c r="DO117" s="192" t="str">
        <f t="shared" si="86"/>
        <v>E</v>
      </c>
      <c r="DP117" s="192" t="str">
        <f t="shared" si="87"/>
        <v>E</v>
      </c>
      <c r="DQ117" s="192" t="str">
        <f t="shared" si="88"/>
        <v>E</v>
      </c>
      <c r="DU117" s="204">
        <f t="shared" si="89"/>
        <v>1305000304</v>
      </c>
      <c r="DV117" s="204">
        <f t="shared" si="90"/>
        <v>1305000304</v>
      </c>
      <c r="DW117" s="204">
        <f t="shared" si="91"/>
        <v>1305000304</v>
      </c>
      <c r="DX117" s="204">
        <f t="shared" si="92"/>
        <v>1305000304</v>
      </c>
      <c r="DY117" s="204">
        <f t="shared" si="93"/>
        <v>1305000304</v>
      </c>
      <c r="DZ117" s="204">
        <f t="shared" si="94"/>
        <v>1305000304</v>
      </c>
      <c r="EA117" s="204">
        <f t="shared" si="95"/>
        <v>1305000304</v>
      </c>
      <c r="EB117" s="204">
        <f t="shared" si="96"/>
        <v>1305000304</v>
      </c>
      <c r="EC117" s="204">
        <f t="shared" si="97"/>
        <v>1305000304</v>
      </c>
      <c r="ED117" s="204">
        <f t="shared" si="98"/>
        <v>1305000304</v>
      </c>
      <c r="EE117" s="204">
        <f t="shared" si="99"/>
        <v>1305000304</v>
      </c>
    </row>
    <row r="118" spans="2:135" ht="22.8" x14ac:dyDescent="0.3">
      <c r="B118" s="225">
        <f t="shared" si="100"/>
        <v>105</v>
      </c>
      <c r="C118" s="226">
        <f t="shared" si="101"/>
        <v>1305000305</v>
      </c>
      <c r="D118" s="227" t="s">
        <v>293</v>
      </c>
      <c r="E118" s="279" t="s">
        <v>38</v>
      </c>
      <c r="F118" s="202"/>
      <c r="G118" s="202"/>
      <c r="H118" s="202"/>
      <c r="I118" s="202"/>
      <c r="J118" s="202"/>
      <c r="K118" s="201"/>
      <c r="U118">
        <v>104</v>
      </c>
      <c r="V118">
        <f t="shared" si="102"/>
        <v>1305000304</v>
      </c>
      <c r="W118" t="str">
        <f t="shared" si="103"/>
        <v>01T</v>
      </c>
      <c r="X118" t="str">
        <f>IF(B117="","",IF(OR(W118="",W118=0),"",IF(V118=800,"",INDEX(DATA!$M$10:$Q$10,1,MATCH(W118,DATA!$M$9:$Q$9,0)))))</f>
        <v>09H</v>
      </c>
      <c r="Y118" t="str">
        <f>IF(B117="","",IF($CG$13=2,IF(OR(F117="NO",F117=""),"",F117),IF(V118=800,"",DATA!$M$11)))</f>
        <v>13E</v>
      </c>
      <c r="Z118" t="str">
        <f>IF(B117="","",IF(AND($CG$13=2,G117="NO"),"",IF(V118=800,"",LEFT(DATA!$M$12,2)&amp;D117)))</f>
        <v>15E</v>
      </c>
      <c r="AA118" t="str">
        <f>IF(B117="","",IF(AND($CG$13=2,G117="NO"),"",IF(V118=800,"",LEFT(DATA!$M$13,2)&amp;D117)))</f>
        <v>19E</v>
      </c>
      <c r="AB118" t="str">
        <f>IF(B117="","",IF(AND($CG$13=2,H117="NO"),"",IF(V118=800,"",LEFT(DATA!$M$14,2)&amp;D117)))</f>
        <v>20E</v>
      </c>
      <c r="AC118" t="str">
        <f>IF(B117="","",IF(AND($CG$13=2,H117="NO"),"",IF(V118=800,"",LEFT(DATA!$M$15,2)&amp;D117)))</f>
        <v>21E</v>
      </c>
      <c r="AD118" t="str">
        <f>IF(B117="","",IF(AND($CG$13=2,I117="NO"),"",IF(V118=800,"",LEFT(DATA!$M$16,2)&amp;D117)))</f>
        <v>E</v>
      </c>
      <c r="AE118" t="str">
        <f>IF(B117="","",IF(AND($CG$13=2,I117="NO"),"",IF(V118=800,"",LEFT(DATA!$M$17,2)&amp;D117)))</f>
        <v>E</v>
      </c>
      <c r="AF118" t="str">
        <f>IF(B117="","",IF(AND($CG$13=2,J117="NO"),"",IF(V118=800,"",LEFT(DATA!$M$18,2)&amp;D117)))</f>
        <v>E</v>
      </c>
      <c r="AG118" t="str">
        <f>IF(B117="","",IF(AND($CG$13=2,J117="NO"),"",IF(V118=800,"",LEFT(DATA!$M$19,2)&amp;D117)))</f>
        <v>E</v>
      </c>
      <c r="AJ118" s="192">
        <f t="shared" si="104"/>
        <v>104</v>
      </c>
      <c r="AK118" s="192">
        <f t="shared" si="105"/>
        <v>104</v>
      </c>
      <c r="AL118" s="192">
        <f t="shared" si="106"/>
        <v>1305000304</v>
      </c>
      <c r="AM118" s="192" t="str">
        <f t="shared" si="107"/>
        <v>E</v>
      </c>
      <c r="AN118" s="192">
        <v>104</v>
      </c>
      <c r="AO118" s="192" t="str">
        <f>IF(AL118="","",INDEX($W$15:$AG$402,MATCH(AL118,V$15:$V$402,0),1))</f>
        <v>01T</v>
      </c>
      <c r="AP118" s="192" t="str">
        <f t="shared" si="108"/>
        <v>09H</v>
      </c>
      <c r="AQ118" s="192" t="str">
        <f t="shared" si="109"/>
        <v>13E</v>
      </c>
      <c r="AR118" s="192" t="str">
        <f t="shared" si="110"/>
        <v>15E</v>
      </c>
      <c r="AS118" s="192" t="str">
        <f t="shared" si="111"/>
        <v>19E</v>
      </c>
      <c r="AT118" s="192" t="str">
        <f t="shared" si="112"/>
        <v>20E</v>
      </c>
      <c r="AU118" s="192" t="str">
        <f t="shared" si="113"/>
        <v>21E</v>
      </c>
      <c r="AV118" s="192" t="str">
        <f t="shared" si="114"/>
        <v>E</v>
      </c>
      <c r="AW118" s="192" t="str">
        <f t="shared" si="115"/>
        <v>E</v>
      </c>
      <c r="AX118" s="192" t="str">
        <f t="shared" si="116"/>
        <v>E</v>
      </c>
      <c r="AY118" s="192" t="str">
        <f t="shared" si="117"/>
        <v>E</v>
      </c>
      <c r="BB118">
        <f t="shared" si="118"/>
        <v>800</v>
      </c>
      <c r="BC118">
        <f t="shared" si="119"/>
        <v>104</v>
      </c>
      <c r="BD118">
        <f t="shared" si="120"/>
        <v>800</v>
      </c>
      <c r="BE118">
        <f t="shared" si="121"/>
        <v>800</v>
      </c>
      <c r="BF118">
        <f t="shared" si="122"/>
        <v>800</v>
      </c>
      <c r="BG118">
        <f t="shared" si="123"/>
        <v>104</v>
      </c>
      <c r="BH118">
        <v>104</v>
      </c>
      <c r="BK118">
        <f t="shared" si="124"/>
        <v>104</v>
      </c>
      <c r="BL118">
        <f t="shared" si="125"/>
        <v>800</v>
      </c>
      <c r="BM118">
        <f t="shared" si="126"/>
        <v>800</v>
      </c>
      <c r="BN118">
        <f t="shared" si="127"/>
        <v>800</v>
      </c>
      <c r="BO118">
        <f t="shared" si="128"/>
        <v>800</v>
      </c>
      <c r="BP118">
        <f t="shared" si="129"/>
        <v>800</v>
      </c>
      <c r="BQ118">
        <f t="shared" si="130"/>
        <v>104</v>
      </c>
      <c r="CS118" s="193">
        <f t="shared" si="67"/>
        <v>105</v>
      </c>
      <c r="CT118" s="193">
        <f t="shared" si="68"/>
        <v>105</v>
      </c>
      <c r="CU118" s="193">
        <f t="shared" si="69"/>
        <v>105</v>
      </c>
      <c r="CV118" s="193">
        <f t="shared" si="70"/>
        <v>105</v>
      </c>
      <c r="CW118" s="193">
        <f t="shared" si="71"/>
        <v>105</v>
      </c>
      <c r="CX118" s="193">
        <f t="shared" si="72"/>
        <v>105</v>
      </c>
      <c r="CY118" s="193">
        <f t="shared" si="73"/>
        <v>105</v>
      </c>
      <c r="CZ118" s="193">
        <f t="shared" si="74"/>
        <v>105</v>
      </c>
      <c r="DA118" s="193">
        <f t="shared" si="75"/>
        <v>105</v>
      </c>
      <c r="DB118" s="193">
        <f t="shared" si="76"/>
        <v>105</v>
      </c>
      <c r="DC118" s="193">
        <f t="shared" si="77"/>
        <v>105</v>
      </c>
      <c r="DF118">
        <v>105</v>
      </c>
      <c r="DG118" s="192" t="str">
        <f t="shared" si="78"/>
        <v>01T</v>
      </c>
      <c r="DH118" s="192" t="str">
        <f t="shared" si="79"/>
        <v>09H</v>
      </c>
      <c r="DI118" s="192" t="str">
        <f t="shared" si="80"/>
        <v>13E</v>
      </c>
      <c r="DJ118" s="192" t="str">
        <f t="shared" si="81"/>
        <v>15E</v>
      </c>
      <c r="DK118" s="192" t="str">
        <f t="shared" si="82"/>
        <v>19E</v>
      </c>
      <c r="DL118" s="192" t="str">
        <f t="shared" si="83"/>
        <v>20E</v>
      </c>
      <c r="DM118" s="192" t="str">
        <f t="shared" si="84"/>
        <v>21E</v>
      </c>
      <c r="DN118" s="192" t="str">
        <f t="shared" si="85"/>
        <v>E</v>
      </c>
      <c r="DO118" s="192" t="str">
        <f t="shared" si="86"/>
        <v>E</v>
      </c>
      <c r="DP118" s="192" t="str">
        <f t="shared" si="87"/>
        <v>E</v>
      </c>
      <c r="DQ118" s="192" t="str">
        <f t="shared" si="88"/>
        <v>E</v>
      </c>
      <c r="DU118" s="204">
        <f t="shared" si="89"/>
        <v>1305000305</v>
      </c>
      <c r="DV118" s="204">
        <f t="shared" si="90"/>
        <v>1305000305</v>
      </c>
      <c r="DW118" s="204">
        <f t="shared" si="91"/>
        <v>1305000305</v>
      </c>
      <c r="DX118" s="204">
        <f t="shared" si="92"/>
        <v>1305000305</v>
      </c>
      <c r="DY118" s="204">
        <f t="shared" si="93"/>
        <v>1305000305</v>
      </c>
      <c r="DZ118" s="204">
        <f t="shared" si="94"/>
        <v>1305000305</v>
      </c>
      <c r="EA118" s="204">
        <f t="shared" si="95"/>
        <v>1305000305</v>
      </c>
      <c r="EB118" s="204">
        <f t="shared" si="96"/>
        <v>1305000305</v>
      </c>
      <c r="EC118" s="204">
        <f t="shared" si="97"/>
        <v>1305000305</v>
      </c>
      <c r="ED118" s="204">
        <f t="shared" si="98"/>
        <v>1305000305</v>
      </c>
      <c r="EE118" s="204">
        <f t="shared" si="99"/>
        <v>1305000305</v>
      </c>
    </row>
    <row r="119" spans="2:135" ht="22.8" x14ac:dyDescent="0.3">
      <c r="B119" s="225">
        <f t="shared" si="100"/>
        <v>106</v>
      </c>
      <c r="C119" s="226">
        <f t="shared" si="101"/>
        <v>1305000306</v>
      </c>
      <c r="D119" s="227" t="s">
        <v>293</v>
      </c>
      <c r="E119" s="279" t="s">
        <v>38</v>
      </c>
      <c r="F119" s="202"/>
      <c r="G119" s="202"/>
      <c r="H119" s="202"/>
      <c r="I119" s="202"/>
      <c r="J119" s="202"/>
      <c r="K119" s="201"/>
      <c r="U119">
        <v>105</v>
      </c>
      <c r="V119">
        <f t="shared" si="102"/>
        <v>1305000305</v>
      </c>
      <c r="W119" t="str">
        <f t="shared" si="103"/>
        <v>01T</v>
      </c>
      <c r="X119" t="str">
        <f>IF(B118="","",IF(OR(W119="",W119=0),"",IF(V119=800,"",INDEX(DATA!$M$10:$Q$10,1,MATCH(W119,DATA!$M$9:$Q$9,0)))))</f>
        <v>09H</v>
      </c>
      <c r="Y119" t="str">
        <f>IF(B118="","",IF($CG$13=2,IF(OR(F118="NO",F118=""),"",F118),IF(V119=800,"",DATA!$M$11)))</f>
        <v>13E</v>
      </c>
      <c r="Z119" t="str">
        <f>IF(B118="","",IF(AND($CG$13=2,G118="NO"),"",IF(V119=800,"",LEFT(DATA!$M$12,2)&amp;D118)))</f>
        <v>15E</v>
      </c>
      <c r="AA119" t="str">
        <f>IF(B118="","",IF(AND($CG$13=2,G118="NO"),"",IF(V119=800,"",LEFT(DATA!$M$13,2)&amp;D118)))</f>
        <v>19E</v>
      </c>
      <c r="AB119" t="str">
        <f>IF(B118="","",IF(AND($CG$13=2,H118="NO"),"",IF(V119=800,"",LEFT(DATA!$M$14,2)&amp;D118)))</f>
        <v>20E</v>
      </c>
      <c r="AC119" t="str">
        <f>IF(B118="","",IF(AND($CG$13=2,H118="NO"),"",IF(V119=800,"",LEFT(DATA!$M$15,2)&amp;D118)))</f>
        <v>21E</v>
      </c>
      <c r="AD119" t="str">
        <f>IF(B118="","",IF(AND($CG$13=2,I118="NO"),"",IF(V119=800,"",LEFT(DATA!$M$16,2)&amp;D118)))</f>
        <v>E</v>
      </c>
      <c r="AE119" t="str">
        <f>IF(B118="","",IF(AND($CG$13=2,I118="NO"),"",IF(V119=800,"",LEFT(DATA!$M$17,2)&amp;D118)))</f>
        <v>E</v>
      </c>
      <c r="AF119" t="str">
        <f>IF(B118="","",IF(AND($CG$13=2,J118="NO"),"",IF(V119=800,"",LEFT(DATA!$M$18,2)&amp;D118)))</f>
        <v>E</v>
      </c>
      <c r="AG119" t="str">
        <f>IF(B118="","",IF(AND($CG$13=2,J118="NO"),"",IF(V119=800,"",LEFT(DATA!$M$19,2)&amp;D118)))</f>
        <v>E</v>
      </c>
      <c r="AJ119" s="192">
        <f t="shared" si="104"/>
        <v>105</v>
      </c>
      <c r="AK119" s="192">
        <f t="shared" si="105"/>
        <v>105</v>
      </c>
      <c r="AL119" s="192">
        <f t="shared" si="106"/>
        <v>1305000305</v>
      </c>
      <c r="AM119" s="192" t="str">
        <f t="shared" si="107"/>
        <v>E</v>
      </c>
      <c r="AN119" s="192">
        <v>105</v>
      </c>
      <c r="AO119" s="192" t="str">
        <f>IF(AL119="","",INDEX($W$15:$AG$402,MATCH(AL119,V$15:$V$402,0),1))</f>
        <v>01T</v>
      </c>
      <c r="AP119" s="192" t="str">
        <f t="shared" si="108"/>
        <v>09H</v>
      </c>
      <c r="AQ119" s="192" t="str">
        <f t="shared" si="109"/>
        <v>13E</v>
      </c>
      <c r="AR119" s="192" t="str">
        <f t="shared" si="110"/>
        <v>15E</v>
      </c>
      <c r="AS119" s="192" t="str">
        <f t="shared" si="111"/>
        <v>19E</v>
      </c>
      <c r="AT119" s="192" t="str">
        <f t="shared" si="112"/>
        <v>20E</v>
      </c>
      <c r="AU119" s="192" t="str">
        <f t="shared" si="113"/>
        <v>21E</v>
      </c>
      <c r="AV119" s="192" t="str">
        <f t="shared" si="114"/>
        <v>E</v>
      </c>
      <c r="AW119" s="192" t="str">
        <f t="shared" si="115"/>
        <v>E</v>
      </c>
      <c r="AX119" s="192" t="str">
        <f t="shared" si="116"/>
        <v>E</v>
      </c>
      <c r="AY119" s="192" t="str">
        <f t="shared" si="117"/>
        <v>E</v>
      </c>
      <c r="BB119">
        <f t="shared" si="118"/>
        <v>800</v>
      </c>
      <c r="BC119">
        <f t="shared" si="119"/>
        <v>105</v>
      </c>
      <c r="BD119">
        <f t="shared" si="120"/>
        <v>800</v>
      </c>
      <c r="BE119">
        <f t="shared" si="121"/>
        <v>800</v>
      </c>
      <c r="BF119">
        <f t="shared" si="122"/>
        <v>800</v>
      </c>
      <c r="BG119">
        <f t="shared" si="123"/>
        <v>105</v>
      </c>
      <c r="BH119">
        <v>105</v>
      </c>
      <c r="BK119">
        <f t="shared" si="124"/>
        <v>105</v>
      </c>
      <c r="BL119">
        <f t="shared" si="125"/>
        <v>800</v>
      </c>
      <c r="BM119">
        <f t="shared" si="126"/>
        <v>800</v>
      </c>
      <c r="BN119">
        <f t="shared" si="127"/>
        <v>800</v>
      </c>
      <c r="BO119">
        <f t="shared" si="128"/>
        <v>800</v>
      </c>
      <c r="BP119">
        <f t="shared" si="129"/>
        <v>800</v>
      </c>
      <c r="BQ119">
        <f t="shared" si="130"/>
        <v>105</v>
      </c>
      <c r="CS119" s="193">
        <f t="shared" si="67"/>
        <v>106</v>
      </c>
      <c r="CT119" s="193">
        <f t="shared" si="68"/>
        <v>106</v>
      </c>
      <c r="CU119" s="193">
        <f t="shared" si="69"/>
        <v>106</v>
      </c>
      <c r="CV119" s="193">
        <f t="shared" si="70"/>
        <v>106</v>
      </c>
      <c r="CW119" s="193">
        <f t="shared" si="71"/>
        <v>106</v>
      </c>
      <c r="CX119" s="193">
        <f t="shared" si="72"/>
        <v>106</v>
      </c>
      <c r="CY119" s="193">
        <f t="shared" si="73"/>
        <v>106</v>
      </c>
      <c r="CZ119" s="193">
        <f t="shared" si="74"/>
        <v>106</v>
      </c>
      <c r="DA119" s="193">
        <f t="shared" si="75"/>
        <v>106</v>
      </c>
      <c r="DB119" s="193">
        <f t="shared" si="76"/>
        <v>106</v>
      </c>
      <c r="DC119" s="193">
        <f t="shared" si="77"/>
        <v>106</v>
      </c>
      <c r="DF119">
        <v>106</v>
      </c>
      <c r="DG119" s="192" t="str">
        <f t="shared" si="78"/>
        <v>01T</v>
      </c>
      <c r="DH119" s="192" t="str">
        <f t="shared" si="79"/>
        <v>09H</v>
      </c>
      <c r="DI119" s="192" t="str">
        <f t="shared" si="80"/>
        <v>13E</v>
      </c>
      <c r="DJ119" s="192" t="str">
        <f t="shared" si="81"/>
        <v>15E</v>
      </c>
      <c r="DK119" s="192" t="str">
        <f t="shared" si="82"/>
        <v>19E</v>
      </c>
      <c r="DL119" s="192" t="str">
        <f t="shared" si="83"/>
        <v>20E</v>
      </c>
      <c r="DM119" s="192" t="str">
        <f t="shared" si="84"/>
        <v>21E</v>
      </c>
      <c r="DN119" s="192" t="str">
        <f t="shared" si="85"/>
        <v>E</v>
      </c>
      <c r="DO119" s="192" t="str">
        <f t="shared" si="86"/>
        <v>E</v>
      </c>
      <c r="DP119" s="192" t="str">
        <f t="shared" si="87"/>
        <v>E</v>
      </c>
      <c r="DQ119" s="192" t="str">
        <f t="shared" si="88"/>
        <v>E</v>
      </c>
      <c r="DU119" s="204">
        <f t="shared" si="89"/>
        <v>1305000306</v>
      </c>
      <c r="DV119" s="204">
        <f t="shared" si="90"/>
        <v>1305000306</v>
      </c>
      <c r="DW119" s="204">
        <f t="shared" si="91"/>
        <v>1305000306</v>
      </c>
      <c r="DX119" s="204">
        <f t="shared" si="92"/>
        <v>1305000306</v>
      </c>
      <c r="DY119" s="204">
        <f t="shared" si="93"/>
        <v>1305000306</v>
      </c>
      <c r="DZ119" s="204">
        <f t="shared" si="94"/>
        <v>1305000306</v>
      </c>
      <c r="EA119" s="204">
        <f t="shared" si="95"/>
        <v>1305000306</v>
      </c>
      <c r="EB119" s="204">
        <f t="shared" si="96"/>
        <v>1305000306</v>
      </c>
      <c r="EC119" s="204">
        <f t="shared" si="97"/>
        <v>1305000306</v>
      </c>
      <c r="ED119" s="204">
        <f t="shared" si="98"/>
        <v>1305000306</v>
      </c>
      <c r="EE119" s="204">
        <f t="shared" si="99"/>
        <v>1305000306</v>
      </c>
    </row>
    <row r="120" spans="2:135" ht="22.8" x14ac:dyDescent="0.3">
      <c r="B120" s="225">
        <f t="shared" si="100"/>
        <v>107</v>
      </c>
      <c r="C120" s="226">
        <f t="shared" si="101"/>
        <v>1305000307</v>
      </c>
      <c r="D120" s="227" t="s">
        <v>293</v>
      </c>
      <c r="E120" s="279" t="s">
        <v>38</v>
      </c>
      <c r="F120" s="202"/>
      <c r="G120" s="202"/>
      <c r="H120" s="202"/>
      <c r="I120" s="202"/>
      <c r="J120" s="202"/>
      <c r="K120" s="201"/>
      <c r="U120">
        <v>106</v>
      </c>
      <c r="V120">
        <f t="shared" si="102"/>
        <v>1305000306</v>
      </c>
      <c r="W120" t="str">
        <f t="shared" si="103"/>
        <v>01T</v>
      </c>
      <c r="X120" t="str">
        <f>IF(B119="","",IF(OR(W120="",W120=0),"",IF(V120=800,"",INDEX(DATA!$M$10:$Q$10,1,MATCH(W120,DATA!$M$9:$Q$9,0)))))</f>
        <v>09H</v>
      </c>
      <c r="Y120" t="str">
        <f>IF(B119="","",IF($CG$13=2,IF(OR(F119="NO",F119=""),"",F119),IF(V120=800,"",DATA!$M$11)))</f>
        <v>13E</v>
      </c>
      <c r="Z120" t="str">
        <f>IF(B119="","",IF(AND($CG$13=2,G119="NO"),"",IF(V120=800,"",LEFT(DATA!$M$12,2)&amp;D119)))</f>
        <v>15E</v>
      </c>
      <c r="AA120" t="str">
        <f>IF(B119="","",IF(AND($CG$13=2,G119="NO"),"",IF(V120=800,"",LEFT(DATA!$M$13,2)&amp;D119)))</f>
        <v>19E</v>
      </c>
      <c r="AB120" t="str">
        <f>IF(B119="","",IF(AND($CG$13=2,H119="NO"),"",IF(V120=800,"",LEFT(DATA!$M$14,2)&amp;D119)))</f>
        <v>20E</v>
      </c>
      <c r="AC120" t="str">
        <f>IF(B119="","",IF(AND($CG$13=2,H119="NO"),"",IF(V120=800,"",LEFT(DATA!$M$15,2)&amp;D119)))</f>
        <v>21E</v>
      </c>
      <c r="AD120" t="str">
        <f>IF(B119="","",IF(AND($CG$13=2,I119="NO"),"",IF(V120=800,"",LEFT(DATA!$M$16,2)&amp;D119)))</f>
        <v>E</v>
      </c>
      <c r="AE120" t="str">
        <f>IF(B119="","",IF(AND($CG$13=2,I119="NO"),"",IF(V120=800,"",LEFT(DATA!$M$17,2)&amp;D119)))</f>
        <v>E</v>
      </c>
      <c r="AF120" t="str">
        <f>IF(B119="","",IF(AND($CG$13=2,J119="NO"),"",IF(V120=800,"",LEFT(DATA!$M$18,2)&amp;D119)))</f>
        <v>E</v>
      </c>
      <c r="AG120" t="str">
        <f>IF(B119="","",IF(AND($CG$13=2,J119="NO"),"",IF(V120=800,"",LEFT(DATA!$M$19,2)&amp;D119)))</f>
        <v>E</v>
      </c>
      <c r="AJ120" s="192">
        <f t="shared" si="104"/>
        <v>106</v>
      </c>
      <c r="AK120" s="192">
        <f t="shared" si="105"/>
        <v>106</v>
      </c>
      <c r="AL120" s="192">
        <f t="shared" si="106"/>
        <v>1305000306</v>
      </c>
      <c r="AM120" s="192" t="str">
        <f t="shared" si="107"/>
        <v>E</v>
      </c>
      <c r="AN120" s="192">
        <v>106</v>
      </c>
      <c r="AO120" s="192" t="str">
        <f>IF(AL120="","",INDEX($W$15:$AG$402,MATCH(AL120,V$15:$V$402,0),1))</f>
        <v>01T</v>
      </c>
      <c r="AP120" s="192" t="str">
        <f t="shared" si="108"/>
        <v>09H</v>
      </c>
      <c r="AQ120" s="192" t="str">
        <f t="shared" si="109"/>
        <v>13E</v>
      </c>
      <c r="AR120" s="192" t="str">
        <f t="shared" si="110"/>
        <v>15E</v>
      </c>
      <c r="AS120" s="192" t="str">
        <f t="shared" si="111"/>
        <v>19E</v>
      </c>
      <c r="AT120" s="192" t="str">
        <f t="shared" si="112"/>
        <v>20E</v>
      </c>
      <c r="AU120" s="192" t="str">
        <f t="shared" si="113"/>
        <v>21E</v>
      </c>
      <c r="AV120" s="192" t="str">
        <f t="shared" si="114"/>
        <v>E</v>
      </c>
      <c r="AW120" s="192" t="str">
        <f t="shared" si="115"/>
        <v>E</v>
      </c>
      <c r="AX120" s="192" t="str">
        <f t="shared" si="116"/>
        <v>E</v>
      </c>
      <c r="AY120" s="192" t="str">
        <f t="shared" si="117"/>
        <v>E</v>
      </c>
      <c r="BB120">
        <f t="shared" si="118"/>
        <v>800</v>
      </c>
      <c r="BC120">
        <f t="shared" si="119"/>
        <v>106</v>
      </c>
      <c r="BD120">
        <f t="shared" si="120"/>
        <v>800</v>
      </c>
      <c r="BE120">
        <f t="shared" si="121"/>
        <v>800</v>
      </c>
      <c r="BF120">
        <f t="shared" si="122"/>
        <v>800</v>
      </c>
      <c r="BG120">
        <f t="shared" si="123"/>
        <v>106</v>
      </c>
      <c r="BH120">
        <v>106</v>
      </c>
      <c r="BK120">
        <f t="shared" si="124"/>
        <v>106</v>
      </c>
      <c r="BL120">
        <f t="shared" si="125"/>
        <v>800</v>
      </c>
      <c r="BM120">
        <f t="shared" si="126"/>
        <v>800</v>
      </c>
      <c r="BN120">
        <f t="shared" si="127"/>
        <v>800</v>
      </c>
      <c r="BO120">
        <f t="shared" si="128"/>
        <v>800</v>
      </c>
      <c r="BP120">
        <f t="shared" si="129"/>
        <v>800</v>
      </c>
      <c r="BQ120">
        <f t="shared" si="130"/>
        <v>106</v>
      </c>
      <c r="CS120" s="193">
        <f t="shared" si="67"/>
        <v>107</v>
      </c>
      <c r="CT120" s="193">
        <f t="shared" si="68"/>
        <v>107</v>
      </c>
      <c r="CU120" s="193">
        <f t="shared" si="69"/>
        <v>107</v>
      </c>
      <c r="CV120" s="193">
        <f t="shared" si="70"/>
        <v>107</v>
      </c>
      <c r="CW120" s="193">
        <f t="shared" si="71"/>
        <v>107</v>
      </c>
      <c r="CX120" s="193">
        <f t="shared" si="72"/>
        <v>107</v>
      </c>
      <c r="CY120" s="193">
        <f t="shared" si="73"/>
        <v>107</v>
      </c>
      <c r="CZ120" s="193">
        <f t="shared" si="74"/>
        <v>107</v>
      </c>
      <c r="DA120" s="193">
        <f t="shared" si="75"/>
        <v>107</v>
      </c>
      <c r="DB120" s="193">
        <f t="shared" si="76"/>
        <v>107</v>
      </c>
      <c r="DC120" s="193">
        <f t="shared" si="77"/>
        <v>107</v>
      </c>
      <c r="DF120">
        <v>107</v>
      </c>
      <c r="DG120" s="192" t="str">
        <f t="shared" si="78"/>
        <v>01T</v>
      </c>
      <c r="DH120" s="192" t="str">
        <f t="shared" si="79"/>
        <v>09H</v>
      </c>
      <c r="DI120" s="192" t="str">
        <f t="shared" si="80"/>
        <v>13E</v>
      </c>
      <c r="DJ120" s="192" t="str">
        <f t="shared" si="81"/>
        <v>15E</v>
      </c>
      <c r="DK120" s="192" t="str">
        <f t="shared" si="82"/>
        <v>19E</v>
      </c>
      <c r="DL120" s="192" t="str">
        <f t="shared" si="83"/>
        <v>20E</v>
      </c>
      <c r="DM120" s="192" t="str">
        <f t="shared" si="84"/>
        <v>21E</v>
      </c>
      <c r="DN120" s="192" t="str">
        <f t="shared" si="85"/>
        <v>E</v>
      </c>
      <c r="DO120" s="192" t="str">
        <f t="shared" si="86"/>
        <v>E</v>
      </c>
      <c r="DP120" s="192" t="str">
        <f t="shared" si="87"/>
        <v>E</v>
      </c>
      <c r="DQ120" s="192" t="str">
        <f t="shared" si="88"/>
        <v>E</v>
      </c>
      <c r="DU120" s="204">
        <f t="shared" si="89"/>
        <v>1305000307</v>
      </c>
      <c r="DV120" s="204">
        <f t="shared" si="90"/>
        <v>1305000307</v>
      </c>
      <c r="DW120" s="204">
        <f t="shared" si="91"/>
        <v>1305000307</v>
      </c>
      <c r="DX120" s="204">
        <f t="shared" si="92"/>
        <v>1305000307</v>
      </c>
      <c r="DY120" s="204">
        <f t="shared" si="93"/>
        <v>1305000307</v>
      </c>
      <c r="DZ120" s="204">
        <f t="shared" si="94"/>
        <v>1305000307</v>
      </c>
      <c r="EA120" s="204">
        <f t="shared" si="95"/>
        <v>1305000307</v>
      </c>
      <c r="EB120" s="204">
        <f t="shared" si="96"/>
        <v>1305000307</v>
      </c>
      <c r="EC120" s="204">
        <f t="shared" si="97"/>
        <v>1305000307</v>
      </c>
      <c r="ED120" s="204">
        <f t="shared" si="98"/>
        <v>1305000307</v>
      </c>
      <c r="EE120" s="204">
        <f t="shared" si="99"/>
        <v>1305000307</v>
      </c>
    </row>
    <row r="121" spans="2:135" ht="22.8" x14ac:dyDescent="0.3">
      <c r="B121" s="225">
        <f t="shared" si="100"/>
        <v>108</v>
      </c>
      <c r="C121" s="226">
        <f t="shared" si="101"/>
        <v>1305000308</v>
      </c>
      <c r="D121" s="227" t="s">
        <v>293</v>
      </c>
      <c r="E121" s="279" t="s">
        <v>38</v>
      </c>
      <c r="F121" s="202"/>
      <c r="G121" s="202"/>
      <c r="H121" s="202"/>
      <c r="I121" s="202"/>
      <c r="J121" s="202"/>
      <c r="K121" s="201"/>
      <c r="U121">
        <v>107</v>
      </c>
      <c r="V121">
        <f t="shared" si="102"/>
        <v>1305000307</v>
      </c>
      <c r="W121" t="str">
        <f t="shared" si="103"/>
        <v>01T</v>
      </c>
      <c r="X121" t="str">
        <f>IF(B120="","",IF(OR(W121="",W121=0),"",IF(V121=800,"",INDEX(DATA!$M$10:$Q$10,1,MATCH(W121,DATA!$M$9:$Q$9,0)))))</f>
        <v>09H</v>
      </c>
      <c r="Y121" t="str">
        <f>IF(B120="","",IF($CG$13=2,IF(OR(F120="NO",F120=""),"",F120),IF(V121=800,"",DATA!$M$11)))</f>
        <v>13E</v>
      </c>
      <c r="Z121" t="str">
        <f>IF(B120="","",IF(AND($CG$13=2,G120="NO"),"",IF(V121=800,"",LEFT(DATA!$M$12,2)&amp;D120)))</f>
        <v>15E</v>
      </c>
      <c r="AA121" t="str">
        <f>IF(B120="","",IF(AND($CG$13=2,G120="NO"),"",IF(V121=800,"",LEFT(DATA!$M$13,2)&amp;D120)))</f>
        <v>19E</v>
      </c>
      <c r="AB121" t="str">
        <f>IF(B120="","",IF(AND($CG$13=2,H120="NO"),"",IF(V121=800,"",LEFT(DATA!$M$14,2)&amp;D120)))</f>
        <v>20E</v>
      </c>
      <c r="AC121" t="str">
        <f>IF(B120="","",IF(AND($CG$13=2,H120="NO"),"",IF(V121=800,"",LEFT(DATA!$M$15,2)&amp;D120)))</f>
        <v>21E</v>
      </c>
      <c r="AD121" t="str">
        <f>IF(B120="","",IF(AND($CG$13=2,I120="NO"),"",IF(V121=800,"",LEFT(DATA!$M$16,2)&amp;D120)))</f>
        <v>E</v>
      </c>
      <c r="AE121" t="str">
        <f>IF(B120="","",IF(AND($CG$13=2,I120="NO"),"",IF(V121=800,"",LEFT(DATA!$M$17,2)&amp;D120)))</f>
        <v>E</v>
      </c>
      <c r="AF121" t="str">
        <f>IF(B120="","",IF(AND($CG$13=2,J120="NO"),"",IF(V121=800,"",LEFT(DATA!$M$18,2)&amp;D120)))</f>
        <v>E</v>
      </c>
      <c r="AG121" t="str">
        <f>IF(B120="","",IF(AND($CG$13=2,J120="NO"),"",IF(V121=800,"",LEFT(DATA!$M$19,2)&amp;D120)))</f>
        <v>E</v>
      </c>
      <c r="AJ121" s="192">
        <f t="shared" si="104"/>
        <v>107</v>
      </c>
      <c r="AK121" s="192">
        <f t="shared" si="105"/>
        <v>107</v>
      </c>
      <c r="AL121" s="192">
        <f t="shared" si="106"/>
        <v>1305000307</v>
      </c>
      <c r="AM121" s="192" t="str">
        <f t="shared" si="107"/>
        <v>E</v>
      </c>
      <c r="AN121" s="192">
        <v>107</v>
      </c>
      <c r="AO121" s="192" t="str">
        <f>IF(AL121="","",INDEX($W$15:$AG$402,MATCH(AL121,V$15:$V$402,0),1))</f>
        <v>01T</v>
      </c>
      <c r="AP121" s="192" t="str">
        <f t="shared" si="108"/>
        <v>09H</v>
      </c>
      <c r="AQ121" s="192" t="str">
        <f t="shared" si="109"/>
        <v>13E</v>
      </c>
      <c r="AR121" s="192" t="str">
        <f t="shared" si="110"/>
        <v>15E</v>
      </c>
      <c r="AS121" s="192" t="str">
        <f t="shared" si="111"/>
        <v>19E</v>
      </c>
      <c r="AT121" s="192" t="str">
        <f t="shared" si="112"/>
        <v>20E</v>
      </c>
      <c r="AU121" s="192" t="str">
        <f t="shared" si="113"/>
        <v>21E</v>
      </c>
      <c r="AV121" s="192" t="str">
        <f t="shared" si="114"/>
        <v>E</v>
      </c>
      <c r="AW121" s="192" t="str">
        <f t="shared" si="115"/>
        <v>E</v>
      </c>
      <c r="AX121" s="192" t="str">
        <f t="shared" si="116"/>
        <v>E</v>
      </c>
      <c r="AY121" s="192" t="str">
        <f t="shared" si="117"/>
        <v>E</v>
      </c>
      <c r="BB121">
        <f t="shared" si="118"/>
        <v>800</v>
      </c>
      <c r="BC121">
        <f t="shared" si="119"/>
        <v>107</v>
      </c>
      <c r="BD121">
        <f t="shared" si="120"/>
        <v>800</v>
      </c>
      <c r="BE121">
        <f t="shared" si="121"/>
        <v>800</v>
      </c>
      <c r="BF121">
        <f t="shared" si="122"/>
        <v>800</v>
      </c>
      <c r="BG121">
        <f t="shared" si="123"/>
        <v>107</v>
      </c>
      <c r="BH121">
        <v>107</v>
      </c>
      <c r="BK121">
        <f t="shared" si="124"/>
        <v>107</v>
      </c>
      <c r="BL121">
        <f t="shared" si="125"/>
        <v>800</v>
      </c>
      <c r="BM121">
        <f t="shared" si="126"/>
        <v>800</v>
      </c>
      <c r="BN121">
        <f t="shared" si="127"/>
        <v>800</v>
      </c>
      <c r="BO121">
        <f t="shared" si="128"/>
        <v>800</v>
      </c>
      <c r="BP121">
        <f t="shared" si="129"/>
        <v>800</v>
      </c>
      <c r="BQ121">
        <f t="shared" si="130"/>
        <v>107</v>
      </c>
      <c r="CS121" s="193">
        <f t="shared" si="67"/>
        <v>108</v>
      </c>
      <c r="CT121" s="193">
        <f t="shared" si="68"/>
        <v>108</v>
      </c>
      <c r="CU121" s="193">
        <f t="shared" si="69"/>
        <v>108</v>
      </c>
      <c r="CV121" s="193">
        <f t="shared" si="70"/>
        <v>108</v>
      </c>
      <c r="CW121" s="193">
        <f t="shared" si="71"/>
        <v>108</v>
      </c>
      <c r="CX121" s="193">
        <f t="shared" si="72"/>
        <v>108</v>
      </c>
      <c r="CY121" s="193">
        <f t="shared" si="73"/>
        <v>108</v>
      </c>
      <c r="CZ121" s="193">
        <f t="shared" si="74"/>
        <v>108</v>
      </c>
      <c r="DA121" s="193">
        <f t="shared" si="75"/>
        <v>108</v>
      </c>
      <c r="DB121" s="193">
        <f t="shared" si="76"/>
        <v>108</v>
      </c>
      <c r="DC121" s="193">
        <f t="shared" si="77"/>
        <v>108</v>
      </c>
      <c r="DF121">
        <v>108</v>
      </c>
      <c r="DG121" s="192" t="str">
        <f t="shared" si="78"/>
        <v>01T</v>
      </c>
      <c r="DH121" s="192" t="str">
        <f t="shared" si="79"/>
        <v>09H</v>
      </c>
      <c r="DI121" s="192" t="str">
        <f t="shared" si="80"/>
        <v>13E</v>
      </c>
      <c r="DJ121" s="192" t="str">
        <f t="shared" si="81"/>
        <v>15E</v>
      </c>
      <c r="DK121" s="192" t="str">
        <f t="shared" si="82"/>
        <v>19E</v>
      </c>
      <c r="DL121" s="192" t="str">
        <f t="shared" si="83"/>
        <v>20E</v>
      </c>
      <c r="DM121" s="192" t="str">
        <f t="shared" si="84"/>
        <v>21E</v>
      </c>
      <c r="DN121" s="192" t="str">
        <f t="shared" si="85"/>
        <v>E</v>
      </c>
      <c r="DO121" s="192" t="str">
        <f t="shared" si="86"/>
        <v>E</v>
      </c>
      <c r="DP121" s="192" t="str">
        <f t="shared" si="87"/>
        <v>E</v>
      </c>
      <c r="DQ121" s="192" t="str">
        <f t="shared" si="88"/>
        <v>E</v>
      </c>
      <c r="DU121" s="204">
        <f t="shared" si="89"/>
        <v>1305000308</v>
      </c>
      <c r="DV121" s="204">
        <f t="shared" si="90"/>
        <v>1305000308</v>
      </c>
      <c r="DW121" s="204">
        <f t="shared" si="91"/>
        <v>1305000308</v>
      </c>
      <c r="DX121" s="204">
        <f t="shared" si="92"/>
        <v>1305000308</v>
      </c>
      <c r="DY121" s="204">
        <f t="shared" si="93"/>
        <v>1305000308</v>
      </c>
      <c r="DZ121" s="204">
        <f t="shared" si="94"/>
        <v>1305000308</v>
      </c>
      <c r="EA121" s="204">
        <f t="shared" si="95"/>
        <v>1305000308</v>
      </c>
      <c r="EB121" s="204">
        <f t="shared" si="96"/>
        <v>1305000308</v>
      </c>
      <c r="EC121" s="204">
        <f t="shared" si="97"/>
        <v>1305000308</v>
      </c>
      <c r="ED121" s="204">
        <f t="shared" si="98"/>
        <v>1305000308</v>
      </c>
      <c r="EE121" s="204">
        <f t="shared" si="99"/>
        <v>1305000308</v>
      </c>
    </row>
    <row r="122" spans="2:135" ht="22.8" x14ac:dyDescent="0.3">
      <c r="B122" s="225">
        <f t="shared" si="100"/>
        <v>109</v>
      </c>
      <c r="C122" s="226">
        <f t="shared" si="101"/>
        <v>1305000309</v>
      </c>
      <c r="D122" s="227" t="s">
        <v>294</v>
      </c>
      <c r="E122" s="279" t="s">
        <v>38</v>
      </c>
      <c r="F122" s="202"/>
      <c r="G122" s="202"/>
      <c r="H122" s="202"/>
      <c r="I122" s="202"/>
      <c r="J122" s="202"/>
      <c r="K122" s="201"/>
      <c r="U122">
        <v>108</v>
      </c>
      <c r="V122">
        <f t="shared" si="102"/>
        <v>1305000308</v>
      </c>
      <c r="W122" t="str">
        <f t="shared" si="103"/>
        <v>01T</v>
      </c>
      <c r="X122" t="str">
        <f>IF(B121="","",IF(OR(W122="",W122=0),"",IF(V122=800,"",INDEX(DATA!$M$10:$Q$10,1,MATCH(W122,DATA!$M$9:$Q$9,0)))))</f>
        <v>09H</v>
      </c>
      <c r="Y122" t="str">
        <f>IF(B121="","",IF($CG$13=2,IF(OR(F121="NO",F121=""),"",F121),IF(V122=800,"",DATA!$M$11)))</f>
        <v>13E</v>
      </c>
      <c r="Z122" t="str">
        <f>IF(B121="","",IF(AND($CG$13=2,G121="NO"),"",IF(V122=800,"",LEFT(DATA!$M$12,2)&amp;D121)))</f>
        <v>15E</v>
      </c>
      <c r="AA122" t="str">
        <f>IF(B121="","",IF(AND($CG$13=2,G121="NO"),"",IF(V122=800,"",LEFT(DATA!$M$13,2)&amp;D121)))</f>
        <v>19E</v>
      </c>
      <c r="AB122" t="str">
        <f>IF(B121="","",IF(AND($CG$13=2,H121="NO"),"",IF(V122=800,"",LEFT(DATA!$M$14,2)&amp;D121)))</f>
        <v>20E</v>
      </c>
      <c r="AC122" t="str">
        <f>IF(B121="","",IF(AND($CG$13=2,H121="NO"),"",IF(V122=800,"",LEFT(DATA!$M$15,2)&amp;D121)))</f>
        <v>21E</v>
      </c>
      <c r="AD122" t="str">
        <f>IF(B121="","",IF(AND($CG$13=2,I121="NO"),"",IF(V122=800,"",LEFT(DATA!$M$16,2)&amp;D121)))</f>
        <v>E</v>
      </c>
      <c r="AE122" t="str">
        <f>IF(B121="","",IF(AND($CG$13=2,I121="NO"),"",IF(V122=800,"",LEFT(DATA!$M$17,2)&amp;D121)))</f>
        <v>E</v>
      </c>
      <c r="AF122" t="str">
        <f>IF(B121="","",IF(AND($CG$13=2,J121="NO"),"",IF(V122=800,"",LEFT(DATA!$M$18,2)&amp;D121)))</f>
        <v>E</v>
      </c>
      <c r="AG122" t="str">
        <f>IF(B121="","",IF(AND($CG$13=2,J121="NO"),"",IF(V122=800,"",LEFT(DATA!$M$19,2)&amp;D121)))</f>
        <v>E</v>
      </c>
      <c r="AJ122" s="192">
        <f t="shared" si="104"/>
        <v>108</v>
      </c>
      <c r="AK122" s="192">
        <f t="shared" si="105"/>
        <v>108</v>
      </c>
      <c r="AL122" s="192">
        <f t="shared" si="106"/>
        <v>1305000308</v>
      </c>
      <c r="AM122" s="192" t="str">
        <f t="shared" si="107"/>
        <v>E</v>
      </c>
      <c r="AN122" s="192">
        <v>108</v>
      </c>
      <c r="AO122" s="192" t="str">
        <f>IF(AL122="","",INDEX($W$15:$AG$402,MATCH(AL122,V$15:$V$402,0),1))</f>
        <v>01T</v>
      </c>
      <c r="AP122" s="192" t="str">
        <f t="shared" si="108"/>
        <v>09H</v>
      </c>
      <c r="AQ122" s="192" t="str">
        <f t="shared" si="109"/>
        <v>13E</v>
      </c>
      <c r="AR122" s="192" t="str">
        <f t="shared" si="110"/>
        <v>15E</v>
      </c>
      <c r="AS122" s="192" t="str">
        <f t="shared" si="111"/>
        <v>19E</v>
      </c>
      <c r="AT122" s="192" t="str">
        <f t="shared" si="112"/>
        <v>20E</v>
      </c>
      <c r="AU122" s="192" t="str">
        <f t="shared" si="113"/>
        <v>21E</v>
      </c>
      <c r="AV122" s="192" t="str">
        <f t="shared" si="114"/>
        <v>E</v>
      </c>
      <c r="AW122" s="192" t="str">
        <f t="shared" si="115"/>
        <v>E</v>
      </c>
      <c r="AX122" s="192" t="str">
        <f t="shared" si="116"/>
        <v>E</v>
      </c>
      <c r="AY122" s="192" t="str">
        <f t="shared" si="117"/>
        <v>E</v>
      </c>
      <c r="BB122">
        <f t="shared" si="118"/>
        <v>800</v>
      </c>
      <c r="BC122">
        <f t="shared" si="119"/>
        <v>108</v>
      </c>
      <c r="BD122">
        <f t="shared" si="120"/>
        <v>800</v>
      </c>
      <c r="BE122">
        <f t="shared" si="121"/>
        <v>800</v>
      </c>
      <c r="BF122">
        <f t="shared" si="122"/>
        <v>800</v>
      </c>
      <c r="BG122">
        <f t="shared" si="123"/>
        <v>108</v>
      </c>
      <c r="BH122">
        <v>108</v>
      </c>
      <c r="BK122">
        <f t="shared" si="124"/>
        <v>108</v>
      </c>
      <c r="BL122">
        <f t="shared" si="125"/>
        <v>800</v>
      </c>
      <c r="BM122">
        <f t="shared" si="126"/>
        <v>800</v>
      </c>
      <c r="BN122">
        <f t="shared" si="127"/>
        <v>800</v>
      </c>
      <c r="BO122">
        <f t="shared" si="128"/>
        <v>800</v>
      </c>
      <c r="BP122">
        <f t="shared" si="129"/>
        <v>800</v>
      </c>
      <c r="BQ122">
        <f t="shared" si="130"/>
        <v>108</v>
      </c>
      <c r="CS122" s="193">
        <f t="shared" si="67"/>
        <v>109</v>
      </c>
      <c r="CT122" s="193">
        <f t="shared" si="68"/>
        <v>109</v>
      </c>
      <c r="CU122" s="193">
        <f t="shared" si="69"/>
        <v>109</v>
      </c>
      <c r="CV122" s="193">
        <f t="shared" si="70"/>
        <v>109</v>
      </c>
      <c r="CW122" s="193">
        <f t="shared" si="71"/>
        <v>109</v>
      </c>
      <c r="CX122" s="193">
        <f t="shared" si="72"/>
        <v>109</v>
      </c>
      <c r="CY122" s="193">
        <f t="shared" si="73"/>
        <v>109</v>
      </c>
      <c r="CZ122" s="193">
        <f t="shared" si="74"/>
        <v>109</v>
      </c>
      <c r="DA122" s="193">
        <f t="shared" si="75"/>
        <v>109</v>
      </c>
      <c r="DB122" s="193">
        <f t="shared" si="76"/>
        <v>109</v>
      </c>
      <c r="DC122" s="193">
        <f t="shared" si="77"/>
        <v>109</v>
      </c>
      <c r="DF122">
        <v>109</v>
      </c>
      <c r="DG122" s="192" t="str">
        <f t="shared" si="78"/>
        <v>01T</v>
      </c>
      <c r="DH122" s="192" t="str">
        <f t="shared" si="79"/>
        <v>09H</v>
      </c>
      <c r="DI122" s="192" t="str">
        <f t="shared" si="80"/>
        <v>13E</v>
      </c>
      <c r="DJ122" s="192" t="str">
        <f t="shared" si="81"/>
        <v>15T</v>
      </c>
      <c r="DK122" s="192" t="str">
        <f t="shared" si="82"/>
        <v>19T</v>
      </c>
      <c r="DL122" s="192" t="str">
        <f t="shared" si="83"/>
        <v>20T</v>
      </c>
      <c r="DM122" s="192" t="str">
        <f t="shared" si="84"/>
        <v>21T</v>
      </c>
      <c r="DN122" s="192" t="str">
        <f t="shared" si="85"/>
        <v>T</v>
      </c>
      <c r="DO122" s="192" t="str">
        <f t="shared" si="86"/>
        <v>T</v>
      </c>
      <c r="DP122" s="192" t="str">
        <f t="shared" si="87"/>
        <v>T</v>
      </c>
      <c r="DQ122" s="192" t="str">
        <f t="shared" si="88"/>
        <v>T</v>
      </c>
      <c r="DU122" s="204">
        <f t="shared" si="89"/>
        <v>1305000309</v>
      </c>
      <c r="DV122" s="204">
        <f t="shared" si="90"/>
        <v>1305000309</v>
      </c>
      <c r="DW122" s="204">
        <f t="shared" si="91"/>
        <v>1305000309</v>
      </c>
      <c r="DX122" s="204">
        <f t="shared" si="92"/>
        <v>1305000309</v>
      </c>
      <c r="DY122" s="204">
        <f t="shared" si="93"/>
        <v>1305000309</v>
      </c>
      <c r="DZ122" s="204">
        <f t="shared" si="94"/>
        <v>1305000309</v>
      </c>
      <c r="EA122" s="204">
        <f t="shared" si="95"/>
        <v>1305000309</v>
      </c>
      <c r="EB122" s="204">
        <f t="shared" si="96"/>
        <v>1305000309</v>
      </c>
      <c r="EC122" s="204">
        <f t="shared" si="97"/>
        <v>1305000309</v>
      </c>
      <c r="ED122" s="204">
        <f t="shared" si="98"/>
        <v>1305000309</v>
      </c>
      <c r="EE122" s="204">
        <f t="shared" si="99"/>
        <v>1305000309</v>
      </c>
    </row>
    <row r="123" spans="2:135" ht="22.8" x14ac:dyDescent="0.3">
      <c r="B123" s="225">
        <f t="shared" si="100"/>
        <v>110</v>
      </c>
      <c r="C123" s="226">
        <f t="shared" si="101"/>
        <v>1305000310</v>
      </c>
      <c r="D123" s="227" t="s">
        <v>293</v>
      </c>
      <c r="E123" s="279" t="s">
        <v>38</v>
      </c>
      <c r="F123" s="202"/>
      <c r="G123" s="202"/>
      <c r="H123" s="202"/>
      <c r="I123" s="202"/>
      <c r="J123" s="202"/>
      <c r="K123" s="201"/>
      <c r="U123">
        <v>109</v>
      </c>
      <c r="V123">
        <f t="shared" si="102"/>
        <v>1305000309</v>
      </c>
      <c r="W123" t="str">
        <f t="shared" si="103"/>
        <v>01T</v>
      </c>
      <c r="X123" t="str">
        <f>IF(B122="","",IF(OR(W123="",W123=0),"",IF(V123=800,"",INDEX(DATA!$M$10:$Q$10,1,MATCH(W123,DATA!$M$9:$Q$9,0)))))</f>
        <v>09H</v>
      </c>
      <c r="Y123" t="str">
        <f>IF(B122="","",IF($CG$13=2,IF(OR(F122="NO",F122=""),"",F122),IF(V123=800,"",DATA!$M$11)))</f>
        <v>13E</v>
      </c>
      <c r="Z123" t="str">
        <f>IF(B122="","",IF(AND($CG$13=2,G122="NO"),"",IF(V123=800,"",LEFT(DATA!$M$12,2)&amp;D122)))</f>
        <v>15T</v>
      </c>
      <c r="AA123" t="str">
        <f>IF(B122="","",IF(AND($CG$13=2,G122="NO"),"",IF(V123=800,"",LEFT(DATA!$M$13,2)&amp;D122)))</f>
        <v>19T</v>
      </c>
      <c r="AB123" t="str">
        <f>IF(B122="","",IF(AND($CG$13=2,H122="NO"),"",IF(V123=800,"",LEFT(DATA!$M$14,2)&amp;D122)))</f>
        <v>20T</v>
      </c>
      <c r="AC123" t="str">
        <f>IF(B122="","",IF(AND($CG$13=2,H122="NO"),"",IF(V123=800,"",LEFT(DATA!$M$15,2)&amp;D122)))</f>
        <v>21T</v>
      </c>
      <c r="AD123" t="str">
        <f>IF(B122="","",IF(AND($CG$13=2,I122="NO"),"",IF(V123=800,"",LEFT(DATA!$M$16,2)&amp;D122)))</f>
        <v>T</v>
      </c>
      <c r="AE123" t="str">
        <f>IF(B122="","",IF(AND($CG$13=2,I122="NO"),"",IF(V123=800,"",LEFT(DATA!$M$17,2)&amp;D122)))</f>
        <v>T</v>
      </c>
      <c r="AF123" t="str">
        <f>IF(B122="","",IF(AND($CG$13=2,J122="NO"),"",IF(V123=800,"",LEFT(DATA!$M$18,2)&amp;D122)))</f>
        <v>T</v>
      </c>
      <c r="AG123" t="str">
        <f>IF(B122="","",IF(AND($CG$13=2,J122="NO"),"",IF(V123=800,"",LEFT(DATA!$M$19,2)&amp;D122)))</f>
        <v>T</v>
      </c>
      <c r="AJ123" s="192">
        <f t="shared" si="104"/>
        <v>109</v>
      </c>
      <c r="AK123" s="192">
        <f t="shared" si="105"/>
        <v>109</v>
      </c>
      <c r="AL123" s="192">
        <f t="shared" si="106"/>
        <v>1305000309</v>
      </c>
      <c r="AM123" s="192" t="str">
        <f t="shared" si="107"/>
        <v>T</v>
      </c>
      <c r="AN123" s="192">
        <v>109</v>
      </c>
      <c r="AO123" s="192" t="str">
        <f>IF(AL123="","",INDEX($W$15:$AG$402,MATCH(AL123,V$15:$V$402,0),1))</f>
        <v>01T</v>
      </c>
      <c r="AP123" s="192" t="str">
        <f t="shared" si="108"/>
        <v>09H</v>
      </c>
      <c r="AQ123" s="192" t="str">
        <f t="shared" si="109"/>
        <v>13E</v>
      </c>
      <c r="AR123" s="192" t="str">
        <f t="shared" si="110"/>
        <v>15T</v>
      </c>
      <c r="AS123" s="192" t="str">
        <f t="shared" si="111"/>
        <v>19T</v>
      </c>
      <c r="AT123" s="192" t="str">
        <f t="shared" si="112"/>
        <v>20T</v>
      </c>
      <c r="AU123" s="192" t="str">
        <f t="shared" si="113"/>
        <v>21T</v>
      </c>
      <c r="AV123" s="192" t="str">
        <f t="shared" si="114"/>
        <v>T</v>
      </c>
      <c r="AW123" s="192" t="str">
        <f t="shared" si="115"/>
        <v>T</v>
      </c>
      <c r="AX123" s="192" t="str">
        <f t="shared" si="116"/>
        <v>T</v>
      </c>
      <c r="AY123" s="192" t="str">
        <f t="shared" si="117"/>
        <v>T</v>
      </c>
      <c r="BB123">
        <f t="shared" si="118"/>
        <v>109</v>
      </c>
      <c r="BC123">
        <f t="shared" si="119"/>
        <v>800</v>
      </c>
      <c r="BD123">
        <f t="shared" si="120"/>
        <v>800</v>
      </c>
      <c r="BE123">
        <f t="shared" si="121"/>
        <v>800</v>
      </c>
      <c r="BF123">
        <f t="shared" si="122"/>
        <v>800</v>
      </c>
      <c r="BG123">
        <f t="shared" si="123"/>
        <v>109</v>
      </c>
      <c r="BH123">
        <v>109</v>
      </c>
      <c r="BK123">
        <f t="shared" si="124"/>
        <v>109</v>
      </c>
      <c r="BL123">
        <f t="shared" si="125"/>
        <v>800</v>
      </c>
      <c r="BM123">
        <f t="shared" si="126"/>
        <v>800</v>
      </c>
      <c r="BN123">
        <f t="shared" si="127"/>
        <v>800</v>
      </c>
      <c r="BO123">
        <f t="shared" si="128"/>
        <v>800</v>
      </c>
      <c r="BP123">
        <f t="shared" si="129"/>
        <v>800</v>
      </c>
      <c r="BQ123">
        <f t="shared" si="130"/>
        <v>109</v>
      </c>
      <c r="CS123" s="193">
        <f t="shared" si="67"/>
        <v>110</v>
      </c>
      <c r="CT123" s="193">
        <f t="shared" si="68"/>
        <v>110</v>
      </c>
      <c r="CU123" s="193">
        <f t="shared" si="69"/>
        <v>110</v>
      </c>
      <c r="CV123" s="193">
        <f t="shared" si="70"/>
        <v>110</v>
      </c>
      <c r="CW123" s="193">
        <f t="shared" si="71"/>
        <v>110</v>
      </c>
      <c r="CX123" s="193">
        <f t="shared" si="72"/>
        <v>110</v>
      </c>
      <c r="CY123" s="193">
        <f t="shared" si="73"/>
        <v>110</v>
      </c>
      <c r="CZ123" s="193">
        <f t="shared" si="74"/>
        <v>110</v>
      </c>
      <c r="DA123" s="193">
        <f t="shared" si="75"/>
        <v>110</v>
      </c>
      <c r="DB123" s="193">
        <f t="shared" si="76"/>
        <v>110</v>
      </c>
      <c r="DC123" s="193">
        <f t="shared" si="77"/>
        <v>110</v>
      </c>
      <c r="DF123">
        <v>110</v>
      </c>
      <c r="DG123" s="192" t="str">
        <f t="shared" si="78"/>
        <v>01T</v>
      </c>
      <c r="DH123" s="192" t="str">
        <f t="shared" si="79"/>
        <v>09H</v>
      </c>
      <c r="DI123" s="192" t="str">
        <f t="shared" si="80"/>
        <v>13E</v>
      </c>
      <c r="DJ123" s="192" t="str">
        <f t="shared" si="81"/>
        <v>15E</v>
      </c>
      <c r="DK123" s="192" t="str">
        <f t="shared" si="82"/>
        <v>19E</v>
      </c>
      <c r="DL123" s="192" t="str">
        <f t="shared" si="83"/>
        <v>20E</v>
      </c>
      <c r="DM123" s="192" t="str">
        <f t="shared" si="84"/>
        <v>21E</v>
      </c>
      <c r="DN123" s="192" t="str">
        <f t="shared" si="85"/>
        <v>E</v>
      </c>
      <c r="DO123" s="192" t="str">
        <f t="shared" si="86"/>
        <v>E</v>
      </c>
      <c r="DP123" s="192" t="str">
        <f t="shared" si="87"/>
        <v>E</v>
      </c>
      <c r="DQ123" s="192" t="str">
        <f t="shared" si="88"/>
        <v>E</v>
      </c>
      <c r="DU123" s="204">
        <f t="shared" si="89"/>
        <v>1305000310</v>
      </c>
      <c r="DV123" s="204">
        <f t="shared" si="90"/>
        <v>1305000310</v>
      </c>
      <c r="DW123" s="204">
        <f t="shared" si="91"/>
        <v>1305000310</v>
      </c>
      <c r="DX123" s="204">
        <f t="shared" si="92"/>
        <v>1305000310</v>
      </c>
      <c r="DY123" s="204">
        <f t="shared" si="93"/>
        <v>1305000310</v>
      </c>
      <c r="DZ123" s="204">
        <f t="shared" si="94"/>
        <v>1305000310</v>
      </c>
      <c r="EA123" s="204">
        <f t="shared" si="95"/>
        <v>1305000310</v>
      </c>
      <c r="EB123" s="204">
        <f t="shared" si="96"/>
        <v>1305000310</v>
      </c>
      <c r="EC123" s="204">
        <f t="shared" si="97"/>
        <v>1305000310</v>
      </c>
      <c r="ED123" s="204">
        <f t="shared" si="98"/>
        <v>1305000310</v>
      </c>
      <c r="EE123" s="204">
        <f t="shared" si="99"/>
        <v>1305000310</v>
      </c>
    </row>
    <row r="124" spans="2:135" ht="22.8" x14ac:dyDescent="0.3">
      <c r="B124" s="225">
        <f t="shared" si="100"/>
        <v>111</v>
      </c>
      <c r="C124" s="226">
        <f t="shared" si="101"/>
        <v>1305000311</v>
      </c>
      <c r="D124" s="227" t="s">
        <v>294</v>
      </c>
      <c r="E124" s="279" t="s">
        <v>38</v>
      </c>
      <c r="F124" s="202"/>
      <c r="G124" s="202"/>
      <c r="H124" s="202"/>
      <c r="I124" s="202"/>
      <c r="J124" s="202"/>
      <c r="K124" s="201"/>
      <c r="U124">
        <v>110</v>
      </c>
      <c r="V124">
        <f t="shared" si="102"/>
        <v>1305000310</v>
      </c>
      <c r="W124" t="str">
        <f t="shared" si="103"/>
        <v>01T</v>
      </c>
      <c r="X124" t="str">
        <f>IF(B123="","",IF(OR(W124="",W124=0),"",IF(V124=800,"",INDEX(DATA!$M$10:$Q$10,1,MATCH(W124,DATA!$M$9:$Q$9,0)))))</f>
        <v>09H</v>
      </c>
      <c r="Y124" t="str">
        <f>IF(B123="","",IF($CG$13=2,IF(OR(F123="NO",F123=""),"",F123),IF(V124=800,"",DATA!$M$11)))</f>
        <v>13E</v>
      </c>
      <c r="Z124" t="str">
        <f>IF(B123="","",IF(AND($CG$13=2,G123="NO"),"",IF(V124=800,"",LEFT(DATA!$M$12,2)&amp;D123)))</f>
        <v>15E</v>
      </c>
      <c r="AA124" t="str">
        <f>IF(B123="","",IF(AND($CG$13=2,G123="NO"),"",IF(V124=800,"",LEFT(DATA!$M$13,2)&amp;D123)))</f>
        <v>19E</v>
      </c>
      <c r="AB124" t="str">
        <f>IF(B123="","",IF(AND($CG$13=2,H123="NO"),"",IF(V124=800,"",LEFT(DATA!$M$14,2)&amp;D123)))</f>
        <v>20E</v>
      </c>
      <c r="AC124" t="str">
        <f>IF(B123="","",IF(AND($CG$13=2,H123="NO"),"",IF(V124=800,"",LEFT(DATA!$M$15,2)&amp;D123)))</f>
        <v>21E</v>
      </c>
      <c r="AD124" t="str">
        <f>IF(B123="","",IF(AND($CG$13=2,I123="NO"),"",IF(V124=800,"",LEFT(DATA!$M$16,2)&amp;D123)))</f>
        <v>E</v>
      </c>
      <c r="AE124" t="str">
        <f>IF(B123="","",IF(AND($CG$13=2,I123="NO"),"",IF(V124=800,"",LEFT(DATA!$M$17,2)&amp;D123)))</f>
        <v>E</v>
      </c>
      <c r="AF124" t="str">
        <f>IF(B123="","",IF(AND($CG$13=2,J123="NO"),"",IF(V124=800,"",LEFT(DATA!$M$18,2)&amp;D123)))</f>
        <v>E</v>
      </c>
      <c r="AG124" t="str">
        <f>IF(B123="","",IF(AND($CG$13=2,J123="NO"),"",IF(V124=800,"",LEFT(DATA!$M$19,2)&amp;D123)))</f>
        <v>E</v>
      </c>
      <c r="AJ124" s="192">
        <f t="shared" si="104"/>
        <v>110</v>
      </c>
      <c r="AK124" s="192">
        <f t="shared" si="105"/>
        <v>110</v>
      </c>
      <c r="AL124" s="192">
        <f t="shared" si="106"/>
        <v>1305000310</v>
      </c>
      <c r="AM124" s="192" t="str">
        <f t="shared" si="107"/>
        <v>E</v>
      </c>
      <c r="AN124" s="192">
        <v>110</v>
      </c>
      <c r="AO124" s="192" t="str">
        <f>IF(AL124="","",INDEX($W$15:$AG$402,MATCH(AL124,V$15:$V$402,0),1))</f>
        <v>01T</v>
      </c>
      <c r="AP124" s="192" t="str">
        <f t="shared" si="108"/>
        <v>09H</v>
      </c>
      <c r="AQ124" s="192" t="str">
        <f t="shared" si="109"/>
        <v>13E</v>
      </c>
      <c r="AR124" s="192" t="str">
        <f t="shared" si="110"/>
        <v>15E</v>
      </c>
      <c r="AS124" s="192" t="str">
        <f t="shared" si="111"/>
        <v>19E</v>
      </c>
      <c r="AT124" s="192" t="str">
        <f t="shared" si="112"/>
        <v>20E</v>
      </c>
      <c r="AU124" s="192" t="str">
        <f t="shared" si="113"/>
        <v>21E</v>
      </c>
      <c r="AV124" s="192" t="str">
        <f t="shared" si="114"/>
        <v>E</v>
      </c>
      <c r="AW124" s="192" t="str">
        <f t="shared" si="115"/>
        <v>E</v>
      </c>
      <c r="AX124" s="192" t="str">
        <f t="shared" si="116"/>
        <v>E</v>
      </c>
      <c r="AY124" s="192" t="str">
        <f t="shared" si="117"/>
        <v>E</v>
      </c>
      <c r="BB124">
        <f t="shared" si="118"/>
        <v>800</v>
      </c>
      <c r="BC124">
        <f t="shared" si="119"/>
        <v>110</v>
      </c>
      <c r="BD124">
        <f t="shared" si="120"/>
        <v>800</v>
      </c>
      <c r="BE124">
        <f t="shared" si="121"/>
        <v>800</v>
      </c>
      <c r="BF124">
        <f t="shared" si="122"/>
        <v>800</v>
      </c>
      <c r="BG124">
        <f t="shared" si="123"/>
        <v>110</v>
      </c>
      <c r="BH124">
        <v>110</v>
      </c>
      <c r="BK124">
        <f t="shared" si="124"/>
        <v>110</v>
      </c>
      <c r="BL124">
        <f t="shared" si="125"/>
        <v>800</v>
      </c>
      <c r="BM124">
        <f t="shared" si="126"/>
        <v>800</v>
      </c>
      <c r="BN124">
        <f t="shared" si="127"/>
        <v>800</v>
      </c>
      <c r="BO124">
        <f t="shared" si="128"/>
        <v>800</v>
      </c>
      <c r="BP124">
        <f t="shared" si="129"/>
        <v>800</v>
      </c>
      <c r="BQ124">
        <f t="shared" si="130"/>
        <v>110</v>
      </c>
      <c r="CS124" s="193">
        <f t="shared" si="67"/>
        <v>111</v>
      </c>
      <c r="CT124" s="193">
        <f t="shared" si="68"/>
        <v>111</v>
      </c>
      <c r="CU124" s="193">
        <f t="shared" si="69"/>
        <v>111</v>
      </c>
      <c r="CV124" s="193">
        <f t="shared" si="70"/>
        <v>111</v>
      </c>
      <c r="CW124" s="193">
        <f t="shared" si="71"/>
        <v>111</v>
      </c>
      <c r="CX124" s="193">
        <f t="shared" si="72"/>
        <v>111</v>
      </c>
      <c r="CY124" s="193">
        <f t="shared" si="73"/>
        <v>111</v>
      </c>
      <c r="CZ124" s="193">
        <f t="shared" si="74"/>
        <v>111</v>
      </c>
      <c r="DA124" s="193">
        <f t="shared" si="75"/>
        <v>111</v>
      </c>
      <c r="DB124" s="193">
        <f t="shared" si="76"/>
        <v>111</v>
      </c>
      <c r="DC124" s="193">
        <f t="shared" si="77"/>
        <v>111</v>
      </c>
      <c r="DF124">
        <v>111</v>
      </c>
      <c r="DG124" s="192" t="str">
        <f t="shared" si="78"/>
        <v>01T</v>
      </c>
      <c r="DH124" s="192" t="str">
        <f t="shared" si="79"/>
        <v>09H</v>
      </c>
      <c r="DI124" s="192" t="str">
        <f t="shared" si="80"/>
        <v>13E</v>
      </c>
      <c r="DJ124" s="192" t="str">
        <f t="shared" si="81"/>
        <v>15T</v>
      </c>
      <c r="DK124" s="192" t="str">
        <f t="shared" si="82"/>
        <v>19T</v>
      </c>
      <c r="DL124" s="192" t="str">
        <f t="shared" si="83"/>
        <v>20T</v>
      </c>
      <c r="DM124" s="192" t="str">
        <f t="shared" si="84"/>
        <v>21T</v>
      </c>
      <c r="DN124" s="192" t="str">
        <f t="shared" si="85"/>
        <v>T</v>
      </c>
      <c r="DO124" s="192" t="str">
        <f t="shared" si="86"/>
        <v>T</v>
      </c>
      <c r="DP124" s="192" t="str">
        <f t="shared" si="87"/>
        <v>T</v>
      </c>
      <c r="DQ124" s="192" t="str">
        <f t="shared" si="88"/>
        <v>T</v>
      </c>
      <c r="DU124" s="204">
        <f t="shared" si="89"/>
        <v>1305000311</v>
      </c>
      <c r="DV124" s="204">
        <f t="shared" si="90"/>
        <v>1305000311</v>
      </c>
      <c r="DW124" s="204">
        <f t="shared" si="91"/>
        <v>1305000311</v>
      </c>
      <c r="DX124" s="204">
        <f t="shared" si="92"/>
        <v>1305000311</v>
      </c>
      <c r="DY124" s="204">
        <f t="shared" si="93"/>
        <v>1305000311</v>
      </c>
      <c r="DZ124" s="204">
        <f t="shared" si="94"/>
        <v>1305000311</v>
      </c>
      <c r="EA124" s="204">
        <f t="shared" si="95"/>
        <v>1305000311</v>
      </c>
      <c r="EB124" s="204">
        <f t="shared" si="96"/>
        <v>1305000311</v>
      </c>
      <c r="EC124" s="204">
        <f t="shared" si="97"/>
        <v>1305000311</v>
      </c>
      <c r="ED124" s="204">
        <f t="shared" si="98"/>
        <v>1305000311</v>
      </c>
      <c r="EE124" s="204">
        <f t="shared" si="99"/>
        <v>1305000311</v>
      </c>
    </row>
    <row r="125" spans="2:135" ht="22.8" x14ac:dyDescent="0.3">
      <c r="B125" s="225">
        <f t="shared" si="100"/>
        <v>112</v>
      </c>
      <c r="C125" s="226">
        <f t="shared" si="101"/>
        <v>1305000312</v>
      </c>
      <c r="D125" s="227" t="s">
        <v>293</v>
      </c>
      <c r="E125" s="279" t="s">
        <v>38</v>
      </c>
      <c r="F125" s="202"/>
      <c r="G125" s="202"/>
      <c r="H125" s="202"/>
      <c r="I125" s="202"/>
      <c r="J125" s="202"/>
      <c r="K125" s="201"/>
      <c r="U125">
        <v>111</v>
      </c>
      <c r="V125">
        <f t="shared" si="102"/>
        <v>1305000311</v>
      </c>
      <c r="W125" t="str">
        <f t="shared" si="103"/>
        <v>01T</v>
      </c>
      <c r="X125" t="str">
        <f>IF(B124="","",IF(OR(W125="",W125=0),"",IF(V125=800,"",INDEX(DATA!$M$10:$Q$10,1,MATCH(W125,DATA!$M$9:$Q$9,0)))))</f>
        <v>09H</v>
      </c>
      <c r="Y125" t="str">
        <f>IF(B124="","",IF($CG$13=2,IF(OR(F124="NO",F124=""),"",F124),IF(V125=800,"",DATA!$M$11)))</f>
        <v>13E</v>
      </c>
      <c r="Z125" t="str">
        <f>IF(B124="","",IF(AND($CG$13=2,G124="NO"),"",IF(V125=800,"",LEFT(DATA!$M$12,2)&amp;D124)))</f>
        <v>15T</v>
      </c>
      <c r="AA125" t="str">
        <f>IF(B124="","",IF(AND($CG$13=2,G124="NO"),"",IF(V125=800,"",LEFT(DATA!$M$13,2)&amp;D124)))</f>
        <v>19T</v>
      </c>
      <c r="AB125" t="str">
        <f>IF(B124="","",IF(AND($CG$13=2,H124="NO"),"",IF(V125=800,"",LEFT(DATA!$M$14,2)&amp;D124)))</f>
        <v>20T</v>
      </c>
      <c r="AC125" t="str">
        <f>IF(B124="","",IF(AND($CG$13=2,H124="NO"),"",IF(V125=800,"",LEFT(DATA!$M$15,2)&amp;D124)))</f>
        <v>21T</v>
      </c>
      <c r="AD125" t="str">
        <f>IF(B124="","",IF(AND($CG$13=2,I124="NO"),"",IF(V125=800,"",LEFT(DATA!$M$16,2)&amp;D124)))</f>
        <v>T</v>
      </c>
      <c r="AE125" t="str">
        <f>IF(B124="","",IF(AND($CG$13=2,I124="NO"),"",IF(V125=800,"",LEFT(DATA!$M$17,2)&amp;D124)))</f>
        <v>T</v>
      </c>
      <c r="AF125" t="str">
        <f>IF(B124="","",IF(AND($CG$13=2,J124="NO"),"",IF(V125=800,"",LEFT(DATA!$M$18,2)&amp;D124)))</f>
        <v>T</v>
      </c>
      <c r="AG125" t="str">
        <f>IF(B124="","",IF(AND($CG$13=2,J124="NO"),"",IF(V125=800,"",LEFT(DATA!$M$19,2)&amp;D124)))</f>
        <v>T</v>
      </c>
      <c r="AJ125" s="192">
        <f t="shared" si="104"/>
        <v>111</v>
      </c>
      <c r="AK125" s="192">
        <f t="shared" si="105"/>
        <v>111</v>
      </c>
      <c r="AL125" s="192">
        <f t="shared" si="106"/>
        <v>1305000311</v>
      </c>
      <c r="AM125" s="192" t="str">
        <f t="shared" si="107"/>
        <v>T</v>
      </c>
      <c r="AN125" s="192">
        <v>111</v>
      </c>
      <c r="AO125" s="192" t="str">
        <f>IF(AL125="","",INDEX($W$15:$AG$402,MATCH(AL125,V$15:$V$402,0),1))</f>
        <v>01T</v>
      </c>
      <c r="AP125" s="192" t="str">
        <f t="shared" si="108"/>
        <v>09H</v>
      </c>
      <c r="AQ125" s="192" t="str">
        <f t="shared" si="109"/>
        <v>13E</v>
      </c>
      <c r="AR125" s="192" t="str">
        <f t="shared" si="110"/>
        <v>15T</v>
      </c>
      <c r="AS125" s="192" t="str">
        <f t="shared" si="111"/>
        <v>19T</v>
      </c>
      <c r="AT125" s="192" t="str">
        <f t="shared" si="112"/>
        <v>20T</v>
      </c>
      <c r="AU125" s="192" t="str">
        <f t="shared" si="113"/>
        <v>21T</v>
      </c>
      <c r="AV125" s="192" t="str">
        <f t="shared" si="114"/>
        <v>T</v>
      </c>
      <c r="AW125" s="192" t="str">
        <f t="shared" si="115"/>
        <v>T</v>
      </c>
      <c r="AX125" s="192" t="str">
        <f t="shared" si="116"/>
        <v>T</v>
      </c>
      <c r="AY125" s="192" t="str">
        <f t="shared" si="117"/>
        <v>T</v>
      </c>
      <c r="BB125">
        <f t="shared" si="118"/>
        <v>111</v>
      </c>
      <c r="BC125">
        <f t="shared" si="119"/>
        <v>800</v>
      </c>
      <c r="BD125">
        <f t="shared" si="120"/>
        <v>800</v>
      </c>
      <c r="BE125">
        <f t="shared" si="121"/>
        <v>800</v>
      </c>
      <c r="BF125">
        <f t="shared" si="122"/>
        <v>800</v>
      </c>
      <c r="BG125">
        <f t="shared" si="123"/>
        <v>111</v>
      </c>
      <c r="BH125">
        <v>111</v>
      </c>
      <c r="BK125">
        <f t="shared" si="124"/>
        <v>111</v>
      </c>
      <c r="BL125">
        <f t="shared" si="125"/>
        <v>800</v>
      </c>
      <c r="BM125">
        <f t="shared" si="126"/>
        <v>800</v>
      </c>
      <c r="BN125">
        <f t="shared" si="127"/>
        <v>800</v>
      </c>
      <c r="BO125">
        <f t="shared" si="128"/>
        <v>800</v>
      </c>
      <c r="BP125">
        <f t="shared" si="129"/>
        <v>800</v>
      </c>
      <c r="BQ125">
        <f t="shared" si="130"/>
        <v>111</v>
      </c>
      <c r="CS125" s="193">
        <f t="shared" si="67"/>
        <v>112</v>
      </c>
      <c r="CT125" s="193">
        <f t="shared" si="68"/>
        <v>112</v>
      </c>
      <c r="CU125" s="193">
        <f t="shared" si="69"/>
        <v>112</v>
      </c>
      <c r="CV125" s="193">
        <f t="shared" si="70"/>
        <v>112</v>
      </c>
      <c r="CW125" s="193">
        <f t="shared" si="71"/>
        <v>112</v>
      </c>
      <c r="CX125" s="193">
        <f t="shared" si="72"/>
        <v>112</v>
      </c>
      <c r="CY125" s="193">
        <f t="shared" si="73"/>
        <v>112</v>
      </c>
      <c r="CZ125" s="193">
        <f t="shared" si="74"/>
        <v>112</v>
      </c>
      <c r="DA125" s="193">
        <f t="shared" si="75"/>
        <v>112</v>
      </c>
      <c r="DB125" s="193">
        <f t="shared" si="76"/>
        <v>112</v>
      </c>
      <c r="DC125" s="193">
        <f t="shared" si="77"/>
        <v>112</v>
      </c>
      <c r="DF125">
        <v>112</v>
      </c>
      <c r="DG125" s="192" t="str">
        <f t="shared" si="78"/>
        <v>01T</v>
      </c>
      <c r="DH125" s="192" t="str">
        <f t="shared" si="79"/>
        <v>09H</v>
      </c>
      <c r="DI125" s="192" t="str">
        <f t="shared" si="80"/>
        <v>13E</v>
      </c>
      <c r="DJ125" s="192" t="str">
        <f t="shared" si="81"/>
        <v>15E</v>
      </c>
      <c r="DK125" s="192" t="str">
        <f t="shared" si="82"/>
        <v>19E</v>
      </c>
      <c r="DL125" s="192" t="str">
        <f t="shared" si="83"/>
        <v>20E</v>
      </c>
      <c r="DM125" s="192" t="str">
        <f t="shared" si="84"/>
        <v>21E</v>
      </c>
      <c r="DN125" s="192" t="str">
        <f t="shared" si="85"/>
        <v>E</v>
      </c>
      <c r="DO125" s="192" t="str">
        <f t="shared" si="86"/>
        <v>E</v>
      </c>
      <c r="DP125" s="192" t="str">
        <f t="shared" si="87"/>
        <v>E</v>
      </c>
      <c r="DQ125" s="192" t="str">
        <f t="shared" si="88"/>
        <v>E</v>
      </c>
      <c r="DU125" s="204">
        <f t="shared" si="89"/>
        <v>1305000312</v>
      </c>
      <c r="DV125" s="204">
        <f t="shared" si="90"/>
        <v>1305000312</v>
      </c>
      <c r="DW125" s="204">
        <f t="shared" si="91"/>
        <v>1305000312</v>
      </c>
      <c r="DX125" s="204">
        <f t="shared" si="92"/>
        <v>1305000312</v>
      </c>
      <c r="DY125" s="204">
        <f t="shared" si="93"/>
        <v>1305000312</v>
      </c>
      <c r="DZ125" s="204">
        <f t="shared" si="94"/>
        <v>1305000312</v>
      </c>
      <c r="EA125" s="204">
        <f t="shared" si="95"/>
        <v>1305000312</v>
      </c>
      <c r="EB125" s="204">
        <f t="shared" si="96"/>
        <v>1305000312</v>
      </c>
      <c r="EC125" s="204">
        <f t="shared" si="97"/>
        <v>1305000312</v>
      </c>
      <c r="ED125" s="204">
        <f t="shared" si="98"/>
        <v>1305000312</v>
      </c>
      <c r="EE125" s="204">
        <f t="shared" si="99"/>
        <v>1305000312</v>
      </c>
    </row>
    <row r="126" spans="2:135" ht="22.8" x14ac:dyDescent="0.3">
      <c r="B126" s="225">
        <f t="shared" si="100"/>
        <v>113</v>
      </c>
      <c r="C126" s="226">
        <f t="shared" si="101"/>
        <v>1305000313</v>
      </c>
      <c r="D126" s="227" t="s">
        <v>293</v>
      </c>
      <c r="E126" s="279" t="s">
        <v>38</v>
      </c>
      <c r="F126" s="202"/>
      <c r="G126" s="202"/>
      <c r="H126" s="202"/>
      <c r="I126" s="202"/>
      <c r="J126" s="202"/>
      <c r="K126" s="201"/>
      <c r="U126">
        <v>112</v>
      </c>
      <c r="V126">
        <f t="shared" si="102"/>
        <v>1305000312</v>
      </c>
      <c r="W126" t="str">
        <f t="shared" si="103"/>
        <v>01T</v>
      </c>
      <c r="X126" t="str">
        <f>IF(B125="","",IF(OR(W126="",W126=0),"",IF(V126=800,"",INDEX(DATA!$M$10:$Q$10,1,MATCH(W126,DATA!$M$9:$Q$9,0)))))</f>
        <v>09H</v>
      </c>
      <c r="Y126" t="str">
        <f>IF(B125="","",IF($CG$13=2,IF(OR(F125="NO",F125=""),"",F125),IF(V126=800,"",DATA!$M$11)))</f>
        <v>13E</v>
      </c>
      <c r="Z126" t="str">
        <f>IF(B125="","",IF(AND($CG$13=2,G125="NO"),"",IF(V126=800,"",LEFT(DATA!$M$12,2)&amp;D125)))</f>
        <v>15E</v>
      </c>
      <c r="AA126" t="str">
        <f>IF(B125="","",IF(AND($CG$13=2,G125="NO"),"",IF(V126=800,"",LEFT(DATA!$M$13,2)&amp;D125)))</f>
        <v>19E</v>
      </c>
      <c r="AB126" t="str">
        <f>IF(B125="","",IF(AND($CG$13=2,H125="NO"),"",IF(V126=800,"",LEFT(DATA!$M$14,2)&amp;D125)))</f>
        <v>20E</v>
      </c>
      <c r="AC126" t="str">
        <f>IF(B125="","",IF(AND($CG$13=2,H125="NO"),"",IF(V126=800,"",LEFT(DATA!$M$15,2)&amp;D125)))</f>
        <v>21E</v>
      </c>
      <c r="AD126" t="str">
        <f>IF(B125="","",IF(AND($CG$13=2,I125="NO"),"",IF(V126=800,"",LEFT(DATA!$M$16,2)&amp;D125)))</f>
        <v>E</v>
      </c>
      <c r="AE126" t="str">
        <f>IF(B125="","",IF(AND($CG$13=2,I125="NO"),"",IF(V126=800,"",LEFT(DATA!$M$17,2)&amp;D125)))</f>
        <v>E</v>
      </c>
      <c r="AF126" t="str">
        <f>IF(B125="","",IF(AND($CG$13=2,J125="NO"),"",IF(V126=800,"",LEFT(DATA!$M$18,2)&amp;D125)))</f>
        <v>E</v>
      </c>
      <c r="AG126" t="str">
        <f>IF(B125="","",IF(AND($CG$13=2,J125="NO"),"",IF(V126=800,"",LEFT(DATA!$M$19,2)&amp;D125)))</f>
        <v>E</v>
      </c>
      <c r="AJ126" s="192">
        <f t="shared" si="104"/>
        <v>112</v>
      </c>
      <c r="AK126" s="192">
        <f t="shared" si="105"/>
        <v>112</v>
      </c>
      <c r="AL126" s="192">
        <f t="shared" si="106"/>
        <v>1305000312</v>
      </c>
      <c r="AM126" s="192" t="str">
        <f t="shared" si="107"/>
        <v>E</v>
      </c>
      <c r="AN126" s="192">
        <v>112</v>
      </c>
      <c r="AO126" s="192" t="str">
        <f>IF(AL126="","",INDEX($W$15:$AG$402,MATCH(AL126,V$15:$V$402,0),1))</f>
        <v>01T</v>
      </c>
      <c r="AP126" s="192" t="str">
        <f t="shared" si="108"/>
        <v>09H</v>
      </c>
      <c r="AQ126" s="192" t="str">
        <f t="shared" si="109"/>
        <v>13E</v>
      </c>
      <c r="AR126" s="192" t="str">
        <f t="shared" si="110"/>
        <v>15E</v>
      </c>
      <c r="AS126" s="192" t="str">
        <f t="shared" si="111"/>
        <v>19E</v>
      </c>
      <c r="AT126" s="192" t="str">
        <f t="shared" si="112"/>
        <v>20E</v>
      </c>
      <c r="AU126" s="192" t="str">
        <f t="shared" si="113"/>
        <v>21E</v>
      </c>
      <c r="AV126" s="192" t="str">
        <f t="shared" si="114"/>
        <v>E</v>
      </c>
      <c r="AW126" s="192" t="str">
        <f t="shared" si="115"/>
        <v>E</v>
      </c>
      <c r="AX126" s="192" t="str">
        <f t="shared" si="116"/>
        <v>E</v>
      </c>
      <c r="AY126" s="192" t="str">
        <f t="shared" si="117"/>
        <v>E</v>
      </c>
      <c r="BB126">
        <f t="shared" si="118"/>
        <v>800</v>
      </c>
      <c r="BC126">
        <f t="shared" si="119"/>
        <v>112</v>
      </c>
      <c r="BD126">
        <f t="shared" si="120"/>
        <v>800</v>
      </c>
      <c r="BE126">
        <f t="shared" si="121"/>
        <v>800</v>
      </c>
      <c r="BF126">
        <f t="shared" si="122"/>
        <v>800</v>
      </c>
      <c r="BG126">
        <f t="shared" si="123"/>
        <v>112</v>
      </c>
      <c r="BH126">
        <v>112</v>
      </c>
      <c r="BK126">
        <f t="shared" si="124"/>
        <v>112</v>
      </c>
      <c r="BL126">
        <f t="shared" si="125"/>
        <v>800</v>
      </c>
      <c r="BM126">
        <f t="shared" si="126"/>
        <v>800</v>
      </c>
      <c r="BN126">
        <f t="shared" si="127"/>
        <v>800</v>
      </c>
      <c r="BO126">
        <f t="shared" si="128"/>
        <v>800</v>
      </c>
      <c r="BP126">
        <f t="shared" si="129"/>
        <v>800</v>
      </c>
      <c r="BQ126">
        <f t="shared" si="130"/>
        <v>112</v>
      </c>
      <c r="CS126" s="193">
        <f t="shared" si="67"/>
        <v>113</v>
      </c>
      <c r="CT126" s="193">
        <f t="shared" si="68"/>
        <v>113</v>
      </c>
      <c r="CU126" s="193">
        <f t="shared" si="69"/>
        <v>113</v>
      </c>
      <c r="CV126" s="193">
        <f t="shared" si="70"/>
        <v>113</v>
      </c>
      <c r="CW126" s="193">
        <f t="shared" si="71"/>
        <v>113</v>
      </c>
      <c r="CX126" s="193">
        <f t="shared" si="72"/>
        <v>113</v>
      </c>
      <c r="CY126" s="193">
        <f t="shared" si="73"/>
        <v>113</v>
      </c>
      <c r="CZ126" s="193">
        <f t="shared" si="74"/>
        <v>113</v>
      </c>
      <c r="DA126" s="193">
        <f t="shared" si="75"/>
        <v>113</v>
      </c>
      <c r="DB126" s="193">
        <f t="shared" si="76"/>
        <v>113</v>
      </c>
      <c r="DC126" s="193">
        <f t="shared" si="77"/>
        <v>113</v>
      </c>
      <c r="DF126">
        <v>113</v>
      </c>
      <c r="DG126" s="192" t="str">
        <f t="shared" si="78"/>
        <v>01T</v>
      </c>
      <c r="DH126" s="192" t="str">
        <f t="shared" si="79"/>
        <v>09H</v>
      </c>
      <c r="DI126" s="192" t="str">
        <f t="shared" si="80"/>
        <v>13E</v>
      </c>
      <c r="DJ126" s="192" t="str">
        <f t="shared" si="81"/>
        <v>15E</v>
      </c>
      <c r="DK126" s="192" t="str">
        <f t="shared" si="82"/>
        <v>19E</v>
      </c>
      <c r="DL126" s="192" t="str">
        <f t="shared" si="83"/>
        <v>20E</v>
      </c>
      <c r="DM126" s="192" t="str">
        <f t="shared" si="84"/>
        <v>21E</v>
      </c>
      <c r="DN126" s="192" t="str">
        <f t="shared" si="85"/>
        <v>E</v>
      </c>
      <c r="DO126" s="192" t="str">
        <f t="shared" si="86"/>
        <v>E</v>
      </c>
      <c r="DP126" s="192" t="str">
        <f t="shared" si="87"/>
        <v>E</v>
      </c>
      <c r="DQ126" s="192" t="str">
        <f t="shared" si="88"/>
        <v>E</v>
      </c>
      <c r="DU126" s="204">
        <f t="shared" si="89"/>
        <v>1305000313</v>
      </c>
      <c r="DV126" s="204">
        <f t="shared" si="90"/>
        <v>1305000313</v>
      </c>
      <c r="DW126" s="204">
        <f t="shared" si="91"/>
        <v>1305000313</v>
      </c>
      <c r="DX126" s="204">
        <f t="shared" si="92"/>
        <v>1305000313</v>
      </c>
      <c r="DY126" s="204">
        <f t="shared" si="93"/>
        <v>1305000313</v>
      </c>
      <c r="DZ126" s="204">
        <f t="shared" si="94"/>
        <v>1305000313</v>
      </c>
      <c r="EA126" s="204">
        <f t="shared" si="95"/>
        <v>1305000313</v>
      </c>
      <c r="EB126" s="204">
        <f t="shared" si="96"/>
        <v>1305000313</v>
      </c>
      <c r="EC126" s="204">
        <f t="shared" si="97"/>
        <v>1305000313</v>
      </c>
      <c r="ED126" s="204">
        <f t="shared" si="98"/>
        <v>1305000313</v>
      </c>
      <c r="EE126" s="204">
        <f t="shared" si="99"/>
        <v>1305000313</v>
      </c>
    </row>
    <row r="127" spans="2:135" ht="22.8" x14ac:dyDescent="0.3">
      <c r="B127" s="225">
        <f t="shared" si="100"/>
        <v>114</v>
      </c>
      <c r="C127" s="226">
        <f t="shared" si="101"/>
        <v>1305000314</v>
      </c>
      <c r="D127" s="227" t="s">
        <v>293</v>
      </c>
      <c r="E127" s="279" t="s">
        <v>38</v>
      </c>
      <c r="F127" s="202"/>
      <c r="G127" s="202"/>
      <c r="H127" s="202"/>
      <c r="I127" s="202"/>
      <c r="J127" s="202"/>
      <c r="K127" s="201"/>
      <c r="U127">
        <v>113</v>
      </c>
      <c r="V127">
        <f t="shared" si="102"/>
        <v>1305000313</v>
      </c>
      <c r="W127" t="str">
        <f t="shared" si="103"/>
        <v>01T</v>
      </c>
      <c r="X127" t="str">
        <f>IF(B126="","",IF(OR(W127="",W127=0),"",IF(V127=800,"",INDEX(DATA!$M$10:$Q$10,1,MATCH(W127,DATA!$M$9:$Q$9,0)))))</f>
        <v>09H</v>
      </c>
      <c r="Y127" t="str">
        <f>IF(B126="","",IF($CG$13=2,IF(OR(F126="NO",F126=""),"",F126),IF(V127=800,"",DATA!$M$11)))</f>
        <v>13E</v>
      </c>
      <c r="Z127" t="str">
        <f>IF(B126="","",IF(AND($CG$13=2,G126="NO"),"",IF(V127=800,"",LEFT(DATA!$M$12,2)&amp;D126)))</f>
        <v>15E</v>
      </c>
      <c r="AA127" t="str">
        <f>IF(B126="","",IF(AND($CG$13=2,G126="NO"),"",IF(V127=800,"",LEFT(DATA!$M$13,2)&amp;D126)))</f>
        <v>19E</v>
      </c>
      <c r="AB127" t="str">
        <f>IF(B126="","",IF(AND($CG$13=2,H126="NO"),"",IF(V127=800,"",LEFT(DATA!$M$14,2)&amp;D126)))</f>
        <v>20E</v>
      </c>
      <c r="AC127" t="str">
        <f>IF(B126="","",IF(AND($CG$13=2,H126="NO"),"",IF(V127=800,"",LEFT(DATA!$M$15,2)&amp;D126)))</f>
        <v>21E</v>
      </c>
      <c r="AD127" t="str">
        <f>IF(B126="","",IF(AND($CG$13=2,I126="NO"),"",IF(V127=800,"",LEFT(DATA!$M$16,2)&amp;D126)))</f>
        <v>E</v>
      </c>
      <c r="AE127" t="str">
        <f>IF(B126="","",IF(AND($CG$13=2,I126="NO"),"",IF(V127=800,"",LEFT(DATA!$M$17,2)&amp;D126)))</f>
        <v>E</v>
      </c>
      <c r="AF127" t="str">
        <f>IF(B126="","",IF(AND($CG$13=2,J126="NO"),"",IF(V127=800,"",LEFT(DATA!$M$18,2)&amp;D126)))</f>
        <v>E</v>
      </c>
      <c r="AG127" t="str">
        <f>IF(B126="","",IF(AND($CG$13=2,J126="NO"),"",IF(V127=800,"",LEFT(DATA!$M$19,2)&amp;D126)))</f>
        <v>E</v>
      </c>
      <c r="AJ127" s="192">
        <f t="shared" si="104"/>
        <v>113</v>
      </c>
      <c r="AK127" s="192">
        <f t="shared" si="105"/>
        <v>113</v>
      </c>
      <c r="AL127" s="192">
        <f t="shared" si="106"/>
        <v>1305000313</v>
      </c>
      <c r="AM127" s="192" t="str">
        <f t="shared" si="107"/>
        <v>E</v>
      </c>
      <c r="AN127" s="192">
        <v>113</v>
      </c>
      <c r="AO127" s="192" t="str">
        <f>IF(AL127="","",INDEX($W$15:$AG$402,MATCH(AL127,V$15:$V$402,0),1))</f>
        <v>01T</v>
      </c>
      <c r="AP127" s="192" t="str">
        <f t="shared" si="108"/>
        <v>09H</v>
      </c>
      <c r="AQ127" s="192" t="str">
        <f t="shared" si="109"/>
        <v>13E</v>
      </c>
      <c r="AR127" s="192" t="str">
        <f t="shared" si="110"/>
        <v>15E</v>
      </c>
      <c r="AS127" s="192" t="str">
        <f t="shared" si="111"/>
        <v>19E</v>
      </c>
      <c r="AT127" s="192" t="str">
        <f t="shared" si="112"/>
        <v>20E</v>
      </c>
      <c r="AU127" s="192" t="str">
        <f t="shared" si="113"/>
        <v>21E</v>
      </c>
      <c r="AV127" s="192" t="str">
        <f t="shared" si="114"/>
        <v>E</v>
      </c>
      <c r="AW127" s="192" t="str">
        <f t="shared" si="115"/>
        <v>E</v>
      </c>
      <c r="AX127" s="192" t="str">
        <f t="shared" si="116"/>
        <v>E</v>
      </c>
      <c r="AY127" s="192" t="str">
        <f t="shared" si="117"/>
        <v>E</v>
      </c>
      <c r="BB127">
        <f t="shared" si="118"/>
        <v>800</v>
      </c>
      <c r="BC127">
        <f t="shared" si="119"/>
        <v>113</v>
      </c>
      <c r="BD127">
        <f t="shared" si="120"/>
        <v>800</v>
      </c>
      <c r="BE127">
        <f t="shared" si="121"/>
        <v>800</v>
      </c>
      <c r="BF127">
        <f t="shared" si="122"/>
        <v>800</v>
      </c>
      <c r="BG127">
        <f t="shared" si="123"/>
        <v>113</v>
      </c>
      <c r="BH127">
        <v>113</v>
      </c>
      <c r="BK127">
        <f t="shared" si="124"/>
        <v>113</v>
      </c>
      <c r="BL127">
        <f t="shared" si="125"/>
        <v>800</v>
      </c>
      <c r="BM127">
        <f t="shared" si="126"/>
        <v>800</v>
      </c>
      <c r="BN127">
        <f t="shared" si="127"/>
        <v>800</v>
      </c>
      <c r="BO127">
        <f t="shared" si="128"/>
        <v>800</v>
      </c>
      <c r="BP127">
        <f t="shared" si="129"/>
        <v>800</v>
      </c>
      <c r="BQ127">
        <f t="shared" si="130"/>
        <v>113</v>
      </c>
      <c r="CS127" s="193">
        <f t="shared" si="67"/>
        <v>114</v>
      </c>
      <c r="CT127" s="193">
        <f t="shared" si="68"/>
        <v>114</v>
      </c>
      <c r="CU127" s="193">
        <f t="shared" si="69"/>
        <v>114</v>
      </c>
      <c r="CV127" s="193">
        <f t="shared" si="70"/>
        <v>114</v>
      </c>
      <c r="CW127" s="193">
        <f t="shared" si="71"/>
        <v>114</v>
      </c>
      <c r="CX127" s="193">
        <f t="shared" si="72"/>
        <v>114</v>
      </c>
      <c r="CY127" s="193">
        <f t="shared" si="73"/>
        <v>114</v>
      </c>
      <c r="CZ127" s="193">
        <f t="shared" si="74"/>
        <v>114</v>
      </c>
      <c r="DA127" s="193">
        <f t="shared" si="75"/>
        <v>114</v>
      </c>
      <c r="DB127" s="193">
        <f t="shared" si="76"/>
        <v>114</v>
      </c>
      <c r="DC127" s="193">
        <f t="shared" si="77"/>
        <v>114</v>
      </c>
      <c r="DF127">
        <v>114</v>
      </c>
      <c r="DG127" s="192" t="str">
        <f t="shared" si="78"/>
        <v>01T</v>
      </c>
      <c r="DH127" s="192" t="str">
        <f t="shared" si="79"/>
        <v>09H</v>
      </c>
      <c r="DI127" s="192" t="str">
        <f t="shared" si="80"/>
        <v>13E</v>
      </c>
      <c r="DJ127" s="192" t="str">
        <f t="shared" si="81"/>
        <v>15E</v>
      </c>
      <c r="DK127" s="192" t="str">
        <f t="shared" si="82"/>
        <v>19E</v>
      </c>
      <c r="DL127" s="192" t="str">
        <f t="shared" si="83"/>
        <v>20E</v>
      </c>
      <c r="DM127" s="192" t="str">
        <f t="shared" si="84"/>
        <v>21E</v>
      </c>
      <c r="DN127" s="192" t="str">
        <f t="shared" si="85"/>
        <v>E</v>
      </c>
      <c r="DO127" s="192" t="str">
        <f t="shared" si="86"/>
        <v>E</v>
      </c>
      <c r="DP127" s="192" t="str">
        <f t="shared" si="87"/>
        <v>E</v>
      </c>
      <c r="DQ127" s="192" t="str">
        <f t="shared" si="88"/>
        <v>E</v>
      </c>
      <c r="DU127" s="204">
        <f t="shared" si="89"/>
        <v>1305000314</v>
      </c>
      <c r="DV127" s="204">
        <f t="shared" si="90"/>
        <v>1305000314</v>
      </c>
      <c r="DW127" s="204">
        <f t="shared" si="91"/>
        <v>1305000314</v>
      </c>
      <c r="DX127" s="204">
        <f t="shared" si="92"/>
        <v>1305000314</v>
      </c>
      <c r="DY127" s="204">
        <f t="shared" si="93"/>
        <v>1305000314</v>
      </c>
      <c r="DZ127" s="204">
        <f t="shared" si="94"/>
        <v>1305000314</v>
      </c>
      <c r="EA127" s="204">
        <f t="shared" si="95"/>
        <v>1305000314</v>
      </c>
      <c r="EB127" s="204">
        <f t="shared" si="96"/>
        <v>1305000314</v>
      </c>
      <c r="EC127" s="204">
        <f t="shared" si="97"/>
        <v>1305000314</v>
      </c>
      <c r="ED127" s="204">
        <f t="shared" si="98"/>
        <v>1305000314</v>
      </c>
      <c r="EE127" s="204">
        <f t="shared" si="99"/>
        <v>1305000314</v>
      </c>
    </row>
    <row r="128" spans="2:135" ht="22.8" x14ac:dyDescent="0.3">
      <c r="B128" s="225">
        <f t="shared" si="100"/>
        <v>115</v>
      </c>
      <c r="C128" s="226">
        <f t="shared" si="101"/>
        <v>1305000315</v>
      </c>
      <c r="D128" s="227" t="s">
        <v>293</v>
      </c>
      <c r="E128" s="279" t="s">
        <v>38</v>
      </c>
      <c r="F128" s="202"/>
      <c r="G128" s="202"/>
      <c r="H128" s="202"/>
      <c r="I128" s="202"/>
      <c r="J128" s="202"/>
      <c r="K128" s="201"/>
      <c r="U128">
        <v>114</v>
      </c>
      <c r="V128">
        <f t="shared" si="102"/>
        <v>1305000314</v>
      </c>
      <c r="W128" t="str">
        <f t="shared" si="103"/>
        <v>01T</v>
      </c>
      <c r="X128" t="str">
        <f>IF(B127="","",IF(OR(W128="",W128=0),"",IF(V128=800,"",INDEX(DATA!$M$10:$Q$10,1,MATCH(W128,DATA!$M$9:$Q$9,0)))))</f>
        <v>09H</v>
      </c>
      <c r="Y128" t="str">
        <f>IF(B127="","",IF($CG$13=2,IF(OR(F127="NO",F127=""),"",F127),IF(V128=800,"",DATA!$M$11)))</f>
        <v>13E</v>
      </c>
      <c r="Z128" t="str">
        <f>IF(B127="","",IF(AND($CG$13=2,G127="NO"),"",IF(V128=800,"",LEFT(DATA!$M$12,2)&amp;D127)))</f>
        <v>15E</v>
      </c>
      <c r="AA128" t="str">
        <f>IF(B127="","",IF(AND($CG$13=2,G127="NO"),"",IF(V128=800,"",LEFT(DATA!$M$13,2)&amp;D127)))</f>
        <v>19E</v>
      </c>
      <c r="AB128" t="str">
        <f>IF(B127="","",IF(AND($CG$13=2,H127="NO"),"",IF(V128=800,"",LEFT(DATA!$M$14,2)&amp;D127)))</f>
        <v>20E</v>
      </c>
      <c r="AC128" t="str">
        <f>IF(B127="","",IF(AND($CG$13=2,H127="NO"),"",IF(V128=800,"",LEFT(DATA!$M$15,2)&amp;D127)))</f>
        <v>21E</v>
      </c>
      <c r="AD128" t="str">
        <f>IF(B127="","",IF(AND($CG$13=2,I127="NO"),"",IF(V128=800,"",LEFT(DATA!$M$16,2)&amp;D127)))</f>
        <v>E</v>
      </c>
      <c r="AE128" t="str">
        <f>IF(B127="","",IF(AND($CG$13=2,I127="NO"),"",IF(V128=800,"",LEFT(DATA!$M$17,2)&amp;D127)))</f>
        <v>E</v>
      </c>
      <c r="AF128" t="str">
        <f>IF(B127="","",IF(AND($CG$13=2,J127="NO"),"",IF(V128=800,"",LEFT(DATA!$M$18,2)&amp;D127)))</f>
        <v>E</v>
      </c>
      <c r="AG128" t="str">
        <f>IF(B127="","",IF(AND($CG$13=2,J127="NO"),"",IF(V128=800,"",LEFT(DATA!$M$19,2)&amp;D127)))</f>
        <v>E</v>
      </c>
      <c r="AJ128" s="192">
        <f t="shared" si="104"/>
        <v>114</v>
      </c>
      <c r="AK128" s="192">
        <f t="shared" si="105"/>
        <v>114</v>
      </c>
      <c r="AL128" s="192">
        <f t="shared" si="106"/>
        <v>1305000314</v>
      </c>
      <c r="AM128" s="192" t="str">
        <f t="shared" si="107"/>
        <v>E</v>
      </c>
      <c r="AN128" s="192">
        <v>114</v>
      </c>
      <c r="AO128" s="192" t="str">
        <f>IF(AL128="","",INDEX($W$15:$AG$402,MATCH(AL128,V$15:$V$402,0),1))</f>
        <v>01T</v>
      </c>
      <c r="AP128" s="192" t="str">
        <f t="shared" si="108"/>
        <v>09H</v>
      </c>
      <c r="AQ128" s="192" t="str">
        <f t="shared" si="109"/>
        <v>13E</v>
      </c>
      <c r="AR128" s="192" t="str">
        <f t="shared" si="110"/>
        <v>15E</v>
      </c>
      <c r="AS128" s="192" t="str">
        <f t="shared" si="111"/>
        <v>19E</v>
      </c>
      <c r="AT128" s="192" t="str">
        <f t="shared" si="112"/>
        <v>20E</v>
      </c>
      <c r="AU128" s="192" t="str">
        <f t="shared" si="113"/>
        <v>21E</v>
      </c>
      <c r="AV128" s="192" t="str">
        <f t="shared" si="114"/>
        <v>E</v>
      </c>
      <c r="AW128" s="192" t="str">
        <f t="shared" si="115"/>
        <v>E</v>
      </c>
      <c r="AX128" s="192" t="str">
        <f t="shared" si="116"/>
        <v>E</v>
      </c>
      <c r="AY128" s="192" t="str">
        <f t="shared" si="117"/>
        <v>E</v>
      </c>
      <c r="BB128">
        <f t="shared" si="118"/>
        <v>800</v>
      </c>
      <c r="BC128">
        <f t="shared" si="119"/>
        <v>114</v>
      </c>
      <c r="BD128">
        <f t="shared" si="120"/>
        <v>800</v>
      </c>
      <c r="BE128">
        <f t="shared" si="121"/>
        <v>800</v>
      </c>
      <c r="BF128">
        <f t="shared" si="122"/>
        <v>800</v>
      </c>
      <c r="BG128">
        <f t="shared" si="123"/>
        <v>114</v>
      </c>
      <c r="BH128">
        <v>114</v>
      </c>
      <c r="BK128">
        <f t="shared" si="124"/>
        <v>114</v>
      </c>
      <c r="BL128">
        <f t="shared" si="125"/>
        <v>800</v>
      </c>
      <c r="BM128">
        <f t="shared" si="126"/>
        <v>800</v>
      </c>
      <c r="BN128">
        <f t="shared" si="127"/>
        <v>800</v>
      </c>
      <c r="BO128">
        <f t="shared" si="128"/>
        <v>800</v>
      </c>
      <c r="BP128">
        <f t="shared" si="129"/>
        <v>800</v>
      </c>
      <c r="BQ128">
        <f t="shared" si="130"/>
        <v>114</v>
      </c>
      <c r="CS128" s="193">
        <f t="shared" si="67"/>
        <v>115</v>
      </c>
      <c r="CT128" s="193">
        <f t="shared" si="68"/>
        <v>115</v>
      </c>
      <c r="CU128" s="193">
        <f t="shared" si="69"/>
        <v>115</v>
      </c>
      <c r="CV128" s="193">
        <f t="shared" si="70"/>
        <v>115</v>
      </c>
      <c r="CW128" s="193">
        <f t="shared" si="71"/>
        <v>115</v>
      </c>
      <c r="CX128" s="193">
        <f t="shared" si="72"/>
        <v>115</v>
      </c>
      <c r="CY128" s="193">
        <f t="shared" si="73"/>
        <v>115</v>
      </c>
      <c r="CZ128" s="193">
        <f t="shared" si="74"/>
        <v>115</v>
      </c>
      <c r="DA128" s="193">
        <f t="shared" si="75"/>
        <v>115</v>
      </c>
      <c r="DB128" s="193">
        <f t="shared" si="76"/>
        <v>115</v>
      </c>
      <c r="DC128" s="193">
        <f t="shared" si="77"/>
        <v>115</v>
      </c>
      <c r="DF128">
        <v>115</v>
      </c>
      <c r="DG128" s="192" t="str">
        <f t="shared" si="78"/>
        <v>01T</v>
      </c>
      <c r="DH128" s="192" t="str">
        <f t="shared" si="79"/>
        <v>09H</v>
      </c>
      <c r="DI128" s="192" t="str">
        <f t="shared" si="80"/>
        <v>13E</v>
      </c>
      <c r="DJ128" s="192" t="str">
        <f t="shared" si="81"/>
        <v>15E</v>
      </c>
      <c r="DK128" s="192" t="str">
        <f t="shared" si="82"/>
        <v>19E</v>
      </c>
      <c r="DL128" s="192" t="str">
        <f t="shared" si="83"/>
        <v>20E</v>
      </c>
      <c r="DM128" s="192" t="str">
        <f t="shared" si="84"/>
        <v>21E</v>
      </c>
      <c r="DN128" s="192" t="str">
        <f t="shared" si="85"/>
        <v>E</v>
      </c>
      <c r="DO128" s="192" t="str">
        <f t="shared" si="86"/>
        <v>E</v>
      </c>
      <c r="DP128" s="192" t="str">
        <f t="shared" si="87"/>
        <v>E</v>
      </c>
      <c r="DQ128" s="192" t="str">
        <f t="shared" si="88"/>
        <v>E</v>
      </c>
      <c r="DU128" s="204">
        <f t="shared" si="89"/>
        <v>1305000315</v>
      </c>
      <c r="DV128" s="204">
        <f t="shared" si="90"/>
        <v>1305000315</v>
      </c>
      <c r="DW128" s="204">
        <f t="shared" si="91"/>
        <v>1305000315</v>
      </c>
      <c r="DX128" s="204">
        <f t="shared" si="92"/>
        <v>1305000315</v>
      </c>
      <c r="DY128" s="204">
        <f t="shared" si="93"/>
        <v>1305000315</v>
      </c>
      <c r="DZ128" s="204">
        <f t="shared" si="94"/>
        <v>1305000315</v>
      </c>
      <c r="EA128" s="204">
        <f t="shared" si="95"/>
        <v>1305000315</v>
      </c>
      <c r="EB128" s="204">
        <f t="shared" si="96"/>
        <v>1305000315</v>
      </c>
      <c r="EC128" s="204">
        <f t="shared" si="97"/>
        <v>1305000315</v>
      </c>
      <c r="ED128" s="204">
        <f t="shared" si="98"/>
        <v>1305000315</v>
      </c>
      <c r="EE128" s="204">
        <f t="shared" si="99"/>
        <v>1305000315</v>
      </c>
    </row>
    <row r="129" spans="2:135" ht="22.8" x14ac:dyDescent="0.3">
      <c r="B129" s="225">
        <f t="shared" si="100"/>
        <v>116</v>
      </c>
      <c r="C129" s="226">
        <f t="shared" si="101"/>
        <v>1305000316</v>
      </c>
      <c r="D129" s="227" t="s">
        <v>293</v>
      </c>
      <c r="E129" s="279" t="s">
        <v>38</v>
      </c>
      <c r="F129" s="202"/>
      <c r="G129" s="202"/>
      <c r="H129" s="202"/>
      <c r="I129" s="202"/>
      <c r="J129" s="202"/>
      <c r="K129" s="201"/>
      <c r="U129">
        <v>115</v>
      </c>
      <c r="V129">
        <f t="shared" si="102"/>
        <v>1305000315</v>
      </c>
      <c r="W129" t="str">
        <f t="shared" si="103"/>
        <v>01T</v>
      </c>
      <c r="X129" t="str">
        <f>IF(B128="","",IF(OR(W129="",W129=0),"",IF(V129=800,"",INDEX(DATA!$M$10:$Q$10,1,MATCH(W129,DATA!$M$9:$Q$9,0)))))</f>
        <v>09H</v>
      </c>
      <c r="Y129" t="str">
        <f>IF(B128="","",IF($CG$13=2,IF(OR(F128="NO",F128=""),"",F128),IF(V129=800,"",DATA!$M$11)))</f>
        <v>13E</v>
      </c>
      <c r="Z129" t="str">
        <f>IF(B128="","",IF(AND($CG$13=2,G128="NO"),"",IF(V129=800,"",LEFT(DATA!$M$12,2)&amp;D128)))</f>
        <v>15E</v>
      </c>
      <c r="AA129" t="str">
        <f>IF(B128="","",IF(AND($CG$13=2,G128="NO"),"",IF(V129=800,"",LEFT(DATA!$M$13,2)&amp;D128)))</f>
        <v>19E</v>
      </c>
      <c r="AB129" t="str">
        <f>IF(B128="","",IF(AND($CG$13=2,H128="NO"),"",IF(V129=800,"",LEFT(DATA!$M$14,2)&amp;D128)))</f>
        <v>20E</v>
      </c>
      <c r="AC129" t="str">
        <f>IF(B128="","",IF(AND($CG$13=2,H128="NO"),"",IF(V129=800,"",LEFT(DATA!$M$15,2)&amp;D128)))</f>
        <v>21E</v>
      </c>
      <c r="AD129" t="str">
        <f>IF(B128="","",IF(AND($CG$13=2,I128="NO"),"",IF(V129=800,"",LEFT(DATA!$M$16,2)&amp;D128)))</f>
        <v>E</v>
      </c>
      <c r="AE129" t="str">
        <f>IF(B128="","",IF(AND($CG$13=2,I128="NO"),"",IF(V129=800,"",LEFT(DATA!$M$17,2)&amp;D128)))</f>
        <v>E</v>
      </c>
      <c r="AF129" t="str">
        <f>IF(B128="","",IF(AND($CG$13=2,J128="NO"),"",IF(V129=800,"",LEFT(DATA!$M$18,2)&amp;D128)))</f>
        <v>E</v>
      </c>
      <c r="AG129" t="str">
        <f>IF(B128="","",IF(AND($CG$13=2,J128="NO"),"",IF(V129=800,"",LEFT(DATA!$M$19,2)&amp;D128)))</f>
        <v>E</v>
      </c>
      <c r="AJ129" s="192">
        <f t="shared" si="104"/>
        <v>115</v>
      </c>
      <c r="AK129" s="192">
        <f t="shared" si="105"/>
        <v>115</v>
      </c>
      <c r="AL129" s="192">
        <f t="shared" si="106"/>
        <v>1305000315</v>
      </c>
      <c r="AM129" s="192" t="str">
        <f t="shared" si="107"/>
        <v>E</v>
      </c>
      <c r="AN129" s="192">
        <v>115</v>
      </c>
      <c r="AO129" s="192" t="str">
        <f>IF(AL129="","",INDEX($W$15:$AG$402,MATCH(AL129,V$15:$V$402,0),1))</f>
        <v>01T</v>
      </c>
      <c r="AP129" s="192" t="str">
        <f t="shared" si="108"/>
        <v>09H</v>
      </c>
      <c r="AQ129" s="192" t="str">
        <f t="shared" si="109"/>
        <v>13E</v>
      </c>
      <c r="AR129" s="192" t="str">
        <f t="shared" si="110"/>
        <v>15E</v>
      </c>
      <c r="AS129" s="192" t="str">
        <f t="shared" si="111"/>
        <v>19E</v>
      </c>
      <c r="AT129" s="192" t="str">
        <f t="shared" si="112"/>
        <v>20E</v>
      </c>
      <c r="AU129" s="192" t="str">
        <f t="shared" si="113"/>
        <v>21E</v>
      </c>
      <c r="AV129" s="192" t="str">
        <f t="shared" si="114"/>
        <v>E</v>
      </c>
      <c r="AW129" s="192" t="str">
        <f t="shared" si="115"/>
        <v>E</v>
      </c>
      <c r="AX129" s="192" t="str">
        <f t="shared" si="116"/>
        <v>E</v>
      </c>
      <c r="AY129" s="192" t="str">
        <f t="shared" si="117"/>
        <v>E</v>
      </c>
      <c r="BB129">
        <f t="shared" si="118"/>
        <v>800</v>
      </c>
      <c r="BC129">
        <f t="shared" si="119"/>
        <v>115</v>
      </c>
      <c r="BD129">
        <f t="shared" si="120"/>
        <v>800</v>
      </c>
      <c r="BE129">
        <f t="shared" si="121"/>
        <v>800</v>
      </c>
      <c r="BF129">
        <f t="shared" si="122"/>
        <v>800</v>
      </c>
      <c r="BG129">
        <f t="shared" si="123"/>
        <v>115</v>
      </c>
      <c r="BH129">
        <v>115</v>
      </c>
      <c r="BK129">
        <f t="shared" si="124"/>
        <v>115</v>
      </c>
      <c r="BL129">
        <f t="shared" si="125"/>
        <v>800</v>
      </c>
      <c r="BM129">
        <f t="shared" si="126"/>
        <v>800</v>
      </c>
      <c r="BN129">
        <f t="shared" si="127"/>
        <v>800</v>
      </c>
      <c r="BO129">
        <f t="shared" si="128"/>
        <v>800</v>
      </c>
      <c r="BP129">
        <f t="shared" si="129"/>
        <v>800</v>
      </c>
      <c r="BQ129">
        <f t="shared" si="130"/>
        <v>115</v>
      </c>
      <c r="CS129" s="193">
        <f t="shared" si="67"/>
        <v>116</v>
      </c>
      <c r="CT129" s="193">
        <f t="shared" si="68"/>
        <v>116</v>
      </c>
      <c r="CU129" s="193">
        <f t="shared" si="69"/>
        <v>116</v>
      </c>
      <c r="CV129" s="193">
        <f t="shared" si="70"/>
        <v>116</v>
      </c>
      <c r="CW129" s="193">
        <f t="shared" si="71"/>
        <v>116</v>
      </c>
      <c r="CX129" s="193">
        <f t="shared" si="72"/>
        <v>116</v>
      </c>
      <c r="CY129" s="193">
        <f t="shared" si="73"/>
        <v>116</v>
      </c>
      <c r="CZ129" s="193">
        <f t="shared" si="74"/>
        <v>116</v>
      </c>
      <c r="DA129" s="193">
        <f t="shared" si="75"/>
        <v>116</v>
      </c>
      <c r="DB129" s="193">
        <f t="shared" si="76"/>
        <v>116</v>
      </c>
      <c r="DC129" s="193">
        <f t="shared" si="77"/>
        <v>116</v>
      </c>
      <c r="DF129">
        <v>116</v>
      </c>
      <c r="DG129" s="192" t="str">
        <f t="shared" si="78"/>
        <v>01T</v>
      </c>
      <c r="DH129" s="192" t="str">
        <f t="shared" si="79"/>
        <v>09H</v>
      </c>
      <c r="DI129" s="192" t="str">
        <f t="shared" si="80"/>
        <v>13E</v>
      </c>
      <c r="DJ129" s="192" t="str">
        <f t="shared" si="81"/>
        <v>15E</v>
      </c>
      <c r="DK129" s="192" t="str">
        <f t="shared" si="82"/>
        <v>19E</v>
      </c>
      <c r="DL129" s="192" t="str">
        <f t="shared" si="83"/>
        <v>20E</v>
      </c>
      <c r="DM129" s="192" t="str">
        <f t="shared" si="84"/>
        <v>21E</v>
      </c>
      <c r="DN129" s="192" t="str">
        <f t="shared" si="85"/>
        <v>E</v>
      </c>
      <c r="DO129" s="192" t="str">
        <f t="shared" si="86"/>
        <v>E</v>
      </c>
      <c r="DP129" s="192" t="str">
        <f t="shared" si="87"/>
        <v>E</v>
      </c>
      <c r="DQ129" s="192" t="str">
        <f t="shared" si="88"/>
        <v>E</v>
      </c>
      <c r="DU129" s="204">
        <f t="shared" si="89"/>
        <v>1305000316</v>
      </c>
      <c r="DV129" s="204">
        <f t="shared" si="90"/>
        <v>1305000316</v>
      </c>
      <c r="DW129" s="204">
        <f t="shared" si="91"/>
        <v>1305000316</v>
      </c>
      <c r="DX129" s="204">
        <f t="shared" si="92"/>
        <v>1305000316</v>
      </c>
      <c r="DY129" s="204">
        <f t="shared" si="93"/>
        <v>1305000316</v>
      </c>
      <c r="DZ129" s="204">
        <f t="shared" si="94"/>
        <v>1305000316</v>
      </c>
      <c r="EA129" s="204">
        <f t="shared" si="95"/>
        <v>1305000316</v>
      </c>
      <c r="EB129" s="204">
        <f t="shared" si="96"/>
        <v>1305000316</v>
      </c>
      <c r="EC129" s="204">
        <f t="shared" si="97"/>
        <v>1305000316</v>
      </c>
      <c r="ED129" s="204">
        <f t="shared" si="98"/>
        <v>1305000316</v>
      </c>
      <c r="EE129" s="204">
        <f t="shared" si="99"/>
        <v>1305000316</v>
      </c>
    </row>
    <row r="130" spans="2:135" ht="22.8" x14ac:dyDescent="0.3">
      <c r="B130" s="225">
        <f t="shared" si="100"/>
        <v>117</v>
      </c>
      <c r="C130" s="226">
        <f t="shared" si="101"/>
        <v>1305000317</v>
      </c>
      <c r="D130" s="227" t="s">
        <v>293</v>
      </c>
      <c r="E130" s="279" t="s">
        <v>38</v>
      </c>
      <c r="F130" s="202"/>
      <c r="G130" s="202"/>
      <c r="H130" s="202"/>
      <c r="I130" s="202"/>
      <c r="J130" s="202"/>
      <c r="K130" s="201"/>
      <c r="U130">
        <v>116</v>
      </c>
      <c r="V130">
        <f t="shared" si="102"/>
        <v>1305000316</v>
      </c>
      <c r="W130" t="str">
        <f t="shared" si="103"/>
        <v>01T</v>
      </c>
      <c r="X130" t="str">
        <f>IF(B129="","",IF(OR(W130="",W130=0),"",IF(V130=800,"",INDEX(DATA!$M$10:$Q$10,1,MATCH(W130,DATA!$M$9:$Q$9,0)))))</f>
        <v>09H</v>
      </c>
      <c r="Y130" t="str">
        <f>IF(B129="","",IF($CG$13=2,IF(OR(F129="NO",F129=""),"",F129),IF(V130=800,"",DATA!$M$11)))</f>
        <v>13E</v>
      </c>
      <c r="Z130" t="str">
        <f>IF(B129="","",IF(AND($CG$13=2,G129="NO"),"",IF(V130=800,"",LEFT(DATA!$M$12,2)&amp;D129)))</f>
        <v>15E</v>
      </c>
      <c r="AA130" t="str">
        <f>IF(B129="","",IF(AND($CG$13=2,G129="NO"),"",IF(V130=800,"",LEFT(DATA!$M$13,2)&amp;D129)))</f>
        <v>19E</v>
      </c>
      <c r="AB130" t="str">
        <f>IF(B129="","",IF(AND($CG$13=2,H129="NO"),"",IF(V130=800,"",LEFT(DATA!$M$14,2)&amp;D129)))</f>
        <v>20E</v>
      </c>
      <c r="AC130" t="str">
        <f>IF(B129="","",IF(AND($CG$13=2,H129="NO"),"",IF(V130=800,"",LEFT(DATA!$M$15,2)&amp;D129)))</f>
        <v>21E</v>
      </c>
      <c r="AD130" t="str">
        <f>IF(B129="","",IF(AND($CG$13=2,I129="NO"),"",IF(V130=800,"",LEFT(DATA!$M$16,2)&amp;D129)))</f>
        <v>E</v>
      </c>
      <c r="AE130" t="str">
        <f>IF(B129="","",IF(AND($CG$13=2,I129="NO"),"",IF(V130=800,"",LEFT(DATA!$M$17,2)&amp;D129)))</f>
        <v>E</v>
      </c>
      <c r="AF130" t="str">
        <f>IF(B129="","",IF(AND($CG$13=2,J129="NO"),"",IF(V130=800,"",LEFT(DATA!$M$18,2)&amp;D129)))</f>
        <v>E</v>
      </c>
      <c r="AG130" t="str">
        <f>IF(B129="","",IF(AND($CG$13=2,J129="NO"),"",IF(V130=800,"",LEFT(DATA!$M$19,2)&amp;D129)))</f>
        <v>E</v>
      </c>
      <c r="AJ130" s="192">
        <f t="shared" si="104"/>
        <v>116</v>
      </c>
      <c r="AK130" s="192">
        <f t="shared" si="105"/>
        <v>116</v>
      </c>
      <c r="AL130" s="192">
        <f t="shared" si="106"/>
        <v>1305000316</v>
      </c>
      <c r="AM130" s="192" t="str">
        <f t="shared" si="107"/>
        <v>E</v>
      </c>
      <c r="AN130" s="192">
        <v>116</v>
      </c>
      <c r="AO130" s="192" t="str">
        <f>IF(AL130="","",INDEX($W$15:$AG$402,MATCH(AL130,V$15:$V$402,0),1))</f>
        <v>01T</v>
      </c>
      <c r="AP130" s="192" t="str">
        <f t="shared" si="108"/>
        <v>09H</v>
      </c>
      <c r="AQ130" s="192" t="str">
        <f t="shared" si="109"/>
        <v>13E</v>
      </c>
      <c r="AR130" s="192" t="str">
        <f t="shared" si="110"/>
        <v>15E</v>
      </c>
      <c r="AS130" s="192" t="str">
        <f t="shared" si="111"/>
        <v>19E</v>
      </c>
      <c r="AT130" s="192" t="str">
        <f t="shared" si="112"/>
        <v>20E</v>
      </c>
      <c r="AU130" s="192" t="str">
        <f t="shared" si="113"/>
        <v>21E</v>
      </c>
      <c r="AV130" s="192" t="str">
        <f t="shared" si="114"/>
        <v>E</v>
      </c>
      <c r="AW130" s="192" t="str">
        <f t="shared" si="115"/>
        <v>E</v>
      </c>
      <c r="AX130" s="192" t="str">
        <f t="shared" si="116"/>
        <v>E</v>
      </c>
      <c r="AY130" s="192" t="str">
        <f t="shared" si="117"/>
        <v>E</v>
      </c>
      <c r="BB130">
        <f t="shared" si="118"/>
        <v>800</v>
      </c>
      <c r="BC130">
        <f t="shared" si="119"/>
        <v>116</v>
      </c>
      <c r="BD130">
        <f t="shared" si="120"/>
        <v>800</v>
      </c>
      <c r="BE130">
        <f t="shared" si="121"/>
        <v>800</v>
      </c>
      <c r="BF130">
        <f t="shared" si="122"/>
        <v>800</v>
      </c>
      <c r="BG130">
        <f t="shared" si="123"/>
        <v>116</v>
      </c>
      <c r="BH130">
        <v>116</v>
      </c>
      <c r="BK130">
        <f t="shared" si="124"/>
        <v>116</v>
      </c>
      <c r="BL130">
        <f t="shared" si="125"/>
        <v>800</v>
      </c>
      <c r="BM130">
        <f t="shared" si="126"/>
        <v>800</v>
      </c>
      <c r="BN130">
        <f t="shared" si="127"/>
        <v>800</v>
      </c>
      <c r="BO130">
        <f t="shared" si="128"/>
        <v>800</v>
      </c>
      <c r="BP130">
        <f t="shared" si="129"/>
        <v>800</v>
      </c>
      <c r="BQ130">
        <f t="shared" si="130"/>
        <v>116</v>
      </c>
      <c r="CS130" s="193">
        <f t="shared" si="67"/>
        <v>117</v>
      </c>
      <c r="CT130" s="193">
        <f t="shared" si="68"/>
        <v>117</v>
      </c>
      <c r="CU130" s="193">
        <f t="shared" si="69"/>
        <v>117</v>
      </c>
      <c r="CV130" s="193">
        <f t="shared" si="70"/>
        <v>117</v>
      </c>
      <c r="CW130" s="193">
        <f t="shared" si="71"/>
        <v>117</v>
      </c>
      <c r="CX130" s="193">
        <f t="shared" si="72"/>
        <v>117</v>
      </c>
      <c r="CY130" s="193">
        <f t="shared" si="73"/>
        <v>117</v>
      </c>
      <c r="CZ130" s="193">
        <f t="shared" si="74"/>
        <v>117</v>
      </c>
      <c r="DA130" s="193">
        <f t="shared" si="75"/>
        <v>117</v>
      </c>
      <c r="DB130" s="193">
        <f t="shared" si="76"/>
        <v>117</v>
      </c>
      <c r="DC130" s="193">
        <f t="shared" si="77"/>
        <v>117</v>
      </c>
      <c r="DF130">
        <v>117</v>
      </c>
      <c r="DG130" s="192" t="str">
        <f t="shared" si="78"/>
        <v>01T</v>
      </c>
      <c r="DH130" s="192" t="str">
        <f t="shared" si="79"/>
        <v>09H</v>
      </c>
      <c r="DI130" s="192" t="str">
        <f t="shared" si="80"/>
        <v>13E</v>
      </c>
      <c r="DJ130" s="192" t="str">
        <f t="shared" si="81"/>
        <v>15E</v>
      </c>
      <c r="DK130" s="192" t="str">
        <f t="shared" si="82"/>
        <v>19E</v>
      </c>
      <c r="DL130" s="192" t="str">
        <f t="shared" si="83"/>
        <v>20E</v>
      </c>
      <c r="DM130" s="192" t="str">
        <f t="shared" si="84"/>
        <v>21E</v>
      </c>
      <c r="DN130" s="192" t="str">
        <f t="shared" si="85"/>
        <v>E</v>
      </c>
      <c r="DO130" s="192" t="str">
        <f t="shared" si="86"/>
        <v>E</v>
      </c>
      <c r="DP130" s="192" t="str">
        <f t="shared" si="87"/>
        <v>E</v>
      </c>
      <c r="DQ130" s="192" t="str">
        <f t="shared" si="88"/>
        <v>E</v>
      </c>
      <c r="DU130" s="204">
        <f t="shared" si="89"/>
        <v>1305000317</v>
      </c>
      <c r="DV130" s="204">
        <f t="shared" si="90"/>
        <v>1305000317</v>
      </c>
      <c r="DW130" s="204">
        <f t="shared" si="91"/>
        <v>1305000317</v>
      </c>
      <c r="DX130" s="204">
        <f t="shared" si="92"/>
        <v>1305000317</v>
      </c>
      <c r="DY130" s="204">
        <f t="shared" si="93"/>
        <v>1305000317</v>
      </c>
      <c r="DZ130" s="204">
        <f t="shared" si="94"/>
        <v>1305000317</v>
      </c>
      <c r="EA130" s="204">
        <f t="shared" si="95"/>
        <v>1305000317</v>
      </c>
      <c r="EB130" s="204">
        <f t="shared" si="96"/>
        <v>1305000317</v>
      </c>
      <c r="EC130" s="204">
        <f t="shared" si="97"/>
        <v>1305000317</v>
      </c>
      <c r="ED130" s="204">
        <f t="shared" si="98"/>
        <v>1305000317</v>
      </c>
      <c r="EE130" s="204">
        <f t="shared" si="99"/>
        <v>1305000317</v>
      </c>
    </row>
    <row r="131" spans="2:135" ht="22.8" x14ac:dyDescent="0.3">
      <c r="B131" s="225">
        <f t="shared" si="100"/>
        <v>118</v>
      </c>
      <c r="C131" s="226">
        <f t="shared" si="101"/>
        <v>1305000318</v>
      </c>
      <c r="D131" s="227" t="s">
        <v>293</v>
      </c>
      <c r="E131" s="279" t="s">
        <v>38</v>
      </c>
      <c r="F131" s="202"/>
      <c r="G131" s="202"/>
      <c r="H131" s="202"/>
      <c r="I131" s="202"/>
      <c r="J131" s="202"/>
      <c r="K131" s="201"/>
      <c r="U131">
        <v>117</v>
      </c>
      <c r="V131">
        <f t="shared" si="102"/>
        <v>1305000317</v>
      </c>
      <c r="W131" t="str">
        <f t="shared" si="103"/>
        <v>01T</v>
      </c>
      <c r="X131" t="str">
        <f>IF(B130="","",IF(OR(W131="",W131=0),"",IF(V131=800,"",INDEX(DATA!$M$10:$Q$10,1,MATCH(W131,DATA!$M$9:$Q$9,0)))))</f>
        <v>09H</v>
      </c>
      <c r="Y131" t="str">
        <f>IF(B130="","",IF($CG$13=2,IF(OR(F130="NO",F130=""),"",F130),IF(V131=800,"",DATA!$M$11)))</f>
        <v>13E</v>
      </c>
      <c r="Z131" t="str">
        <f>IF(B130="","",IF(AND($CG$13=2,G130="NO"),"",IF(V131=800,"",LEFT(DATA!$M$12,2)&amp;D130)))</f>
        <v>15E</v>
      </c>
      <c r="AA131" t="str">
        <f>IF(B130="","",IF(AND($CG$13=2,G130="NO"),"",IF(V131=800,"",LEFT(DATA!$M$13,2)&amp;D130)))</f>
        <v>19E</v>
      </c>
      <c r="AB131" t="str">
        <f>IF(B130="","",IF(AND($CG$13=2,H130="NO"),"",IF(V131=800,"",LEFT(DATA!$M$14,2)&amp;D130)))</f>
        <v>20E</v>
      </c>
      <c r="AC131" t="str">
        <f>IF(B130="","",IF(AND($CG$13=2,H130="NO"),"",IF(V131=800,"",LEFT(DATA!$M$15,2)&amp;D130)))</f>
        <v>21E</v>
      </c>
      <c r="AD131" t="str">
        <f>IF(B130="","",IF(AND($CG$13=2,I130="NO"),"",IF(V131=800,"",LEFT(DATA!$M$16,2)&amp;D130)))</f>
        <v>E</v>
      </c>
      <c r="AE131" t="str">
        <f>IF(B130="","",IF(AND($CG$13=2,I130="NO"),"",IF(V131=800,"",LEFT(DATA!$M$17,2)&amp;D130)))</f>
        <v>E</v>
      </c>
      <c r="AF131" t="str">
        <f>IF(B130="","",IF(AND($CG$13=2,J130="NO"),"",IF(V131=800,"",LEFT(DATA!$M$18,2)&amp;D130)))</f>
        <v>E</v>
      </c>
      <c r="AG131" t="str">
        <f>IF(B130="","",IF(AND($CG$13=2,J130="NO"),"",IF(V131=800,"",LEFT(DATA!$M$19,2)&amp;D130)))</f>
        <v>E</v>
      </c>
      <c r="AJ131" s="192">
        <f t="shared" si="104"/>
        <v>117</v>
      </c>
      <c r="AK131" s="192">
        <f t="shared" si="105"/>
        <v>117</v>
      </c>
      <c r="AL131" s="192">
        <f t="shared" si="106"/>
        <v>1305000317</v>
      </c>
      <c r="AM131" s="192" t="str">
        <f t="shared" si="107"/>
        <v>E</v>
      </c>
      <c r="AN131" s="192">
        <v>117</v>
      </c>
      <c r="AO131" s="192" t="str">
        <f>IF(AL131="","",INDEX($W$15:$AG$402,MATCH(AL131,V$15:$V$402,0),1))</f>
        <v>01T</v>
      </c>
      <c r="AP131" s="192" t="str">
        <f t="shared" si="108"/>
        <v>09H</v>
      </c>
      <c r="AQ131" s="192" t="str">
        <f t="shared" si="109"/>
        <v>13E</v>
      </c>
      <c r="AR131" s="192" t="str">
        <f t="shared" si="110"/>
        <v>15E</v>
      </c>
      <c r="AS131" s="192" t="str">
        <f t="shared" si="111"/>
        <v>19E</v>
      </c>
      <c r="AT131" s="192" t="str">
        <f t="shared" si="112"/>
        <v>20E</v>
      </c>
      <c r="AU131" s="192" t="str">
        <f t="shared" si="113"/>
        <v>21E</v>
      </c>
      <c r="AV131" s="192" t="str">
        <f t="shared" si="114"/>
        <v>E</v>
      </c>
      <c r="AW131" s="192" t="str">
        <f t="shared" si="115"/>
        <v>E</v>
      </c>
      <c r="AX131" s="192" t="str">
        <f t="shared" si="116"/>
        <v>E</v>
      </c>
      <c r="AY131" s="192" t="str">
        <f t="shared" si="117"/>
        <v>E</v>
      </c>
      <c r="BB131">
        <f t="shared" si="118"/>
        <v>800</v>
      </c>
      <c r="BC131">
        <f t="shared" si="119"/>
        <v>117</v>
      </c>
      <c r="BD131">
        <f t="shared" si="120"/>
        <v>800</v>
      </c>
      <c r="BE131">
        <f t="shared" si="121"/>
        <v>800</v>
      </c>
      <c r="BF131">
        <f t="shared" si="122"/>
        <v>800</v>
      </c>
      <c r="BG131">
        <f t="shared" si="123"/>
        <v>117</v>
      </c>
      <c r="BH131">
        <v>117</v>
      </c>
      <c r="BK131">
        <f t="shared" si="124"/>
        <v>117</v>
      </c>
      <c r="BL131">
        <f t="shared" si="125"/>
        <v>800</v>
      </c>
      <c r="BM131">
        <f t="shared" si="126"/>
        <v>800</v>
      </c>
      <c r="BN131">
        <f t="shared" si="127"/>
        <v>800</v>
      </c>
      <c r="BO131">
        <f t="shared" si="128"/>
        <v>800</v>
      </c>
      <c r="BP131">
        <f t="shared" si="129"/>
        <v>800</v>
      </c>
      <c r="BQ131">
        <f t="shared" si="130"/>
        <v>117</v>
      </c>
      <c r="CS131" s="193">
        <f t="shared" si="67"/>
        <v>118</v>
      </c>
      <c r="CT131" s="193">
        <f t="shared" si="68"/>
        <v>118</v>
      </c>
      <c r="CU131" s="193">
        <f t="shared" si="69"/>
        <v>118</v>
      </c>
      <c r="CV131" s="193">
        <f t="shared" si="70"/>
        <v>118</v>
      </c>
      <c r="CW131" s="193">
        <f t="shared" si="71"/>
        <v>118</v>
      </c>
      <c r="CX131" s="193">
        <f t="shared" si="72"/>
        <v>118</v>
      </c>
      <c r="CY131" s="193">
        <f t="shared" si="73"/>
        <v>118</v>
      </c>
      <c r="CZ131" s="193">
        <f t="shared" si="74"/>
        <v>118</v>
      </c>
      <c r="DA131" s="193">
        <f t="shared" si="75"/>
        <v>118</v>
      </c>
      <c r="DB131" s="193">
        <f t="shared" si="76"/>
        <v>118</v>
      </c>
      <c r="DC131" s="193">
        <f t="shared" si="77"/>
        <v>118</v>
      </c>
      <c r="DF131">
        <v>118</v>
      </c>
      <c r="DG131" s="192" t="str">
        <f t="shared" si="78"/>
        <v>01T</v>
      </c>
      <c r="DH131" s="192" t="str">
        <f t="shared" si="79"/>
        <v>09H</v>
      </c>
      <c r="DI131" s="192" t="str">
        <f t="shared" si="80"/>
        <v>13E</v>
      </c>
      <c r="DJ131" s="192" t="str">
        <f t="shared" si="81"/>
        <v>15E</v>
      </c>
      <c r="DK131" s="192" t="str">
        <f t="shared" si="82"/>
        <v>19E</v>
      </c>
      <c r="DL131" s="192" t="str">
        <f t="shared" si="83"/>
        <v>20E</v>
      </c>
      <c r="DM131" s="192" t="str">
        <f t="shared" si="84"/>
        <v>21E</v>
      </c>
      <c r="DN131" s="192" t="str">
        <f t="shared" si="85"/>
        <v>E</v>
      </c>
      <c r="DO131" s="192" t="str">
        <f t="shared" si="86"/>
        <v>E</v>
      </c>
      <c r="DP131" s="192" t="str">
        <f t="shared" si="87"/>
        <v>E</v>
      </c>
      <c r="DQ131" s="192" t="str">
        <f t="shared" si="88"/>
        <v>E</v>
      </c>
      <c r="DU131" s="204">
        <f t="shared" si="89"/>
        <v>1305000318</v>
      </c>
      <c r="DV131" s="204">
        <f t="shared" si="90"/>
        <v>1305000318</v>
      </c>
      <c r="DW131" s="204">
        <f t="shared" si="91"/>
        <v>1305000318</v>
      </c>
      <c r="DX131" s="204">
        <f t="shared" si="92"/>
        <v>1305000318</v>
      </c>
      <c r="DY131" s="204">
        <f t="shared" si="93"/>
        <v>1305000318</v>
      </c>
      <c r="DZ131" s="204">
        <f t="shared" si="94"/>
        <v>1305000318</v>
      </c>
      <c r="EA131" s="204">
        <f t="shared" si="95"/>
        <v>1305000318</v>
      </c>
      <c r="EB131" s="204">
        <f t="shared" si="96"/>
        <v>1305000318</v>
      </c>
      <c r="EC131" s="204">
        <f t="shared" si="97"/>
        <v>1305000318</v>
      </c>
      <c r="ED131" s="204">
        <f t="shared" si="98"/>
        <v>1305000318</v>
      </c>
      <c r="EE131" s="204">
        <f t="shared" si="99"/>
        <v>1305000318</v>
      </c>
    </row>
    <row r="132" spans="2:135" ht="22.8" x14ac:dyDescent="0.3">
      <c r="B132" s="225">
        <f t="shared" si="100"/>
        <v>119</v>
      </c>
      <c r="C132" s="226">
        <f t="shared" si="101"/>
        <v>1305000319</v>
      </c>
      <c r="D132" s="227" t="s">
        <v>293</v>
      </c>
      <c r="E132" s="279" t="s">
        <v>38</v>
      </c>
      <c r="F132" s="202"/>
      <c r="G132" s="202"/>
      <c r="H132" s="202"/>
      <c r="I132" s="202"/>
      <c r="J132" s="202"/>
      <c r="K132" s="201"/>
      <c r="U132">
        <v>118</v>
      </c>
      <c r="V132">
        <f t="shared" si="102"/>
        <v>1305000318</v>
      </c>
      <c r="W132" t="str">
        <f t="shared" si="103"/>
        <v>01T</v>
      </c>
      <c r="X132" t="str">
        <f>IF(B131="","",IF(OR(W132="",W132=0),"",IF(V132=800,"",INDEX(DATA!$M$10:$Q$10,1,MATCH(W132,DATA!$M$9:$Q$9,0)))))</f>
        <v>09H</v>
      </c>
      <c r="Y132" t="str">
        <f>IF(B131="","",IF($CG$13=2,IF(OR(F131="NO",F131=""),"",F131),IF(V132=800,"",DATA!$M$11)))</f>
        <v>13E</v>
      </c>
      <c r="Z132" t="str">
        <f>IF(B131="","",IF(AND($CG$13=2,G131="NO"),"",IF(V132=800,"",LEFT(DATA!$M$12,2)&amp;D131)))</f>
        <v>15E</v>
      </c>
      <c r="AA132" t="str">
        <f>IF(B131="","",IF(AND($CG$13=2,G131="NO"),"",IF(V132=800,"",LEFT(DATA!$M$13,2)&amp;D131)))</f>
        <v>19E</v>
      </c>
      <c r="AB132" t="str">
        <f>IF(B131="","",IF(AND($CG$13=2,H131="NO"),"",IF(V132=800,"",LEFT(DATA!$M$14,2)&amp;D131)))</f>
        <v>20E</v>
      </c>
      <c r="AC132" t="str">
        <f>IF(B131="","",IF(AND($CG$13=2,H131="NO"),"",IF(V132=800,"",LEFT(DATA!$M$15,2)&amp;D131)))</f>
        <v>21E</v>
      </c>
      <c r="AD132" t="str">
        <f>IF(B131="","",IF(AND($CG$13=2,I131="NO"),"",IF(V132=800,"",LEFT(DATA!$M$16,2)&amp;D131)))</f>
        <v>E</v>
      </c>
      <c r="AE132" t="str">
        <f>IF(B131="","",IF(AND($CG$13=2,I131="NO"),"",IF(V132=800,"",LEFT(DATA!$M$17,2)&amp;D131)))</f>
        <v>E</v>
      </c>
      <c r="AF132" t="str">
        <f>IF(B131="","",IF(AND($CG$13=2,J131="NO"),"",IF(V132=800,"",LEFT(DATA!$M$18,2)&amp;D131)))</f>
        <v>E</v>
      </c>
      <c r="AG132" t="str">
        <f>IF(B131="","",IF(AND($CG$13=2,J131="NO"),"",IF(V132=800,"",LEFT(DATA!$M$19,2)&amp;D131)))</f>
        <v>E</v>
      </c>
      <c r="AJ132" s="192">
        <f t="shared" si="104"/>
        <v>118</v>
      </c>
      <c r="AK132" s="192">
        <f t="shared" si="105"/>
        <v>118</v>
      </c>
      <c r="AL132" s="192">
        <f t="shared" si="106"/>
        <v>1305000318</v>
      </c>
      <c r="AM132" s="192" t="str">
        <f t="shared" si="107"/>
        <v>E</v>
      </c>
      <c r="AN132" s="192">
        <v>118</v>
      </c>
      <c r="AO132" s="192" t="str">
        <f>IF(AL132="","",INDEX($W$15:$AG$402,MATCH(AL132,V$15:$V$402,0),1))</f>
        <v>01T</v>
      </c>
      <c r="AP132" s="192" t="str">
        <f t="shared" si="108"/>
        <v>09H</v>
      </c>
      <c r="AQ132" s="192" t="str">
        <f t="shared" si="109"/>
        <v>13E</v>
      </c>
      <c r="AR132" s="192" t="str">
        <f t="shared" si="110"/>
        <v>15E</v>
      </c>
      <c r="AS132" s="192" t="str">
        <f t="shared" si="111"/>
        <v>19E</v>
      </c>
      <c r="AT132" s="192" t="str">
        <f t="shared" si="112"/>
        <v>20E</v>
      </c>
      <c r="AU132" s="192" t="str">
        <f t="shared" si="113"/>
        <v>21E</v>
      </c>
      <c r="AV132" s="192" t="str">
        <f t="shared" si="114"/>
        <v>E</v>
      </c>
      <c r="AW132" s="192" t="str">
        <f t="shared" si="115"/>
        <v>E</v>
      </c>
      <c r="AX132" s="192" t="str">
        <f t="shared" si="116"/>
        <v>E</v>
      </c>
      <c r="AY132" s="192" t="str">
        <f t="shared" si="117"/>
        <v>E</v>
      </c>
      <c r="BB132">
        <f t="shared" si="118"/>
        <v>800</v>
      </c>
      <c r="BC132">
        <f t="shared" si="119"/>
        <v>118</v>
      </c>
      <c r="BD132">
        <f t="shared" si="120"/>
        <v>800</v>
      </c>
      <c r="BE132">
        <f t="shared" si="121"/>
        <v>800</v>
      </c>
      <c r="BF132">
        <f t="shared" si="122"/>
        <v>800</v>
      </c>
      <c r="BG132">
        <f t="shared" si="123"/>
        <v>118</v>
      </c>
      <c r="BH132">
        <v>118</v>
      </c>
      <c r="BK132">
        <f t="shared" si="124"/>
        <v>118</v>
      </c>
      <c r="BL132">
        <f t="shared" si="125"/>
        <v>800</v>
      </c>
      <c r="BM132">
        <f t="shared" si="126"/>
        <v>800</v>
      </c>
      <c r="BN132">
        <f t="shared" si="127"/>
        <v>800</v>
      </c>
      <c r="BO132">
        <f t="shared" si="128"/>
        <v>800</v>
      </c>
      <c r="BP132">
        <f t="shared" si="129"/>
        <v>800</v>
      </c>
      <c r="BQ132">
        <f t="shared" si="130"/>
        <v>118</v>
      </c>
      <c r="CS132" s="193">
        <f t="shared" si="67"/>
        <v>119</v>
      </c>
      <c r="CT132" s="193">
        <f t="shared" si="68"/>
        <v>119</v>
      </c>
      <c r="CU132" s="193">
        <f t="shared" si="69"/>
        <v>119</v>
      </c>
      <c r="CV132" s="193">
        <f t="shared" si="70"/>
        <v>119</v>
      </c>
      <c r="CW132" s="193">
        <f t="shared" si="71"/>
        <v>119</v>
      </c>
      <c r="CX132" s="193">
        <f t="shared" si="72"/>
        <v>119</v>
      </c>
      <c r="CY132" s="193">
        <f t="shared" si="73"/>
        <v>119</v>
      </c>
      <c r="CZ132" s="193">
        <f t="shared" si="74"/>
        <v>119</v>
      </c>
      <c r="DA132" s="193">
        <f t="shared" si="75"/>
        <v>119</v>
      </c>
      <c r="DB132" s="193">
        <f t="shared" si="76"/>
        <v>119</v>
      </c>
      <c r="DC132" s="193">
        <f t="shared" si="77"/>
        <v>119</v>
      </c>
      <c r="DF132">
        <v>119</v>
      </c>
      <c r="DG132" s="192" t="str">
        <f t="shared" si="78"/>
        <v>01T</v>
      </c>
      <c r="DH132" s="192" t="str">
        <f t="shared" si="79"/>
        <v>09H</v>
      </c>
      <c r="DI132" s="192" t="str">
        <f t="shared" si="80"/>
        <v>13E</v>
      </c>
      <c r="DJ132" s="192" t="str">
        <f t="shared" si="81"/>
        <v>15E</v>
      </c>
      <c r="DK132" s="192" t="str">
        <f t="shared" si="82"/>
        <v>19E</v>
      </c>
      <c r="DL132" s="192" t="str">
        <f t="shared" si="83"/>
        <v>20E</v>
      </c>
      <c r="DM132" s="192" t="str">
        <f t="shared" si="84"/>
        <v>21E</v>
      </c>
      <c r="DN132" s="192" t="str">
        <f t="shared" si="85"/>
        <v>E</v>
      </c>
      <c r="DO132" s="192" t="str">
        <f t="shared" si="86"/>
        <v>E</v>
      </c>
      <c r="DP132" s="192" t="str">
        <f t="shared" si="87"/>
        <v>E</v>
      </c>
      <c r="DQ132" s="192" t="str">
        <f t="shared" si="88"/>
        <v>E</v>
      </c>
      <c r="DU132" s="204">
        <f t="shared" si="89"/>
        <v>1305000319</v>
      </c>
      <c r="DV132" s="204">
        <f t="shared" si="90"/>
        <v>1305000319</v>
      </c>
      <c r="DW132" s="204">
        <f t="shared" si="91"/>
        <v>1305000319</v>
      </c>
      <c r="DX132" s="204">
        <f t="shared" si="92"/>
        <v>1305000319</v>
      </c>
      <c r="DY132" s="204">
        <f t="shared" si="93"/>
        <v>1305000319</v>
      </c>
      <c r="DZ132" s="204">
        <f t="shared" si="94"/>
        <v>1305000319</v>
      </c>
      <c r="EA132" s="204">
        <f t="shared" si="95"/>
        <v>1305000319</v>
      </c>
      <c r="EB132" s="204">
        <f t="shared" si="96"/>
        <v>1305000319</v>
      </c>
      <c r="EC132" s="204">
        <f t="shared" si="97"/>
        <v>1305000319</v>
      </c>
      <c r="ED132" s="204">
        <f t="shared" si="98"/>
        <v>1305000319</v>
      </c>
      <c r="EE132" s="204">
        <f t="shared" si="99"/>
        <v>1305000319</v>
      </c>
    </row>
    <row r="133" spans="2:135" ht="22.8" x14ac:dyDescent="0.3">
      <c r="B133" s="225">
        <f t="shared" si="100"/>
        <v>120</v>
      </c>
      <c r="C133" s="226">
        <f t="shared" si="101"/>
        <v>1305000320</v>
      </c>
      <c r="D133" s="227" t="s">
        <v>293</v>
      </c>
      <c r="E133" s="279" t="s">
        <v>38</v>
      </c>
      <c r="F133" s="202"/>
      <c r="G133" s="202"/>
      <c r="H133" s="202"/>
      <c r="I133" s="202"/>
      <c r="J133" s="202"/>
      <c r="K133" s="201"/>
      <c r="U133">
        <v>119</v>
      </c>
      <c r="V133">
        <f t="shared" si="102"/>
        <v>1305000319</v>
      </c>
      <c r="W133" t="str">
        <f t="shared" si="103"/>
        <v>01T</v>
      </c>
      <c r="X133" t="str">
        <f>IF(B132="","",IF(OR(W133="",W133=0),"",IF(V133=800,"",INDEX(DATA!$M$10:$Q$10,1,MATCH(W133,DATA!$M$9:$Q$9,0)))))</f>
        <v>09H</v>
      </c>
      <c r="Y133" t="str">
        <f>IF(B132="","",IF($CG$13=2,IF(OR(F132="NO",F132=""),"",F132),IF(V133=800,"",DATA!$M$11)))</f>
        <v>13E</v>
      </c>
      <c r="Z133" t="str">
        <f>IF(B132="","",IF(AND($CG$13=2,G132="NO"),"",IF(V133=800,"",LEFT(DATA!$M$12,2)&amp;D132)))</f>
        <v>15E</v>
      </c>
      <c r="AA133" t="str">
        <f>IF(B132="","",IF(AND($CG$13=2,G132="NO"),"",IF(V133=800,"",LEFT(DATA!$M$13,2)&amp;D132)))</f>
        <v>19E</v>
      </c>
      <c r="AB133" t="str">
        <f>IF(B132="","",IF(AND($CG$13=2,H132="NO"),"",IF(V133=800,"",LEFT(DATA!$M$14,2)&amp;D132)))</f>
        <v>20E</v>
      </c>
      <c r="AC133" t="str">
        <f>IF(B132="","",IF(AND($CG$13=2,H132="NO"),"",IF(V133=800,"",LEFT(DATA!$M$15,2)&amp;D132)))</f>
        <v>21E</v>
      </c>
      <c r="AD133" t="str">
        <f>IF(B132="","",IF(AND($CG$13=2,I132="NO"),"",IF(V133=800,"",LEFT(DATA!$M$16,2)&amp;D132)))</f>
        <v>E</v>
      </c>
      <c r="AE133" t="str">
        <f>IF(B132="","",IF(AND($CG$13=2,I132="NO"),"",IF(V133=800,"",LEFT(DATA!$M$17,2)&amp;D132)))</f>
        <v>E</v>
      </c>
      <c r="AF133" t="str">
        <f>IF(B132="","",IF(AND($CG$13=2,J132="NO"),"",IF(V133=800,"",LEFT(DATA!$M$18,2)&amp;D132)))</f>
        <v>E</v>
      </c>
      <c r="AG133" t="str">
        <f>IF(B132="","",IF(AND($CG$13=2,J132="NO"),"",IF(V133=800,"",LEFT(DATA!$M$19,2)&amp;D132)))</f>
        <v>E</v>
      </c>
      <c r="AJ133" s="192">
        <f t="shared" si="104"/>
        <v>119</v>
      </c>
      <c r="AK133" s="192">
        <f t="shared" si="105"/>
        <v>119</v>
      </c>
      <c r="AL133" s="192">
        <f t="shared" si="106"/>
        <v>1305000319</v>
      </c>
      <c r="AM133" s="192" t="str">
        <f t="shared" si="107"/>
        <v>E</v>
      </c>
      <c r="AN133" s="192">
        <v>119</v>
      </c>
      <c r="AO133" s="192" t="str">
        <f>IF(AL133="","",INDEX($W$15:$AG$402,MATCH(AL133,V$15:$V$402,0),1))</f>
        <v>01T</v>
      </c>
      <c r="AP133" s="192" t="str">
        <f t="shared" si="108"/>
        <v>09H</v>
      </c>
      <c r="AQ133" s="192" t="str">
        <f t="shared" si="109"/>
        <v>13E</v>
      </c>
      <c r="AR133" s="192" t="str">
        <f t="shared" si="110"/>
        <v>15E</v>
      </c>
      <c r="AS133" s="192" t="str">
        <f t="shared" si="111"/>
        <v>19E</v>
      </c>
      <c r="AT133" s="192" t="str">
        <f t="shared" si="112"/>
        <v>20E</v>
      </c>
      <c r="AU133" s="192" t="str">
        <f t="shared" si="113"/>
        <v>21E</v>
      </c>
      <c r="AV133" s="192" t="str">
        <f t="shared" si="114"/>
        <v>E</v>
      </c>
      <c r="AW133" s="192" t="str">
        <f t="shared" si="115"/>
        <v>E</v>
      </c>
      <c r="AX133" s="192" t="str">
        <f t="shared" si="116"/>
        <v>E</v>
      </c>
      <c r="AY133" s="192" t="str">
        <f t="shared" si="117"/>
        <v>E</v>
      </c>
      <c r="BB133">
        <f t="shared" si="118"/>
        <v>800</v>
      </c>
      <c r="BC133">
        <f t="shared" si="119"/>
        <v>119</v>
      </c>
      <c r="BD133">
        <f t="shared" si="120"/>
        <v>800</v>
      </c>
      <c r="BE133">
        <f t="shared" si="121"/>
        <v>800</v>
      </c>
      <c r="BF133">
        <f t="shared" si="122"/>
        <v>800</v>
      </c>
      <c r="BG133">
        <f t="shared" si="123"/>
        <v>119</v>
      </c>
      <c r="BH133">
        <v>119</v>
      </c>
      <c r="BK133">
        <f t="shared" si="124"/>
        <v>119</v>
      </c>
      <c r="BL133">
        <f t="shared" si="125"/>
        <v>800</v>
      </c>
      <c r="BM133">
        <f t="shared" si="126"/>
        <v>800</v>
      </c>
      <c r="BN133">
        <f t="shared" si="127"/>
        <v>800</v>
      </c>
      <c r="BO133">
        <f t="shared" si="128"/>
        <v>800</v>
      </c>
      <c r="BP133">
        <f t="shared" si="129"/>
        <v>800</v>
      </c>
      <c r="BQ133">
        <f t="shared" si="130"/>
        <v>119</v>
      </c>
      <c r="CS133" s="193">
        <f t="shared" si="67"/>
        <v>120</v>
      </c>
      <c r="CT133" s="193">
        <f t="shared" si="68"/>
        <v>120</v>
      </c>
      <c r="CU133" s="193">
        <f t="shared" si="69"/>
        <v>120</v>
      </c>
      <c r="CV133" s="193">
        <f t="shared" si="70"/>
        <v>120</v>
      </c>
      <c r="CW133" s="193">
        <f t="shared" si="71"/>
        <v>120</v>
      </c>
      <c r="CX133" s="193">
        <f t="shared" si="72"/>
        <v>120</v>
      </c>
      <c r="CY133" s="193">
        <f t="shared" si="73"/>
        <v>120</v>
      </c>
      <c r="CZ133" s="193">
        <f t="shared" si="74"/>
        <v>120</v>
      </c>
      <c r="DA133" s="193">
        <f t="shared" si="75"/>
        <v>120</v>
      </c>
      <c r="DB133" s="193">
        <f t="shared" si="76"/>
        <v>120</v>
      </c>
      <c r="DC133" s="193">
        <f t="shared" si="77"/>
        <v>120</v>
      </c>
      <c r="DF133">
        <v>120</v>
      </c>
      <c r="DG133" s="192" t="str">
        <f t="shared" si="78"/>
        <v>01T</v>
      </c>
      <c r="DH133" s="192" t="str">
        <f t="shared" si="79"/>
        <v>09H</v>
      </c>
      <c r="DI133" s="192" t="str">
        <f t="shared" si="80"/>
        <v>13E</v>
      </c>
      <c r="DJ133" s="192" t="str">
        <f t="shared" si="81"/>
        <v>15E</v>
      </c>
      <c r="DK133" s="192" t="str">
        <f t="shared" si="82"/>
        <v>19E</v>
      </c>
      <c r="DL133" s="192" t="str">
        <f t="shared" si="83"/>
        <v>20E</v>
      </c>
      <c r="DM133" s="192" t="str">
        <f t="shared" si="84"/>
        <v>21E</v>
      </c>
      <c r="DN133" s="192" t="str">
        <f t="shared" si="85"/>
        <v>E</v>
      </c>
      <c r="DO133" s="192" t="str">
        <f t="shared" si="86"/>
        <v>E</v>
      </c>
      <c r="DP133" s="192" t="str">
        <f t="shared" si="87"/>
        <v>E</v>
      </c>
      <c r="DQ133" s="192" t="str">
        <f t="shared" si="88"/>
        <v>E</v>
      </c>
      <c r="DU133" s="204">
        <f t="shared" si="89"/>
        <v>1305000320</v>
      </c>
      <c r="DV133" s="204">
        <f t="shared" si="90"/>
        <v>1305000320</v>
      </c>
      <c r="DW133" s="204">
        <f t="shared" si="91"/>
        <v>1305000320</v>
      </c>
      <c r="DX133" s="204">
        <f t="shared" si="92"/>
        <v>1305000320</v>
      </c>
      <c r="DY133" s="204">
        <f t="shared" si="93"/>
        <v>1305000320</v>
      </c>
      <c r="DZ133" s="204">
        <f t="shared" si="94"/>
        <v>1305000320</v>
      </c>
      <c r="EA133" s="204">
        <f t="shared" si="95"/>
        <v>1305000320</v>
      </c>
      <c r="EB133" s="204">
        <f t="shared" si="96"/>
        <v>1305000320</v>
      </c>
      <c r="EC133" s="204">
        <f t="shared" si="97"/>
        <v>1305000320</v>
      </c>
      <c r="ED133" s="204">
        <f t="shared" si="98"/>
        <v>1305000320</v>
      </c>
      <c r="EE133" s="204">
        <f t="shared" si="99"/>
        <v>1305000320</v>
      </c>
    </row>
    <row r="134" spans="2:135" ht="22.8" x14ac:dyDescent="0.3">
      <c r="B134" s="225">
        <f t="shared" si="100"/>
        <v>121</v>
      </c>
      <c r="C134" s="226">
        <f t="shared" si="101"/>
        <v>1305000321</v>
      </c>
      <c r="D134" s="227" t="s">
        <v>293</v>
      </c>
      <c r="E134" s="279" t="s">
        <v>38</v>
      </c>
      <c r="F134" s="202"/>
      <c r="G134" s="202"/>
      <c r="H134" s="202"/>
      <c r="I134" s="202"/>
      <c r="J134" s="202"/>
      <c r="K134" s="201"/>
      <c r="U134">
        <v>120</v>
      </c>
      <c r="V134">
        <f t="shared" si="102"/>
        <v>1305000320</v>
      </c>
      <c r="W134" t="str">
        <f t="shared" si="103"/>
        <v>01T</v>
      </c>
      <c r="X134" t="str">
        <f>IF(B133="","",IF(OR(W134="",W134=0),"",IF(V134=800,"",INDEX(DATA!$M$10:$Q$10,1,MATCH(W134,DATA!$M$9:$Q$9,0)))))</f>
        <v>09H</v>
      </c>
      <c r="Y134" t="str">
        <f>IF(B133="","",IF($CG$13=2,IF(OR(F133="NO",F133=""),"",F133),IF(V134=800,"",DATA!$M$11)))</f>
        <v>13E</v>
      </c>
      <c r="Z134" t="str">
        <f>IF(B133="","",IF(AND($CG$13=2,G133="NO"),"",IF(V134=800,"",LEFT(DATA!$M$12,2)&amp;D133)))</f>
        <v>15E</v>
      </c>
      <c r="AA134" t="str">
        <f>IF(B133="","",IF(AND($CG$13=2,G133="NO"),"",IF(V134=800,"",LEFT(DATA!$M$13,2)&amp;D133)))</f>
        <v>19E</v>
      </c>
      <c r="AB134" t="str">
        <f>IF(B133="","",IF(AND($CG$13=2,H133="NO"),"",IF(V134=800,"",LEFT(DATA!$M$14,2)&amp;D133)))</f>
        <v>20E</v>
      </c>
      <c r="AC134" t="str">
        <f>IF(B133="","",IF(AND($CG$13=2,H133="NO"),"",IF(V134=800,"",LEFT(DATA!$M$15,2)&amp;D133)))</f>
        <v>21E</v>
      </c>
      <c r="AD134" t="str">
        <f>IF(B133="","",IF(AND($CG$13=2,I133="NO"),"",IF(V134=800,"",LEFT(DATA!$M$16,2)&amp;D133)))</f>
        <v>E</v>
      </c>
      <c r="AE134" t="str">
        <f>IF(B133="","",IF(AND($CG$13=2,I133="NO"),"",IF(V134=800,"",LEFT(DATA!$M$17,2)&amp;D133)))</f>
        <v>E</v>
      </c>
      <c r="AF134" t="str">
        <f>IF(B133="","",IF(AND($CG$13=2,J133="NO"),"",IF(V134=800,"",LEFT(DATA!$M$18,2)&amp;D133)))</f>
        <v>E</v>
      </c>
      <c r="AG134" t="str">
        <f>IF(B133="","",IF(AND($CG$13=2,J133="NO"),"",IF(V134=800,"",LEFT(DATA!$M$19,2)&amp;D133)))</f>
        <v>E</v>
      </c>
      <c r="AJ134" s="192">
        <f t="shared" si="104"/>
        <v>120</v>
      </c>
      <c r="AK134" s="192">
        <f t="shared" si="105"/>
        <v>120</v>
      </c>
      <c r="AL134" s="192">
        <f t="shared" si="106"/>
        <v>1305000320</v>
      </c>
      <c r="AM134" s="192" t="str">
        <f t="shared" si="107"/>
        <v>E</v>
      </c>
      <c r="AN134" s="192">
        <v>120</v>
      </c>
      <c r="AO134" s="192" t="str">
        <f>IF(AL134="","",INDEX($W$15:$AG$402,MATCH(AL134,V$15:$V$402,0),1))</f>
        <v>01T</v>
      </c>
      <c r="AP134" s="192" t="str">
        <f t="shared" si="108"/>
        <v>09H</v>
      </c>
      <c r="AQ134" s="192" t="str">
        <f t="shared" si="109"/>
        <v>13E</v>
      </c>
      <c r="AR134" s="192" t="str">
        <f t="shared" si="110"/>
        <v>15E</v>
      </c>
      <c r="AS134" s="192" t="str">
        <f t="shared" si="111"/>
        <v>19E</v>
      </c>
      <c r="AT134" s="192" t="str">
        <f t="shared" si="112"/>
        <v>20E</v>
      </c>
      <c r="AU134" s="192" t="str">
        <f t="shared" si="113"/>
        <v>21E</v>
      </c>
      <c r="AV134" s="192" t="str">
        <f t="shared" si="114"/>
        <v>E</v>
      </c>
      <c r="AW134" s="192" t="str">
        <f t="shared" si="115"/>
        <v>E</v>
      </c>
      <c r="AX134" s="192" t="str">
        <f t="shared" si="116"/>
        <v>E</v>
      </c>
      <c r="AY134" s="192" t="str">
        <f t="shared" si="117"/>
        <v>E</v>
      </c>
      <c r="BB134">
        <f t="shared" si="118"/>
        <v>800</v>
      </c>
      <c r="BC134">
        <f t="shared" si="119"/>
        <v>120</v>
      </c>
      <c r="BD134">
        <f t="shared" si="120"/>
        <v>800</v>
      </c>
      <c r="BE134">
        <f t="shared" si="121"/>
        <v>800</v>
      </c>
      <c r="BF134">
        <f t="shared" si="122"/>
        <v>800</v>
      </c>
      <c r="BG134">
        <f t="shared" si="123"/>
        <v>120</v>
      </c>
      <c r="BH134">
        <v>120</v>
      </c>
      <c r="BK134">
        <f t="shared" si="124"/>
        <v>120</v>
      </c>
      <c r="BL134">
        <f t="shared" si="125"/>
        <v>800</v>
      </c>
      <c r="BM134">
        <f t="shared" si="126"/>
        <v>800</v>
      </c>
      <c r="BN134">
        <f t="shared" si="127"/>
        <v>800</v>
      </c>
      <c r="BO134">
        <f t="shared" si="128"/>
        <v>800</v>
      </c>
      <c r="BP134">
        <f t="shared" si="129"/>
        <v>800</v>
      </c>
      <c r="BQ134">
        <f t="shared" si="130"/>
        <v>120</v>
      </c>
      <c r="CS134" s="193">
        <f t="shared" si="67"/>
        <v>121</v>
      </c>
      <c r="CT134" s="193">
        <f t="shared" si="68"/>
        <v>121</v>
      </c>
      <c r="CU134" s="193">
        <f t="shared" si="69"/>
        <v>121</v>
      </c>
      <c r="CV134" s="193">
        <f t="shared" si="70"/>
        <v>121</v>
      </c>
      <c r="CW134" s="193">
        <f t="shared" si="71"/>
        <v>121</v>
      </c>
      <c r="CX134" s="193">
        <f t="shared" si="72"/>
        <v>121</v>
      </c>
      <c r="CY134" s="193">
        <f t="shared" si="73"/>
        <v>121</v>
      </c>
      <c r="CZ134" s="193">
        <f t="shared" si="74"/>
        <v>121</v>
      </c>
      <c r="DA134" s="193">
        <f t="shared" si="75"/>
        <v>121</v>
      </c>
      <c r="DB134" s="193">
        <f t="shared" si="76"/>
        <v>121</v>
      </c>
      <c r="DC134" s="193">
        <f t="shared" si="77"/>
        <v>121</v>
      </c>
      <c r="DF134">
        <v>121</v>
      </c>
      <c r="DG134" s="192" t="str">
        <f t="shared" si="78"/>
        <v>01T</v>
      </c>
      <c r="DH134" s="192" t="str">
        <f t="shared" si="79"/>
        <v>09H</v>
      </c>
      <c r="DI134" s="192" t="str">
        <f t="shared" si="80"/>
        <v>13E</v>
      </c>
      <c r="DJ134" s="192" t="str">
        <f t="shared" si="81"/>
        <v>15E</v>
      </c>
      <c r="DK134" s="192" t="str">
        <f t="shared" si="82"/>
        <v>19E</v>
      </c>
      <c r="DL134" s="192" t="str">
        <f t="shared" si="83"/>
        <v>20E</v>
      </c>
      <c r="DM134" s="192" t="str">
        <f t="shared" si="84"/>
        <v>21E</v>
      </c>
      <c r="DN134" s="192" t="str">
        <f t="shared" si="85"/>
        <v>E</v>
      </c>
      <c r="DO134" s="192" t="str">
        <f t="shared" si="86"/>
        <v>E</v>
      </c>
      <c r="DP134" s="192" t="str">
        <f t="shared" si="87"/>
        <v>E</v>
      </c>
      <c r="DQ134" s="192" t="str">
        <f t="shared" si="88"/>
        <v>E</v>
      </c>
      <c r="DU134" s="204">
        <f t="shared" si="89"/>
        <v>1305000321</v>
      </c>
      <c r="DV134" s="204">
        <f t="shared" si="90"/>
        <v>1305000321</v>
      </c>
      <c r="DW134" s="204">
        <f t="shared" si="91"/>
        <v>1305000321</v>
      </c>
      <c r="DX134" s="204">
        <f t="shared" si="92"/>
        <v>1305000321</v>
      </c>
      <c r="DY134" s="204">
        <f t="shared" si="93"/>
        <v>1305000321</v>
      </c>
      <c r="DZ134" s="204">
        <f t="shared" si="94"/>
        <v>1305000321</v>
      </c>
      <c r="EA134" s="204">
        <f t="shared" si="95"/>
        <v>1305000321</v>
      </c>
      <c r="EB134" s="204">
        <f t="shared" si="96"/>
        <v>1305000321</v>
      </c>
      <c r="EC134" s="204">
        <f t="shared" si="97"/>
        <v>1305000321</v>
      </c>
      <c r="ED134" s="204">
        <f t="shared" si="98"/>
        <v>1305000321</v>
      </c>
      <c r="EE134" s="204">
        <f t="shared" si="99"/>
        <v>1305000321</v>
      </c>
    </row>
    <row r="135" spans="2:135" ht="22.8" x14ac:dyDescent="0.3">
      <c r="B135" s="225">
        <f t="shared" si="100"/>
        <v>122</v>
      </c>
      <c r="C135" s="226">
        <f t="shared" si="101"/>
        <v>1305000322</v>
      </c>
      <c r="D135" s="227" t="s">
        <v>293</v>
      </c>
      <c r="E135" s="279" t="s">
        <v>38</v>
      </c>
      <c r="F135" s="202"/>
      <c r="G135" s="202"/>
      <c r="H135" s="202"/>
      <c r="I135" s="202"/>
      <c r="J135" s="202"/>
      <c r="K135" s="201"/>
      <c r="U135">
        <v>121</v>
      </c>
      <c r="V135">
        <f t="shared" si="102"/>
        <v>1305000321</v>
      </c>
      <c r="W135" t="str">
        <f t="shared" si="103"/>
        <v>01T</v>
      </c>
      <c r="X135" t="str">
        <f>IF(B134="","",IF(OR(W135="",W135=0),"",IF(V135=800,"",INDEX(DATA!$M$10:$Q$10,1,MATCH(W135,DATA!$M$9:$Q$9,0)))))</f>
        <v>09H</v>
      </c>
      <c r="Y135" t="str">
        <f>IF(B134="","",IF($CG$13=2,IF(OR(F134="NO",F134=""),"",F134),IF(V135=800,"",DATA!$M$11)))</f>
        <v>13E</v>
      </c>
      <c r="Z135" t="str">
        <f>IF(B134="","",IF(AND($CG$13=2,G134="NO"),"",IF(V135=800,"",LEFT(DATA!$M$12,2)&amp;D134)))</f>
        <v>15E</v>
      </c>
      <c r="AA135" t="str">
        <f>IF(B134="","",IF(AND($CG$13=2,G134="NO"),"",IF(V135=800,"",LEFT(DATA!$M$13,2)&amp;D134)))</f>
        <v>19E</v>
      </c>
      <c r="AB135" t="str">
        <f>IF(B134="","",IF(AND($CG$13=2,H134="NO"),"",IF(V135=800,"",LEFT(DATA!$M$14,2)&amp;D134)))</f>
        <v>20E</v>
      </c>
      <c r="AC135" t="str">
        <f>IF(B134="","",IF(AND($CG$13=2,H134="NO"),"",IF(V135=800,"",LEFT(DATA!$M$15,2)&amp;D134)))</f>
        <v>21E</v>
      </c>
      <c r="AD135" t="str">
        <f>IF(B134="","",IF(AND($CG$13=2,I134="NO"),"",IF(V135=800,"",LEFT(DATA!$M$16,2)&amp;D134)))</f>
        <v>E</v>
      </c>
      <c r="AE135" t="str">
        <f>IF(B134="","",IF(AND($CG$13=2,I134="NO"),"",IF(V135=800,"",LEFT(DATA!$M$17,2)&amp;D134)))</f>
        <v>E</v>
      </c>
      <c r="AF135" t="str">
        <f>IF(B134="","",IF(AND($CG$13=2,J134="NO"),"",IF(V135=800,"",LEFT(DATA!$M$18,2)&amp;D134)))</f>
        <v>E</v>
      </c>
      <c r="AG135" t="str">
        <f>IF(B134="","",IF(AND($CG$13=2,J134="NO"),"",IF(V135=800,"",LEFT(DATA!$M$19,2)&amp;D134)))</f>
        <v>E</v>
      </c>
      <c r="AJ135" s="192">
        <f t="shared" si="104"/>
        <v>121</v>
      </c>
      <c r="AK135" s="192">
        <f t="shared" si="105"/>
        <v>121</v>
      </c>
      <c r="AL135" s="192">
        <f t="shared" si="106"/>
        <v>1305000321</v>
      </c>
      <c r="AM135" s="192" t="str">
        <f t="shared" si="107"/>
        <v>E</v>
      </c>
      <c r="AN135" s="192">
        <v>121</v>
      </c>
      <c r="AO135" s="192" t="str">
        <f>IF(AL135="","",INDEX($W$15:$AG$402,MATCH(AL135,V$15:$V$402,0),1))</f>
        <v>01T</v>
      </c>
      <c r="AP135" s="192" t="str">
        <f t="shared" si="108"/>
        <v>09H</v>
      </c>
      <c r="AQ135" s="192" t="str">
        <f t="shared" si="109"/>
        <v>13E</v>
      </c>
      <c r="AR135" s="192" t="str">
        <f t="shared" si="110"/>
        <v>15E</v>
      </c>
      <c r="AS135" s="192" t="str">
        <f t="shared" si="111"/>
        <v>19E</v>
      </c>
      <c r="AT135" s="192" t="str">
        <f t="shared" si="112"/>
        <v>20E</v>
      </c>
      <c r="AU135" s="192" t="str">
        <f t="shared" si="113"/>
        <v>21E</v>
      </c>
      <c r="AV135" s="192" t="str">
        <f t="shared" si="114"/>
        <v>E</v>
      </c>
      <c r="AW135" s="192" t="str">
        <f t="shared" si="115"/>
        <v>E</v>
      </c>
      <c r="AX135" s="192" t="str">
        <f t="shared" si="116"/>
        <v>E</v>
      </c>
      <c r="AY135" s="192" t="str">
        <f t="shared" si="117"/>
        <v>E</v>
      </c>
      <c r="BB135">
        <f t="shared" si="118"/>
        <v>800</v>
      </c>
      <c r="BC135">
        <f t="shared" si="119"/>
        <v>121</v>
      </c>
      <c r="BD135">
        <f t="shared" si="120"/>
        <v>800</v>
      </c>
      <c r="BE135">
        <f t="shared" si="121"/>
        <v>800</v>
      </c>
      <c r="BF135">
        <f t="shared" si="122"/>
        <v>800</v>
      </c>
      <c r="BG135">
        <f t="shared" si="123"/>
        <v>121</v>
      </c>
      <c r="BH135">
        <v>121</v>
      </c>
      <c r="BK135">
        <f t="shared" si="124"/>
        <v>121</v>
      </c>
      <c r="BL135">
        <f t="shared" si="125"/>
        <v>800</v>
      </c>
      <c r="BM135">
        <f t="shared" si="126"/>
        <v>800</v>
      </c>
      <c r="BN135">
        <f t="shared" si="127"/>
        <v>800</v>
      </c>
      <c r="BO135">
        <f t="shared" si="128"/>
        <v>800</v>
      </c>
      <c r="BP135">
        <f t="shared" si="129"/>
        <v>800</v>
      </c>
      <c r="BQ135">
        <f t="shared" si="130"/>
        <v>121</v>
      </c>
      <c r="CS135" s="193">
        <f t="shared" si="67"/>
        <v>122</v>
      </c>
      <c r="CT135" s="193">
        <f t="shared" si="68"/>
        <v>122</v>
      </c>
      <c r="CU135" s="193">
        <f t="shared" si="69"/>
        <v>122</v>
      </c>
      <c r="CV135" s="193">
        <f t="shared" si="70"/>
        <v>122</v>
      </c>
      <c r="CW135" s="193">
        <f t="shared" si="71"/>
        <v>122</v>
      </c>
      <c r="CX135" s="193">
        <f t="shared" si="72"/>
        <v>122</v>
      </c>
      <c r="CY135" s="193">
        <f t="shared" si="73"/>
        <v>122</v>
      </c>
      <c r="CZ135" s="193">
        <f t="shared" si="74"/>
        <v>122</v>
      </c>
      <c r="DA135" s="193">
        <f t="shared" si="75"/>
        <v>122</v>
      </c>
      <c r="DB135" s="193">
        <f t="shared" si="76"/>
        <v>122</v>
      </c>
      <c r="DC135" s="193">
        <f t="shared" si="77"/>
        <v>122</v>
      </c>
      <c r="DF135">
        <v>122</v>
      </c>
      <c r="DG135" s="192" t="str">
        <f t="shared" si="78"/>
        <v>01T</v>
      </c>
      <c r="DH135" s="192" t="str">
        <f t="shared" si="79"/>
        <v>09H</v>
      </c>
      <c r="DI135" s="192" t="str">
        <f t="shared" si="80"/>
        <v>13E</v>
      </c>
      <c r="DJ135" s="192" t="str">
        <f t="shared" si="81"/>
        <v>15E</v>
      </c>
      <c r="DK135" s="192" t="str">
        <f t="shared" si="82"/>
        <v>19E</v>
      </c>
      <c r="DL135" s="192" t="str">
        <f t="shared" si="83"/>
        <v>20E</v>
      </c>
      <c r="DM135" s="192" t="str">
        <f t="shared" si="84"/>
        <v>21E</v>
      </c>
      <c r="DN135" s="192" t="str">
        <f t="shared" si="85"/>
        <v>E</v>
      </c>
      <c r="DO135" s="192" t="str">
        <f t="shared" si="86"/>
        <v>E</v>
      </c>
      <c r="DP135" s="192" t="str">
        <f t="shared" si="87"/>
        <v>E</v>
      </c>
      <c r="DQ135" s="192" t="str">
        <f t="shared" si="88"/>
        <v>E</v>
      </c>
      <c r="DU135" s="204">
        <f t="shared" si="89"/>
        <v>1305000322</v>
      </c>
      <c r="DV135" s="204">
        <f t="shared" si="90"/>
        <v>1305000322</v>
      </c>
      <c r="DW135" s="204">
        <f t="shared" si="91"/>
        <v>1305000322</v>
      </c>
      <c r="DX135" s="204">
        <f t="shared" si="92"/>
        <v>1305000322</v>
      </c>
      <c r="DY135" s="204">
        <f t="shared" si="93"/>
        <v>1305000322</v>
      </c>
      <c r="DZ135" s="204">
        <f t="shared" si="94"/>
        <v>1305000322</v>
      </c>
      <c r="EA135" s="204">
        <f t="shared" si="95"/>
        <v>1305000322</v>
      </c>
      <c r="EB135" s="204">
        <f t="shared" si="96"/>
        <v>1305000322</v>
      </c>
      <c r="EC135" s="204">
        <f t="shared" si="97"/>
        <v>1305000322</v>
      </c>
      <c r="ED135" s="204">
        <f t="shared" si="98"/>
        <v>1305000322</v>
      </c>
      <c r="EE135" s="204">
        <f t="shared" si="99"/>
        <v>1305000322</v>
      </c>
    </row>
    <row r="136" spans="2:135" ht="22.8" x14ac:dyDescent="0.3">
      <c r="B136" s="225">
        <f t="shared" si="100"/>
        <v>123</v>
      </c>
      <c r="C136" s="226">
        <f t="shared" si="101"/>
        <v>1305000323</v>
      </c>
      <c r="D136" s="227" t="s">
        <v>293</v>
      </c>
      <c r="E136" s="279" t="s">
        <v>38</v>
      </c>
      <c r="F136" s="202"/>
      <c r="G136" s="202"/>
      <c r="H136" s="202"/>
      <c r="I136" s="202"/>
      <c r="J136" s="202"/>
      <c r="K136" s="201"/>
      <c r="U136">
        <v>122</v>
      </c>
      <c r="V136">
        <f t="shared" si="102"/>
        <v>1305000322</v>
      </c>
      <c r="W136" t="str">
        <f t="shared" si="103"/>
        <v>01T</v>
      </c>
      <c r="X136" t="str">
        <f>IF(B135="","",IF(OR(W136="",W136=0),"",IF(V136=800,"",INDEX(DATA!$M$10:$Q$10,1,MATCH(W136,DATA!$M$9:$Q$9,0)))))</f>
        <v>09H</v>
      </c>
      <c r="Y136" t="str">
        <f>IF(B135="","",IF($CG$13=2,IF(OR(F135="NO",F135=""),"",F135),IF(V136=800,"",DATA!$M$11)))</f>
        <v>13E</v>
      </c>
      <c r="Z136" t="str">
        <f>IF(B135="","",IF(AND($CG$13=2,G135="NO"),"",IF(V136=800,"",LEFT(DATA!$M$12,2)&amp;D135)))</f>
        <v>15E</v>
      </c>
      <c r="AA136" t="str">
        <f>IF(B135="","",IF(AND($CG$13=2,G135="NO"),"",IF(V136=800,"",LEFT(DATA!$M$13,2)&amp;D135)))</f>
        <v>19E</v>
      </c>
      <c r="AB136" t="str">
        <f>IF(B135="","",IF(AND($CG$13=2,H135="NO"),"",IF(V136=800,"",LEFT(DATA!$M$14,2)&amp;D135)))</f>
        <v>20E</v>
      </c>
      <c r="AC136" t="str">
        <f>IF(B135="","",IF(AND($CG$13=2,H135="NO"),"",IF(V136=800,"",LEFT(DATA!$M$15,2)&amp;D135)))</f>
        <v>21E</v>
      </c>
      <c r="AD136" t="str">
        <f>IF(B135="","",IF(AND($CG$13=2,I135="NO"),"",IF(V136=800,"",LEFT(DATA!$M$16,2)&amp;D135)))</f>
        <v>E</v>
      </c>
      <c r="AE136" t="str">
        <f>IF(B135="","",IF(AND($CG$13=2,I135="NO"),"",IF(V136=800,"",LEFT(DATA!$M$17,2)&amp;D135)))</f>
        <v>E</v>
      </c>
      <c r="AF136" t="str">
        <f>IF(B135="","",IF(AND($CG$13=2,J135="NO"),"",IF(V136=800,"",LEFT(DATA!$M$18,2)&amp;D135)))</f>
        <v>E</v>
      </c>
      <c r="AG136" t="str">
        <f>IF(B135="","",IF(AND($CG$13=2,J135="NO"),"",IF(V136=800,"",LEFT(DATA!$M$19,2)&amp;D135)))</f>
        <v>E</v>
      </c>
      <c r="AJ136" s="192">
        <f t="shared" si="104"/>
        <v>122</v>
      </c>
      <c r="AK136" s="192">
        <f t="shared" si="105"/>
        <v>122</v>
      </c>
      <c r="AL136" s="192">
        <f t="shared" si="106"/>
        <v>1305000322</v>
      </c>
      <c r="AM136" s="192" t="str">
        <f t="shared" si="107"/>
        <v>E</v>
      </c>
      <c r="AN136" s="192">
        <v>122</v>
      </c>
      <c r="AO136" s="192" t="str">
        <f>IF(AL136="","",INDEX($W$15:$AG$402,MATCH(AL136,V$15:$V$402,0),1))</f>
        <v>01T</v>
      </c>
      <c r="AP136" s="192" t="str">
        <f t="shared" si="108"/>
        <v>09H</v>
      </c>
      <c r="AQ136" s="192" t="str">
        <f t="shared" si="109"/>
        <v>13E</v>
      </c>
      <c r="AR136" s="192" t="str">
        <f t="shared" si="110"/>
        <v>15E</v>
      </c>
      <c r="AS136" s="192" t="str">
        <f t="shared" si="111"/>
        <v>19E</v>
      </c>
      <c r="AT136" s="192" t="str">
        <f t="shared" si="112"/>
        <v>20E</v>
      </c>
      <c r="AU136" s="192" t="str">
        <f t="shared" si="113"/>
        <v>21E</v>
      </c>
      <c r="AV136" s="192" t="str">
        <f t="shared" si="114"/>
        <v>E</v>
      </c>
      <c r="AW136" s="192" t="str">
        <f t="shared" si="115"/>
        <v>E</v>
      </c>
      <c r="AX136" s="192" t="str">
        <f t="shared" si="116"/>
        <v>E</v>
      </c>
      <c r="AY136" s="192" t="str">
        <f t="shared" si="117"/>
        <v>E</v>
      </c>
      <c r="BB136">
        <f t="shared" si="118"/>
        <v>800</v>
      </c>
      <c r="BC136">
        <f t="shared" si="119"/>
        <v>122</v>
      </c>
      <c r="BD136">
        <f t="shared" si="120"/>
        <v>800</v>
      </c>
      <c r="BE136">
        <f t="shared" si="121"/>
        <v>800</v>
      </c>
      <c r="BF136">
        <f t="shared" si="122"/>
        <v>800</v>
      </c>
      <c r="BG136">
        <f t="shared" si="123"/>
        <v>122</v>
      </c>
      <c r="BH136">
        <v>122</v>
      </c>
      <c r="BK136">
        <f t="shared" si="124"/>
        <v>122</v>
      </c>
      <c r="BL136">
        <f t="shared" si="125"/>
        <v>800</v>
      </c>
      <c r="BM136">
        <f t="shared" si="126"/>
        <v>800</v>
      </c>
      <c r="BN136">
        <f t="shared" si="127"/>
        <v>800</v>
      </c>
      <c r="BO136">
        <f t="shared" si="128"/>
        <v>800</v>
      </c>
      <c r="BP136">
        <f t="shared" si="129"/>
        <v>800</v>
      </c>
      <c r="BQ136">
        <f t="shared" si="130"/>
        <v>122</v>
      </c>
      <c r="CS136" s="193">
        <f t="shared" si="67"/>
        <v>123</v>
      </c>
      <c r="CT136" s="193">
        <f t="shared" si="68"/>
        <v>123</v>
      </c>
      <c r="CU136" s="193">
        <f t="shared" si="69"/>
        <v>123</v>
      </c>
      <c r="CV136" s="193">
        <f t="shared" si="70"/>
        <v>123</v>
      </c>
      <c r="CW136" s="193">
        <f t="shared" si="71"/>
        <v>123</v>
      </c>
      <c r="CX136" s="193">
        <f t="shared" si="72"/>
        <v>123</v>
      </c>
      <c r="CY136" s="193">
        <f t="shared" si="73"/>
        <v>123</v>
      </c>
      <c r="CZ136" s="193">
        <f t="shared" si="74"/>
        <v>123</v>
      </c>
      <c r="DA136" s="193">
        <f t="shared" si="75"/>
        <v>123</v>
      </c>
      <c r="DB136" s="193">
        <f t="shared" si="76"/>
        <v>123</v>
      </c>
      <c r="DC136" s="193">
        <f t="shared" si="77"/>
        <v>123</v>
      </c>
      <c r="DF136">
        <v>123</v>
      </c>
      <c r="DG136" s="192" t="str">
        <f t="shared" si="78"/>
        <v>01T</v>
      </c>
      <c r="DH136" s="192" t="str">
        <f t="shared" si="79"/>
        <v>09H</v>
      </c>
      <c r="DI136" s="192" t="str">
        <f t="shared" si="80"/>
        <v>13E</v>
      </c>
      <c r="DJ136" s="192" t="str">
        <f t="shared" si="81"/>
        <v>15E</v>
      </c>
      <c r="DK136" s="192" t="str">
        <f t="shared" si="82"/>
        <v>19E</v>
      </c>
      <c r="DL136" s="192" t="str">
        <f t="shared" si="83"/>
        <v>20E</v>
      </c>
      <c r="DM136" s="192" t="str">
        <f t="shared" si="84"/>
        <v>21E</v>
      </c>
      <c r="DN136" s="192" t="str">
        <f t="shared" si="85"/>
        <v>E</v>
      </c>
      <c r="DO136" s="192" t="str">
        <f t="shared" si="86"/>
        <v>E</v>
      </c>
      <c r="DP136" s="192" t="str">
        <f t="shared" si="87"/>
        <v>E</v>
      </c>
      <c r="DQ136" s="192" t="str">
        <f t="shared" si="88"/>
        <v>E</v>
      </c>
      <c r="DU136" s="204">
        <f t="shared" si="89"/>
        <v>1305000323</v>
      </c>
      <c r="DV136" s="204">
        <f t="shared" si="90"/>
        <v>1305000323</v>
      </c>
      <c r="DW136" s="204">
        <f t="shared" si="91"/>
        <v>1305000323</v>
      </c>
      <c r="DX136" s="204">
        <f t="shared" si="92"/>
        <v>1305000323</v>
      </c>
      <c r="DY136" s="204">
        <f t="shared" si="93"/>
        <v>1305000323</v>
      </c>
      <c r="DZ136" s="204">
        <f t="shared" si="94"/>
        <v>1305000323</v>
      </c>
      <c r="EA136" s="204">
        <f t="shared" si="95"/>
        <v>1305000323</v>
      </c>
      <c r="EB136" s="204">
        <f t="shared" si="96"/>
        <v>1305000323</v>
      </c>
      <c r="EC136" s="204">
        <f t="shared" si="97"/>
        <v>1305000323</v>
      </c>
      <c r="ED136" s="204">
        <f t="shared" si="98"/>
        <v>1305000323</v>
      </c>
      <c r="EE136" s="204">
        <f t="shared" si="99"/>
        <v>1305000323</v>
      </c>
    </row>
    <row r="137" spans="2:135" ht="22.8" x14ac:dyDescent="0.3">
      <c r="B137" s="225">
        <f t="shared" si="100"/>
        <v>124</v>
      </c>
      <c r="C137" s="226">
        <f t="shared" si="101"/>
        <v>1305000324</v>
      </c>
      <c r="D137" s="227" t="s">
        <v>293</v>
      </c>
      <c r="E137" s="279" t="s">
        <v>38</v>
      </c>
      <c r="F137" s="202"/>
      <c r="G137" s="202"/>
      <c r="H137" s="202"/>
      <c r="I137" s="202"/>
      <c r="J137" s="202"/>
      <c r="K137" s="201"/>
      <c r="U137">
        <v>123</v>
      </c>
      <c r="V137">
        <f t="shared" si="102"/>
        <v>1305000323</v>
      </c>
      <c r="W137" t="str">
        <f t="shared" si="103"/>
        <v>01T</v>
      </c>
      <c r="X137" t="str">
        <f>IF(B136="","",IF(OR(W137="",W137=0),"",IF(V137=800,"",INDEX(DATA!$M$10:$Q$10,1,MATCH(W137,DATA!$M$9:$Q$9,0)))))</f>
        <v>09H</v>
      </c>
      <c r="Y137" t="str">
        <f>IF(B136="","",IF($CG$13=2,IF(OR(F136="NO",F136=""),"",F136),IF(V137=800,"",DATA!$M$11)))</f>
        <v>13E</v>
      </c>
      <c r="Z137" t="str">
        <f>IF(B136="","",IF(AND($CG$13=2,G136="NO"),"",IF(V137=800,"",LEFT(DATA!$M$12,2)&amp;D136)))</f>
        <v>15E</v>
      </c>
      <c r="AA137" t="str">
        <f>IF(B136="","",IF(AND($CG$13=2,G136="NO"),"",IF(V137=800,"",LEFT(DATA!$M$13,2)&amp;D136)))</f>
        <v>19E</v>
      </c>
      <c r="AB137" t="str">
        <f>IF(B136="","",IF(AND($CG$13=2,H136="NO"),"",IF(V137=800,"",LEFT(DATA!$M$14,2)&amp;D136)))</f>
        <v>20E</v>
      </c>
      <c r="AC137" t="str">
        <f>IF(B136="","",IF(AND($CG$13=2,H136="NO"),"",IF(V137=800,"",LEFT(DATA!$M$15,2)&amp;D136)))</f>
        <v>21E</v>
      </c>
      <c r="AD137" t="str">
        <f>IF(B136="","",IF(AND($CG$13=2,I136="NO"),"",IF(V137=800,"",LEFT(DATA!$M$16,2)&amp;D136)))</f>
        <v>E</v>
      </c>
      <c r="AE137" t="str">
        <f>IF(B136="","",IF(AND($CG$13=2,I136="NO"),"",IF(V137=800,"",LEFT(DATA!$M$17,2)&amp;D136)))</f>
        <v>E</v>
      </c>
      <c r="AF137" t="str">
        <f>IF(B136="","",IF(AND($CG$13=2,J136="NO"),"",IF(V137=800,"",LEFT(DATA!$M$18,2)&amp;D136)))</f>
        <v>E</v>
      </c>
      <c r="AG137" t="str">
        <f>IF(B136="","",IF(AND($CG$13=2,J136="NO"),"",IF(V137=800,"",LEFT(DATA!$M$19,2)&amp;D136)))</f>
        <v>E</v>
      </c>
      <c r="AJ137" s="192">
        <f t="shared" si="104"/>
        <v>123</v>
      </c>
      <c r="AK137" s="192">
        <f t="shared" si="105"/>
        <v>123</v>
      </c>
      <c r="AL137" s="192">
        <f t="shared" si="106"/>
        <v>1305000323</v>
      </c>
      <c r="AM137" s="192" t="str">
        <f t="shared" si="107"/>
        <v>E</v>
      </c>
      <c r="AN137" s="192">
        <v>123</v>
      </c>
      <c r="AO137" s="192" t="str">
        <f>IF(AL137="","",INDEX($W$15:$AG$402,MATCH(AL137,V$15:$V$402,0),1))</f>
        <v>01T</v>
      </c>
      <c r="AP137" s="192" t="str">
        <f t="shared" si="108"/>
        <v>09H</v>
      </c>
      <c r="AQ137" s="192" t="str">
        <f t="shared" si="109"/>
        <v>13E</v>
      </c>
      <c r="AR137" s="192" t="str">
        <f t="shared" si="110"/>
        <v>15E</v>
      </c>
      <c r="AS137" s="192" t="str">
        <f t="shared" si="111"/>
        <v>19E</v>
      </c>
      <c r="AT137" s="192" t="str">
        <f t="shared" si="112"/>
        <v>20E</v>
      </c>
      <c r="AU137" s="192" t="str">
        <f t="shared" si="113"/>
        <v>21E</v>
      </c>
      <c r="AV137" s="192" t="str">
        <f t="shared" si="114"/>
        <v>E</v>
      </c>
      <c r="AW137" s="192" t="str">
        <f t="shared" si="115"/>
        <v>E</v>
      </c>
      <c r="AX137" s="192" t="str">
        <f t="shared" si="116"/>
        <v>E</v>
      </c>
      <c r="AY137" s="192" t="str">
        <f t="shared" si="117"/>
        <v>E</v>
      </c>
      <c r="BB137">
        <f t="shared" si="118"/>
        <v>800</v>
      </c>
      <c r="BC137">
        <f t="shared" si="119"/>
        <v>123</v>
      </c>
      <c r="BD137">
        <f t="shared" si="120"/>
        <v>800</v>
      </c>
      <c r="BE137">
        <f t="shared" si="121"/>
        <v>800</v>
      </c>
      <c r="BF137">
        <f t="shared" si="122"/>
        <v>800</v>
      </c>
      <c r="BG137">
        <f t="shared" si="123"/>
        <v>123</v>
      </c>
      <c r="BH137">
        <v>123</v>
      </c>
      <c r="BK137">
        <f t="shared" si="124"/>
        <v>123</v>
      </c>
      <c r="BL137">
        <f t="shared" si="125"/>
        <v>800</v>
      </c>
      <c r="BM137">
        <f t="shared" si="126"/>
        <v>800</v>
      </c>
      <c r="BN137">
        <f t="shared" si="127"/>
        <v>800</v>
      </c>
      <c r="BO137">
        <f t="shared" si="128"/>
        <v>800</v>
      </c>
      <c r="BP137">
        <f t="shared" si="129"/>
        <v>800</v>
      </c>
      <c r="BQ137">
        <f t="shared" si="130"/>
        <v>123</v>
      </c>
      <c r="CS137" s="193">
        <f t="shared" si="67"/>
        <v>124</v>
      </c>
      <c r="CT137" s="193">
        <f t="shared" si="68"/>
        <v>124</v>
      </c>
      <c r="CU137" s="193">
        <f t="shared" si="69"/>
        <v>124</v>
      </c>
      <c r="CV137" s="193">
        <f t="shared" si="70"/>
        <v>124</v>
      </c>
      <c r="CW137" s="193">
        <f t="shared" si="71"/>
        <v>124</v>
      </c>
      <c r="CX137" s="193">
        <f t="shared" si="72"/>
        <v>124</v>
      </c>
      <c r="CY137" s="193">
        <f t="shared" si="73"/>
        <v>124</v>
      </c>
      <c r="CZ137" s="193">
        <f t="shared" si="74"/>
        <v>124</v>
      </c>
      <c r="DA137" s="193">
        <f t="shared" si="75"/>
        <v>124</v>
      </c>
      <c r="DB137" s="193">
        <f t="shared" si="76"/>
        <v>124</v>
      </c>
      <c r="DC137" s="193">
        <f t="shared" si="77"/>
        <v>124</v>
      </c>
      <c r="DF137">
        <v>124</v>
      </c>
      <c r="DG137" s="192" t="str">
        <f t="shared" si="78"/>
        <v>01T</v>
      </c>
      <c r="DH137" s="192" t="str">
        <f t="shared" si="79"/>
        <v>09H</v>
      </c>
      <c r="DI137" s="192" t="str">
        <f t="shared" si="80"/>
        <v>13E</v>
      </c>
      <c r="DJ137" s="192" t="str">
        <f t="shared" si="81"/>
        <v>15E</v>
      </c>
      <c r="DK137" s="192" t="str">
        <f t="shared" si="82"/>
        <v>19E</v>
      </c>
      <c r="DL137" s="192" t="str">
        <f t="shared" si="83"/>
        <v>20E</v>
      </c>
      <c r="DM137" s="192" t="str">
        <f t="shared" si="84"/>
        <v>21E</v>
      </c>
      <c r="DN137" s="192" t="str">
        <f t="shared" si="85"/>
        <v>E</v>
      </c>
      <c r="DO137" s="192" t="str">
        <f t="shared" si="86"/>
        <v>E</v>
      </c>
      <c r="DP137" s="192" t="str">
        <f t="shared" si="87"/>
        <v>E</v>
      </c>
      <c r="DQ137" s="192" t="str">
        <f t="shared" si="88"/>
        <v>E</v>
      </c>
      <c r="DU137" s="204">
        <f t="shared" si="89"/>
        <v>1305000324</v>
      </c>
      <c r="DV137" s="204">
        <f t="shared" si="90"/>
        <v>1305000324</v>
      </c>
      <c r="DW137" s="204">
        <f t="shared" si="91"/>
        <v>1305000324</v>
      </c>
      <c r="DX137" s="204">
        <f t="shared" si="92"/>
        <v>1305000324</v>
      </c>
      <c r="DY137" s="204">
        <f t="shared" si="93"/>
        <v>1305000324</v>
      </c>
      <c r="DZ137" s="204">
        <f t="shared" si="94"/>
        <v>1305000324</v>
      </c>
      <c r="EA137" s="204">
        <f t="shared" si="95"/>
        <v>1305000324</v>
      </c>
      <c r="EB137" s="204">
        <f t="shared" si="96"/>
        <v>1305000324</v>
      </c>
      <c r="EC137" s="204">
        <f t="shared" si="97"/>
        <v>1305000324</v>
      </c>
      <c r="ED137" s="204">
        <f t="shared" si="98"/>
        <v>1305000324</v>
      </c>
      <c r="EE137" s="204">
        <f t="shared" si="99"/>
        <v>1305000324</v>
      </c>
    </row>
    <row r="138" spans="2:135" ht="22.8" x14ac:dyDescent="0.3">
      <c r="B138" s="225">
        <f t="shared" si="100"/>
        <v>125</v>
      </c>
      <c r="C138" s="226">
        <f t="shared" si="101"/>
        <v>1305000325</v>
      </c>
      <c r="D138" s="227" t="s">
        <v>293</v>
      </c>
      <c r="E138" s="279" t="s">
        <v>38</v>
      </c>
      <c r="F138" s="202"/>
      <c r="G138" s="202"/>
      <c r="H138" s="202"/>
      <c r="I138" s="202"/>
      <c r="J138" s="202"/>
      <c r="K138" s="201"/>
      <c r="U138">
        <v>124</v>
      </c>
      <c r="V138">
        <f t="shared" si="102"/>
        <v>1305000324</v>
      </c>
      <c r="W138" t="str">
        <f t="shared" si="103"/>
        <v>01T</v>
      </c>
      <c r="X138" t="str">
        <f>IF(B137="","",IF(OR(W138="",W138=0),"",IF(V138=800,"",INDEX(DATA!$M$10:$Q$10,1,MATCH(W138,DATA!$M$9:$Q$9,0)))))</f>
        <v>09H</v>
      </c>
      <c r="Y138" t="str">
        <f>IF(B137="","",IF($CG$13=2,IF(OR(F137="NO",F137=""),"",F137),IF(V138=800,"",DATA!$M$11)))</f>
        <v>13E</v>
      </c>
      <c r="Z138" t="str">
        <f>IF(B137="","",IF(AND($CG$13=2,G137="NO"),"",IF(V138=800,"",LEFT(DATA!$M$12,2)&amp;D137)))</f>
        <v>15E</v>
      </c>
      <c r="AA138" t="str">
        <f>IF(B137="","",IF(AND($CG$13=2,G137="NO"),"",IF(V138=800,"",LEFT(DATA!$M$13,2)&amp;D137)))</f>
        <v>19E</v>
      </c>
      <c r="AB138" t="str">
        <f>IF(B137="","",IF(AND($CG$13=2,H137="NO"),"",IF(V138=800,"",LEFT(DATA!$M$14,2)&amp;D137)))</f>
        <v>20E</v>
      </c>
      <c r="AC138" t="str">
        <f>IF(B137="","",IF(AND($CG$13=2,H137="NO"),"",IF(V138=800,"",LEFT(DATA!$M$15,2)&amp;D137)))</f>
        <v>21E</v>
      </c>
      <c r="AD138" t="str">
        <f>IF(B137="","",IF(AND($CG$13=2,I137="NO"),"",IF(V138=800,"",LEFT(DATA!$M$16,2)&amp;D137)))</f>
        <v>E</v>
      </c>
      <c r="AE138" t="str">
        <f>IF(B137="","",IF(AND($CG$13=2,I137="NO"),"",IF(V138=800,"",LEFT(DATA!$M$17,2)&amp;D137)))</f>
        <v>E</v>
      </c>
      <c r="AF138" t="str">
        <f>IF(B137="","",IF(AND($CG$13=2,J137="NO"),"",IF(V138=800,"",LEFT(DATA!$M$18,2)&amp;D137)))</f>
        <v>E</v>
      </c>
      <c r="AG138" t="str">
        <f>IF(B137="","",IF(AND($CG$13=2,J137="NO"),"",IF(V138=800,"",LEFT(DATA!$M$19,2)&amp;D137)))</f>
        <v>E</v>
      </c>
      <c r="AJ138" s="192">
        <f t="shared" si="104"/>
        <v>124</v>
      </c>
      <c r="AK138" s="192">
        <f t="shared" si="105"/>
        <v>124</v>
      </c>
      <c r="AL138" s="192">
        <f t="shared" si="106"/>
        <v>1305000324</v>
      </c>
      <c r="AM138" s="192" t="str">
        <f t="shared" si="107"/>
        <v>E</v>
      </c>
      <c r="AN138" s="192">
        <v>124</v>
      </c>
      <c r="AO138" s="192" t="str">
        <f>IF(AL138="","",INDEX($W$15:$AG$402,MATCH(AL138,V$15:$V$402,0),1))</f>
        <v>01T</v>
      </c>
      <c r="AP138" s="192" t="str">
        <f t="shared" si="108"/>
        <v>09H</v>
      </c>
      <c r="AQ138" s="192" t="str">
        <f t="shared" si="109"/>
        <v>13E</v>
      </c>
      <c r="AR138" s="192" t="str">
        <f t="shared" si="110"/>
        <v>15E</v>
      </c>
      <c r="AS138" s="192" t="str">
        <f t="shared" si="111"/>
        <v>19E</v>
      </c>
      <c r="AT138" s="192" t="str">
        <f t="shared" si="112"/>
        <v>20E</v>
      </c>
      <c r="AU138" s="192" t="str">
        <f t="shared" si="113"/>
        <v>21E</v>
      </c>
      <c r="AV138" s="192" t="str">
        <f t="shared" si="114"/>
        <v>E</v>
      </c>
      <c r="AW138" s="192" t="str">
        <f t="shared" si="115"/>
        <v>E</v>
      </c>
      <c r="AX138" s="192" t="str">
        <f t="shared" si="116"/>
        <v>E</v>
      </c>
      <c r="AY138" s="192" t="str">
        <f t="shared" si="117"/>
        <v>E</v>
      </c>
      <c r="BB138">
        <f t="shared" si="118"/>
        <v>800</v>
      </c>
      <c r="BC138">
        <f t="shared" si="119"/>
        <v>124</v>
      </c>
      <c r="BD138">
        <f t="shared" si="120"/>
        <v>800</v>
      </c>
      <c r="BE138">
        <f t="shared" si="121"/>
        <v>800</v>
      </c>
      <c r="BF138">
        <f t="shared" si="122"/>
        <v>800</v>
      </c>
      <c r="BG138">
        <f t="shared" si="123"/>
        <v>124</v>
      </c>
      <c r="BH138">
        <v>124</v>
      </c>
      <c r="BK138">
        <f t="shared" si="124"/>
        <v>124</v>
      </c>
      <c r="BL138">
        <f t="shared" si="125"/>
        <v>800</v>
      </c>
      <c r="BM138">
        <f t="shared" si="126"/>
        <v>800</v>
      </c>
      <c r="BN138">
        <f t="shared" si="127"/>
        <v>800</v>
      </c>
      <c r="BO138">
        <f t="shared" si="128"/>
        <v>800</v>
      </c>
      <c r="BP138">
        <f t="shared" si="129"/>
        <v>800</v>
      </c>
      <c r="BQ138">
        <f t="shared" si="130"/>
        <v>124</v>
      </c>
      <c r="CS138" s="193">
        <f t="shared" si="67"/>
        <v>125</v>
      </c>
      <c r="CT138" s="193">
        <f t="shared" si="68"/>
        <v>125</v>
      </c>
      <c r="CU138" s="193">
        <f t="shared" si="69"/>
        <v>125</v>
      </c>
      <c r="CV138" s="193">
        <f t="shared" si="70"/>
        <v>125</v>
      </c>
      <c r="CW138" s="193">
        <f t="shared" si="71"/>
        <v>125</v>
      </c>
      <c r="CX138" s="193">
        <f t="shared" si="72"/>
        <v>125</v>
      </c>
      <c r="CY138" s="193">
        <f t="shared" si="73"/>
        <v>125</v>
      </c>
      <c r="CZ138" s="193">
        <f t="shared" si="74"/>
        <v>125</v>
      </c>
      <c r="DA138" s="193">
        <f t="shared" si="75"/>
        <v>125</v>
      </c>
      <c r="DB138" s="193">
        <f t="shared" si="76"/>
        <v>125</v>
      </c>
      <c r="DC138" s="193">
        <f t="shared" si="77"/>
        <v>125</v>
      </c>
      <c r="DF138">
        <v>125</v>
      </c>
      <c r="DG138" s="192" t="str">
        <f t="shared" si="78"/>
        <v>01T</v>
      </c>
      <c r="DH138" s="192" t="str">
        <f t="shared" si="79"/>
        <v>09H</v>
      </c>
      <c r="DI138" s="192" t="str">
        <f t="shared" si="80"/>
        <v>13E</v>
      </c>
      <c r="DJ138" s="192" t="str">
        <f t="shared" si="81"/>
        <v>15E</v>
      </c>
      <c r="DK138" s="192" t="str">
        <f t="shared" si="82"/>
        <v>19E</v>
      </c>
      <c r="DL138" s="192" t="str">
        <f t="shared" si="83"/>
        <v>20E</v>
      </c>
      <c r="DM138" s="192" t="str">
        <f t="shared" si="84"/>
        <v>21E</v>
      </c>
      <c r="DN138" s="192" t="str">
        <f t="shared" si="85"/>
        <v>E</v>
      </c>
      <c r="DO138" s="192" t="str">
        <f t="shared" si="86"/>
        <v>E</v>
      </c>
      <c r="DP138" s="192" t="str">
        <f t="shared" si="87"/>
        <v>E</v>
      </c>
      <c r="DQ138" s="192" t="str">
        <f t="shared" si="88"/>
        <v>E</v>
      </c>
      <c r="DU138" s="204">
        <f t="shared" si="89"/>
        <v>1305000325</v>
      </c>
      <c r="DV138" s="204">
        <f t="shared" si="90"/>
        <v>1305000325</v>
      </c>
      <c r="DW138" s="204">
        <f t="shared" si="91"/>
        <v>1305000325</v>
      </c>
      <c r="DX138" s="204">
        <f t="shared" si="92"/>
        <v>1305000325</v>
      </c>
      <c r="DY138" s="204">
        <f t="shared" si="93"/>
        <v>1305000325</v>
      </c>
      <c r="DZ138" s="204">
        <f t="shared" si="94"/>
        <v>1305000325</v>
      </c>
      <c r="EA138" s="204">
        <f t="shared" si="95"/>
        <v>1305000325</v>
      </c>
      <c r="EB138" s="204">
        <f t="shared" si="96"/>
        <v>1305000325</v>
      </c>
      <c r="EC138" s="204">
        <f t="shared" si="97"/>
        <v>1305000325</v>
      </c>
      <c r="ED138" s="204">
        <f t="shared" si="98"/>
        <v>1305000325</v>
      </c>
      <c r="EE138" s="204">
        <f t="shared" si="99"/>
        <v>1305000325</v>
      </c>
    </row>
    <row r="139" spans="2:135" ht="22.8" x14ac:dyDescent="0.3">
      <c r="B139" s="225">
        <f t="shared" si="100"/>
        <v>126</v>
      </c>
      <c r="C139" s="226">
        <f t="shared" si="101"/>
        <v>1305000326</v>
      </c>
      <c r="D139" s="227" t="s">
        <v>293</v>
      </c>
      <c r="E139" s="279" t="s">
        <v>38</v>
      </c>
      <c r="F139" s="202"/>
      <c r="G139" s="202"/>
      <c r="H139" s="202"/>
      <c r="I139" s="202"/>
      <c r="J139" s="202"/>
      <c r="K139" s="201"/>
      <c r="U139">
        <v>125</v>
      </c>
      <c r="V139">
        <f t="shared" si="102"/>
        <v>1305000325</v>
      </c>
      <c r="W139" t="str">
        <f t="shared" si="103"/>
        <v>01T</v>
      </c>
      <c r="X139" t="str">
        <f>IF(B138="","",IF(OR(W139="",W139=0),"",IF(V139=800,"",INDEX(DATA!$M$10:$Q$10,1,MATCH(W139,DATA!$M$9:$Q$9,0)))))</f>
        <v>09H</v>
      </c>
      <c r="Y139" t="str">
        <f>IF(B138="","",IF($CG$13=2,IF(OR(F138="NO",F138=""),"",F138),IF(V139=800,"",DATA!$M$11)))</f>
        <v>13E</v>
      </c>
      <c r="Z139" t="str">
        <f>IF(B138="","",IF(AND($CG$13=2,G138="NO"),"",IF(V139=800,"",LEFT(DATA!$M$12,2)&amp;D138)))</f>
        <v>15E</v>
      </c>
      <c r="AA139" t="str">
        <f>IF(B138="","",IF(AND($CG$13=2,G138="NO"),"",IF(V139=800,"",LEFT(DATA!$M$13,2)&amp;D138)))</f>
        <v>19E</v>
      </c>
      <c r="AB139" t="str">
        <f>IF(B138="","",IF(AND($CG$13=2,H138="NO"),"",IF(V139=800,"",LEFT(DATA!$M$14,2)&amp;D138)))</f>
        <v>20E</v>
      </c>
      <c r="AC139" t="str">
        <f>IF(B138="","",IF(AND($CG$13=2,H138="NO"),"",IF(V139=800,"",LEFT(DATA!$M$15,2)&amp;D138)))</f>
        <v>21E</v>
      </c>
      <c r="AD139" t="str">
        <f>IF(B138="","",IF(AND($CG$13=2,I138="NO"),"",IF(V139=800,"",LEFT(DATA!$M$16,2)&amp;D138)))</f>
        <v>E</v>
      </c>
      <c r="AE139" t="str">
        <f>IF(B138="","",IF(AND($CG$13=2,I138="NO"),"",IF(V139=800,"",LEFT(DATA!$M$17,2)&amp;D138)))</f>
        <v>E</v>
      </c>
      <c r="AF139" t="str">
        <f>IF(B138="","",IF(AND($CG$13=2,J138="NO"),"",IF(V139=800,"",LEFT(DATA!$M$18,2)&amp;D138)))</f>
        <v>E</v>
      </c>
      <c r="AG139" t="str">
        <f>IF(B138="","",IF(AND($CG$13=2,J138="NO"),"",IF(V139=800,"",LEFT(DATA!$M$19,2)&amp;D138)))</f>
        <v>E</v>
      </c>
      <c r="AJ139" s="192">
        <f t="shared" si="104"/>
        <v>125</v>
      </c>
      <c r="AK139" s="192">
        <f t="shared" si="105"/>
        <v>125</v>
      </c>
      <c r="AL139" s="192">
        <f t="shared" si="106"/>
        <v>1305000325</v>
      </c>
      <c r="AM139" s="192" t="str">
        <f t="shared" si="107"/>
        <v>E</v>
      </c>
      <c r="AN139" s="192">
        <v>125</v>
      </c>
      <c r="AO139" s="192" t="str">
        <f>IF(AL139="","",INDEX($W$15:$AG$402,MATCH(AL139,V$15:$V$402,0),1))</f>
        <v>01T</v>
      </c>
      <c r="AP139" s="192" t="str">
        <f t="shared" si="108"/>
        <v>09H</v>
      </c>
      <c r="AQ139" s="192" t="str">
        <f t="shared" si="109"/>
        <v>13E</v>
      </c>
      <c r="AR139" s="192" t="str">
        <f t="shared" si="110"/>
        <v>15E</v>
      </c>
      <c r="AS139" s="192" t="str">
        <f t="shared" si="111"/>
        <v>19E</v>
      </c>
      <c r="AT139" s="192" t="str">
        <f t="shared" si="112"/>
        <v>20E</v>
      </c>
      <c r="AU139" s="192" t="str">
        <f t="shared" si="113"/>
        <v>21E</v>
      </c>
      <c r="AV139" s="192" t="str">
        <f t="shared" si="114"/>
        <v>E</v>
      </c>
      <c r="AW139" s="192" t="str">
        <f t="shared" si="115"/>
        <v>E</v>
      </c>
      <c r="AX139" s="192" t="str">
        <f t="shared" si="116"/>
        <v>E</v>
      </c>
      <c r="AY139" s="192" t="str">
        <f t="shared" si="117"/>
        <v>E</v>
      </c>
      <c r="BB139">
        <f t="shared" si="118"/>
        <v>800</v>
      </c>
      <c r="BC139">
        <f t="shared" si="119"/>
        <v>125</v>
      </c>
      <c r="BD139">
        <f t="shared" si="120"/>
        <v>800</v>
      </c>
      <c r="BE139">
        <f t="shared" si="121"/>
        <v>800</v>
      </c>
      <c r="BF139">
        <f t="shared" si="122"/>
        <v>800</v>
      </c>
      <c r="BG139">
        <f t="shared" si="123"/>
        <v>125</v>
      </c>
      <c r="BH139">
        <v>125</v>
      </c>
      <c r="BK139">
        <f t="shared" si="124"/>
        <v>125</v>
      </c>
      <c r="BL139">
        <f t="shared" si="125"/>
        <v>800</v>
      </c>
      <c r="BM139">
        <f t="shared" si="126"/>
        <v>800</v>
      </c>
      <c r="BN139">
        <f t="shared" si="127"/>
        <v>800</v>
      </c>
      <c r="BO139">
        <f t="shared" si="128"/>
        <v>800</v>
      </c>
      <c r="BP139">
        <f t="shared" si="129"/>
        <v>800</v>
      </c>
      <c r="BQ139">
        <f t="shared" si="130"/>
        <v>125</v>
      </c>
      <c r="CS139" s="193">
        <f t="shared" si="67"/>
        <v>126</v>
      </c>
      <c r="CT139" s="193">
        <f t="shared" si="68"/>
        <v>126</v>
      </c>
      <c r="CU139" s="193">
        <f t="shared" si="69"/>
        <v>126</v>
      </c>
      <c r="CV139" s="193">
        <f t="shared" si="70"/>
        <v>126</v>
      </c>
      <c r="CW139" s="193">
        <f t="shared" si="71"/>
        <v>126</v>
      </c>
      <c r="CX139" s="193">
        <f t="shared" si="72"/>
        <v>126</v>
      </c>
      <c r="CY139" s="193">
        <f t="shared" si="73"/>
        <v>126</v>
      </c>
      <c r="CZ139" s="193">
        <f t="shared" si="74"/>
        <v>126</v>
      </c>
      <c r="DA139" s="193">
        <f t="shared" si="75"/>
        <v>126</v>
      </c>
      <c r="DB139" s="193">
        <f t="shared" si="76"/>
        <v>126</v>
      </c>
      <c r="DC139" s="193">
        <f t="shared" si="77"/>
        <v>126</v>
      </c>
      <c r="DF139">
        <v>126</v>
      </c>
      <c r="DG139" s="192" t="str">
        <f t="shared" si="78"/>
        <v>01T</v>
      </c>
      <c r="DH139" s="192" t="str">
        <f t="shared" si="79"/>
        <v>09H</v>
      </c>
      <c r="DI139" s="192" t="str">
        <f t="shared" si="80"/>
        <v>13E</v>
      </c>
      <c r="DJ139" s="192" t="str">
        <f t="shared" si="81"/>
        <v>15E</v>
      </c>
      <c r="DK139" s="192" t="str">
        <f t="shared" si="82"/>
        <v>19E</v>
      </c>
      <c r="DL139" s="192" t="str">
        <f t="shared" si="83"/>
        <v>20E</v>
      </c>
      <c r="DM139" s="192" t="str">
        <f t="shared" si="84"/>
        <v>21E</v>
      </c>
      <c r="DN139" s="192" t="str">
        <f t="shared" si="85"/>
        <v>E</v>
      </c>
      <c r="DO139" s="192" t="str">
        <f t="shared" si="86"/>
        <v>E</v>
      </c>
      <c r="DP139" s="192" t="str">
        <f t="shared" si="87"/>
        <v>E</v>
      </c>
      <c r="DQ139" s="192" t="str">
        <f t="shared" si="88"/>
        <v>E</v>
      </c>
      <c r="DU139" s="204">
        <f t="shared" si="89"/>
        <v>1305000326</v>
      </c>
      <c r="DV139" s="204">
        <f t="shared" si="90"/>
        <v>1305000326</v>
      </c>
      <c r="DW139" s="204">
        <f t="shared" si="91"/>
        <v>1305000326</v>
      </c>
      <c r="DX139" s="204">
        <f t="shared" si="92"/>
        <v>1305000326</v>
      </c>
      <c r="DY139" s="204">
        <f t="shared" si="93"/>
        <v>1305000326</v>
      </c>
      <c r="DZ139" s="204">
        <f t="shared" si="94"/>
        <v>1305000326</v>
      </c>
      <c r="EA139" s="204">
        <f t="shared" si="95"/>
        <v>1305000326</v>
      </c>
      <c r="EB139" s="204">
        <f t="shared" si="96"/>
        <v>1305000326</v>
      </c>
      <c r="EC139" s="204">
        <f t="shared" si="97"/>
        <v>1305000326</v>
      </c>
      <c r="ED139" s="204">
        <f t="shared" si="98"/>
        <v>1305000326</v>
      </c>
      <c r="EE139" s="204">
        <f t="shared" si="99"/>
        <v>1305000326</v>
      </c>
    </row>
    <row r="140" spans="2:135" ht="22.8" x14ac:dyDescent="0.3">
      <c r="B140" s="225">
        <f t="shared" si="100"/>
        <v>127</v>
      </c>
      <c r="C140" s="226">
        <f t="shared" si="101"/>
        <v>1305000327</v>
      </c>
      <c r="D140" s="227" t="s">
        <v>293</v>
      </c>
      <c r="E140" s="279" t="s">
        <v>38</v>
      </c>
      <c r="F140" s="202"/>
      <c r="G140" s="202"/>
      <c r="H140" s="202"/>
      <c r="I140" s="202"/>
      <c r="J140" s="202"/>
      <c r="K140" s="201"/>
      <c r="U140">
        <v>126</v>
      </c>
      <c r="V140">
        <f t="shared" si="102"/>
        <v>1305000326</v>
      </c>
      <c r="W140" t="str">
        <f t="shared" si="103"/>
        <v>01T</v>
      </c>
      <c r="X140" t="str">
        <f>IF(B139="","",IF(OR(W140="",W140=0),"",IF(V140=800,"",INDEX(DATA!$M$10:$Q$10,1,MATCH(W140,DATA!$M$9:$Q$9,0)))))</f>
        <v>09H</v>
      </c>
      <c r="Y140" t="str">
        <f>IF(B139="","",IF($CG$13=2,IF(OR(F139="NO",F139=""),"",F139),IF(V140=800,"",DATA!$M$11)))</f>
        <v>13E</v>
      </c>
      <c r="Z140" t="str">
        <f>IF(B139="","",IF(AND($CG$13=2,G139="NO"),"",IF(V140=800,"",LEFT(DATA!$M$12,2)&amp;D139)))</f>
        <v>15E</v>
      </c>
      <c r="AA140" t="str">
        <f>IF(B139="","",IF(AND($CG$13=2,G139="NO"),"",IF(V140=800,"",LEFT(DATA!$M$13,2)&amp;D139)))</f>
        <v>19E</v>
      </c>
      <c r="AB140" t="str">
        <f>IF(B139="","",IF(AND($CG$13=2,H139="NO"),"",IF(V140=800,"",LEFT(DATA!$M$14,2)&amp;D139)))</f>
        <v>20E</v>
      </c>
      <c r="AC140" t="str">
        <f>IF(B139="","",IF(AND($CG$13=2,H139="NO"),"",IF(V140=800,"",LEFT(DATA!$M$15,2)&amp;D139)))</f>
        <v>21E</v>
      </c>
      <c r="AD140" t="str">
        <f>IF(B139="","",IF(AND($CG$13=2,I139="NO"),"",IF(V140=800,"",LEFT(DATA!$M$16,2)&amp;D139)))</f>
        <v>E</v>
      </c>
      <c r="AE140" t="str">
        <f>IF(B139="","",IF(AND($CG$13=2,I139="NO"),"",IF(V140=800,"",LEFT(DATA!$M$17,2)&amp;D139)))</f>
        <v>E</v>
      </c>
      <c r="AF140" t="str">
        <f>IF(B139="","",IF(AND($CG$13=2,J139="NO"),"",IF(V140=800,"",LEFT(DATA!$M$18,2)&amp;D139)))</f>
        <v>E</v>
      </c>
      <c r="AG140" t="str">
        <f>IF(B139="","",IF(AND($CG$13=2,J139="NO"),"",IF(V140=800,"",LEFT(DATA!$M$19,2)&amp;D139)))</f>
        <v>E</v>
      </c>
      <c r="AJ140" s="192">
        <f t="shared" si="104"/>
        <v>126</v>
      </c>
      <c r="AK140" s="192">
        <f t="shared" si="105"/>
        <v>126</v>
      </c>
      <c r="AL140" s="192">
        <f t="shared" si="106"/>
        <v>1305000326</v>
      </c>
      <c r="AM140" s="192" t="str">
        <f t="shared" si="107"/>
        <v>E</v>
      </c>
      <c r="AN140" s="192">
        <v>126</v>
      </c>
      <c r="AO140" s="192" t="str">
        <f>IF(AL140="","",INDEX($W$15:$AG$402,MATCH(AL140,V$15:$V$402,0),1))</f>
        <v>01T</v>
      </c>
      <c r="AP140" s="192" t="str">
        <f t="shared" si="108"/>
        <v>09H</v>
      </c>
      <c r="AQ140" s="192" t="str">
        <f t="shared" si="109"/>
        <v>13E</v>
      </c>
      <c r="AR140" s="192" t="str">
        <f t="shared" si="110"/>
        <v>15E</v>
      </c>
      <c r="AS140" s="192" t="str">
        <f t="shared" si="111"/>
        <v>19E</v>
      </c>
      <c r="AT140" s="192" t="str">
        <f t="shared" si="112"/>
        <v>20E</v>
      </c>
      <c r="AU140" s="192" t="str">
        <f t="shared" si="113"/>
        <v>21E</v>
      </c>
      <c r="AV140" s="192" t="str">
        <f t="shared" si="114"/>
        <v>E</v>
      </c>
      <c r="AW140" s="192" t="str">
        <f t="shared" si="115"/>
        <v>E</v>
      </c>
      <c r="AX140" s="192" t="str">
        <f t="shared" si="116"/>
        <v>E</v>
      </c>
      <c r="AY140" s="192" t="str">
        <f t="shared" si="117"/>
        <v>E</v>
      </c>
      <c r="BB140">
        <f t="shared" si="118"/>
        <v>800</v>
      </c>
      <c r="BC140">
        <f t="shared" si="119"/>
        <v>126</v>
      </c>
      <c r="BD140">
        <f t="shared" si="120"/>
        <v>800</v>
      </c>
      <c r="BE140">
        <f t="shared" si="121"/>
        <v>800</v>
      </c>
      <c r="BF140">
        <f t="shared" si="122"/>
        <v>800</v>
      </c>
      <c r="BG140">
        <f t="shared" si="123"/>
        <v>126</v>
      </c>
      <c r="BH140">
        <v>126</v>
      </c>
      <c r="BK140">
        <f t="shared" si="124"/>
        <v>126</v>
      </c>
      <c r="BL140">
        <f t="shared" si="125"/>
        <v>800</v>
      </c>
      <c r="BM140">
        <f t="shared" si="126"/>
        <v>800</v>
      </c>
      <c r="BN140">
        <f t="shared" si="127"/>
        <v>800</v>
      </c>
      <c r="BO140">
        <f t="shared" si="128"/>
        <v>800</v>
      </c>
      <c r="BP140">
        <f t="shared" si="129"/>
        <v>800</v>
      </c>
      <c r="BQ140">
        <f t="shared" si="130"/>
        <v>126</v>
      </c>
      <c r="CS140" s="193">
        <f t="shared" si="67"/>
        <v>127</v>
      </c>
      <c r="CT140" s="193">
        <f t="shared" si="68"/>
        <v>127</v>
      </c>
      <c r="CU140" s="193">
        <f t="shared" si="69"/>
        <v>127</v>
      </c>
      <c r="CV140" s="193">
        <f t="shared" si="70"/>
        <v>127</v>
      </c>
      <c r="CW140" s="193">
        <f t="shared" si="71"/>
        <v>127</v>
      </c>
      <c r="CX140" s="193">
        <f t="shared" si="72"/>
        <v>127</v>
      </c>
      <c r="CY140" s="193">
        <f t="shared" si="73"/>
        <v>127</v>
      </c>
      <c r="CZ140" s="193">
        <f t="shared" si="74"/>
        <v>127</v>
      </c>
      <c r="DA140" s="193">
        <f t="shared" si="75"/>
        <v>127</v>
      </c>
      <c r="DB140" s="193">
        <f t="shared" si="76"/>
        <v>127</v>
      </c>
      <c r="DC140" s="193">
        <f t="shared" si="77"/>
        <v>127</v>
      </c>
      <c r="DF140">
        <v>127</v>
      </c>
      <c r="DG140" s="192" t="str">
        <f t="shared" si="78"/>
        <v>01T</v>
      </c>
      <c r="DH140" s="192" t="str">
        <f t="shared" si="79"/>
        <v>09H</v>
      </c>
      <c r="DI140" s="192" t="str">
        <f t="shared" si="80"/>
        <v>13E</v>
      </c>
      <c r="DJ140" s="192" t="str">
        <f t="shared" si="81"/>
        <v>15E</v>
      </c>
      <c r="DK140" s="192" t="str">
        <f t="shared" si="82"/>
        <v>19E</v>
      </c>
      <c r="DL140" s="192" t="str">
        <f t="shared" si="83"/>
        <v>20E</v>
      </c>
      <c r="DM140" s="192" t="str">
        <f t="shared" si="84"/>
        <v>21E</v>
      </c>
      <c r="DN140" s="192" t="str">
        <f t="shared" si="85"/>
        <v>E</v>
      </c>
      <c r="DO140" s="192" t="str">
        <f t="shared" si="86"/>
        <v>E</v>
      </c>
      <c r="DP140" s="192" t="str">
        <f t="shared" si="87"/>
        <v>E</v>
      </c>
      <c r="DQ140" s="192" t="str">
        <f t="shared" si="88"/>
        <v>E</v>
      </c>
      <c r="DU140" s="204">
        <f t="shared" si="89"/>
        <v>1305000327</v>
      </c>
      <c r="DV140" s="204">
        <f t="shared" si="90"/>
        <v>1305000327</v>
      </c>
      <c r="DW140" s="204">
        <f t="shared" si="91"/>
        <v>1305000327</v>
      </c>
      <c r="DX140" s="204">
        <f t="shared" si="92"/>
        <v>1305000327</v>
      </c>
      <c r="DY140" s="204">
        <f t="shared" si="93"/>
        <v>1305000327</v>
      </c>
      <c r="DZ140" s="204">
        <f t="shared" si="94"/>
        <v>1305000327</v>
      </c>
      <c r="EA140" s="204">
        <f t="shared" si="95"/>
        <v>1305000327</v>
      </c>
      <c r="EB140" s="204">
        <f t="shared" si="96"/>
        <v>1305000327</v>
      </c>
      <c r="EC140" s="204">
        <f t="shared" si="97"/>
        <v>1305000327</v>
      </c>
      <c r="ED140" s="204">
        <f t="shared" si="98"/>
        <v>1305000327</v>
      </c>
      <c r="EE140" s="204">
        <f t="shared" si="99"/>
        <v>1305000327</v>
      </c>
    </row>
    <row r="141" spans="2:135" ht="22.8" x14ac:dyDescent="0.3">
      <c r="B141" s="225">
        <f t="shared" si="100"/>
        <v>128</v>
      </c>
      <c r="C141" s="226">
        <f t="shared" si="101"/>
        <v>1305000328</v>
      </c>
      <c r="D141" s="227" t="s">
        <v>293</v>
      </c>
      <c r="E141" s="279" t="s">
        <v>38</v>
      </c>
      <c r="F141" s="202"/>
      <c r="G141" s="202"/>
      <c r="H141" s="202"/>
      <c r="I141" s="202"/>
      <c r="J141" s="202"/>
      <c r="K141" s="201"/>
      <c r="U141">
        <v>127</v>
      </c>
      <c r="V141">
        <f t="shared" si="102"/>
        <v>1305000327</v>
      </c>
      <c r="W141" t="str">
        <f t="shared" si="103"/>
        <v>01T</v>
      </c>
      <c r="X141" t="str">
        <f>IF(B140="","",IF(OR(W141="",W141=0),"",IF(V141=800,"",INDEX(DATA!$M$10:$Q$10,1,MATCH(W141,DATA!$M$9:$Q$9,0)))))</f>
        <v>09H</v>
      </c>
      <c r="Y141" t="str">
        <f>IF(B140="","",IF($CG$13=2,IF(OR(F140="NO",F140=""),"",F140),IF(V141=800,"",DATA!$M$11)))</f>
        <v>13E</v>
      </c>
      <c r="Z141" t="str">
        <f>IF(B140="","",IF(AND($CG$13=2,G140="NO"),"",IF(V141=800,"",LEFT(DATA!$M$12,2)&amp;D140)))</f>
        <v>15E</v>
      </c>
      <c r="AA141" t="str">
        <f>IF(B140="","",IF(AND($CG$13=2,G140="NO"),"",IF(V141=800,"",LEFT(DATA!$M$13,2)&amp;D140)))</f>
        <v>19E</v>
      </c>
      <c r="AB141" t="str">
        <f>IF(B140="","",IF(AND($CG$13=2,H140="NO"),"",IF(V141=800,"",LEFT(DATA!$M$14,2)&amp;D140)))</f>
        <v>20E</v>
      </c>
      <c r="AC141" t="str">
        <f>IF(B140="","",IF(AND($CG$13=2,H140="NO"),"",IF(V141=800,"",LEFT(DATA!$M$15,2)&amp;D140)))</f>
        <v>21E</v>
      </c>
      <c r="AD141" t="str">
        <f>IF(B140="","",IF(AND($CG$13=2,I140="NO"),"",IF(V141=800,"",LEFT(DATA!$M$16,2)&amp;D140)))</f>
        <v>E</v>
      </c>
      <c r="AE141" t="str">
        <f>IF(B140="","",IF(AND($CG$13=2,I140="NO"),"",IF(V141=800,"",LEFT(DATA!$M$17,2)&amp;D140)))</f>
        <v>E</v>
      </c>
      <c r="AF141" t="str">
        <f>IF(B140="","",IF(AND($CG$13=2,J140="NO"),"",IF(V141=800,"",LEFT(DATA!$M$18,2)&amp;D140)))</f>
        <v>E</v>
      </c>
      <c r="AG141" t="str">
        <f>IF(B140="","",IF(AND($CG$13=2,J140="NO"),"",IF(V141=800,"",LEFT(DATA!$M$19,2)&amp;D140)))</f>
        <v>E</v>
      </c>
      <c r="AJ141" s="192">
        <f t="shared" si="104"/>
        <v>127</v>
      </c>
      <c r="AK141" s="192">
        <f t="shared" si="105"/>
        <v>127</v>
      </c>
      <c r="AL141" s="192">
        <f t="shared" si="106"/>
        <v>1305000327</v>
      </c>
      <c r="AM141" s="192" t="str">
        <f t="shared" si="107"/>
        <v>E</v>
      </c>
      <c r="AN141" s="192">
        <v>127</v>
      </c>
      <c r="AO141" s="192" t="str">
        <f>IF(AL141="","",INDEX($W$15:$AG$402,MATCH(AL141,V$15:$V$402,0),1))</f>
        <v>01T</v>
      </c>
      <c r="AP141" s="192" t="str">
        <f t="shared" si="108"/>
        <v>09H</v>
      </c>
      <c r="AQ141" s="192" t="str">
        <f t="shared" si="109"/>
        <v>13E</v>
      </c>
      <c r="AR141" s="192" t="str">
        <f t="shared" si="110"/>
        <v>15E</v>
      </c>
      <c r="AS141" s="192" t="str">
        <f t="shared" si="111"/>
        <v>19E</v>
      </c>
      <c r="AT141" s="192" t="str">
        <f t="shared" si="112"/>
        <v>20E</v>
      </c>
      <c r="AU141" s="192" t="str">
        <f t="shared" si="113"/>
        <v>21E</v>
      </c>
      <c r="AV141" s="192" t="str">
        <f t="shared" si="114"/>
        <v>E</v>
      </c>
      <c r="AW141" s="192" t="str">
        <f t="shared" si="115"/>
        <v>E</v>
      </c>
      <c r="AX141" s="192" t="str">
        <f t="shared" si="116"/>
        <v>E</v>
      </c>
      <c r="AY141" s="192" t="str">
        <f t="shared" si="117"/>
        <v>E</v>
      </c>
      <c r="BB141">
        <f t="shared" si="118"/>
        <v>800</v>
      </c>
      <c r="BC141">
        <f t="shared" si="119"/>
        <v>127</v>
      </c>
      <c r="BD141">
        <f t="shared" si="120"/>
        <v>800</v>
      </c>
      <c r="BE141">
        <f t="shared" si="121"/>
        <v>800</v>
      </c>
      <c r="BF141">
        <f t="shared" si="122"/>
        <v>800</v>
      </c>
      <c r="BG141">
        <f t="shared" si="123"/>
        <v>127</v>
      </c>
      <c r="BH141">
        <v>127</v>
      </c>
      <c r="BK141">
        <f t="shared" si="124"/>
        <v>127</v>
      </c>
      <c r="BL141">
        <f t="shared" si="125"/>
        <v>800</v>
      </c>
      <c r="BM141">
        <f t="shared" si="126"/>
        <v>800</v>
      </c>
      <c r="BN141">
        <f t="shared" si="127"/>
        <v>800</v>
      </c>
      <c r="BO141">
        <f t="shared" si="128"/>
        <v>800</v>
      </c>
      <c r="BP141">
        <f t="shared" si="129"/>
        <v>800</v>
      </c>
      <c r="BQ141">
        <f t="shared" si="130"/>
        <v>127</v>
      </c>
      <c r="CS141" s="193">
        <f t="shared" si="67"/>
        <v>128</v>
      </c>
      <c r="CT141" s="193">
        <f t="shared" si="68"/>
        <v>128</v>
      </c>
      <c r="CU141" s="193">
        <f t="shared" si="69"/>
        <v>128</v>
      </c>
      <c r="CV141" s="193">
        <f t="shared" si="70"/>
        <v>128</v>
      </c>
      <c r="CW141" s="193">
        <f t="shared" si="71"/>
        <v>128</v>
      </c>
      <c r="CX141" s="193">
        <f t="shared" si="72"/>
        <v>128</v>
      </c>
      <c r="CY141" s="193">
        <f t="shared" si="73"/>
        <v>128</v>
      </c>
      <c r="CZ141" s="193">
        <f t="shared" si="74"/>
        <v>128</v>
      </c>
      <c r="DA141" s="193">
        <f t="shared" si="75"/>
        <v>128</v>
      </c>
      <c r="DB141" s="193">
        <f t="shared" si="76"/>
        <v>128</v>
      </c>
      <c r="DC141" s="193">
        <f t="shared" si="77"/>
        <v>128</v>
      </c>
      <c r="DF141">
        <v>128</v>
      </c>
      <c r="DG141" s="192" t="str">
        <f t="shared" si="78"/>
        <v>01T</v>
      </c>
      <c r="DH141" s="192" t="str">
        <f t="shared" si="79"/>
        <v>09H</v>
      </c>
      <c r="DI141" s="192" t="str">
        <f t="shared" si="80"/>
        <v>13E</v>
      </c>
      <c r="DJ141" s="192" t="str">
        <f t="shared" si="81"/>
        <v>15E</v>
      </c>
      <c r="DK141" s="192" t="str">
        <f t="shared" si="82"/>
        <v>19E</v>
      </c>
      <c r="DL141" s="192" t="str">
        <f t="shared" si="83"/>
        <v>20E</v>
      </c>
      <c r="DM141" s="192" t="str">
        <f t="shared" si="84"/>
        <v>21E</v>
      </c>
      <c r="DN141" s="192" t="str">
        <f t="shared" si="85"/>
        <v>E</v>
      </c>
      <c r="DO141" s="192" t="str">
        <f t="shared" si="86"/>
        <v>E</v>
      </c>
      <c r="DP141" s="192" t="str">
        <f t="shared" si="87"/>
        <v>E</v>
      </c>
      <c r="DQ141" s="192" t="str">
        <f t="shared" si="88"/>
        <v>E</v>
      </c>
      <c r="DU141" s="204">
        <f t="shared" si="89"/>
        <v>1305000328</v>
      </c>
      <c r="DV141" s="204">
        <f t="shared" si="90"/>
        <v>1305000328</v>
      </c>
      <c r="DW141" s="204">
        <f t="shared" si="91"/>
        <v>1305000328</v>
      </c>
      <c r="DX141" s="204">
        <f t="shared" si="92"/>
        <v>1305000328</v>
      </c>
      <c r="DY141" s="204">
        <f t="shared" si="93"/>
        <v>1305000328</v>
      </c>
      <c r="DZ141" s="204">
        <f t="shared" si="94"/>
        <v>1305000328</v>
      </c>
      <c r="EA141" s="204">
        <f t="shared" si="95"/>
        <v>1305000328</v>
      </c>
      <c r="EB141" s="204">
        <f t="shared" si="96"/>
        <v>1305000328</v>
      </c>
      <c r="EC141" s="204">
        <f t="shared" si="97"/>
        <v>1305000328</v>
      </c>
      <c r="ED141" s="204">
        <f t="shared" si="98"/>
        <v>1305000328</v>
      </c>
      <c r="EE141" s="204">
        <f t="shared" si="99"/>
        <v>1305000328</v>
      </c>
    </row>
    <row r="142" spans="2:135" ht="22.8" x14ac:dyDescent="0.3">
      <c r="B142" s="225">
        <f t="shared" si="100"/>
        <v>129</v>
      </c>
      <c r="C142" s="226">
        <f t="shared" si="101"/>
        <v>1305000329</v>
      </c>
      <c r="D142" s="227" t="s">
        <v>293</v>
      </c>
      <c r="E142" s="279" t="s">
        <v>38</v>
      </c>
      <c r="F142" s="202"/>
      <c r="G142" s="202"/>
      <c r="H142" s="202"/>
      <c r="I142" s="202"/>
      <c r="J142" s="202"/>
      <c r="K142" s="201"/>
      <c r="U142">
        <v>128</v>
      </c>
      <c r="V142">
        <f t="shared" si="102"/>
        <v>1305000328</v>
      </c>
      <c r="W142" t="str">
        <f t="shared" si="103"/>
        <v>01T</v>
      </c>
      <c r="X142" t="str">
        <f>IF(B141="","",IF(OR(W142="",W142=0),"",IF(V142=800,"",INDEX(DATA!$M$10:$Q$10,1,MATCH(W142,DATA!$M$9:$Q$9,0)))))</f>
        <v>09H</v>
      </c>
      <c r="Y142" t="str">
        <f>IF(B141="","",IF($CG$13=2,IF(OR(F141="NO",F141=""),"",F141),IF(V142=800,"",DATA!$M$11)))</f>
        <v>13E</v>
      </c>
      <c r="Z142" t="str">
        <f>IF(B141="","",IF(AND($CG$13=2,G141="NO"),"",IF(V142=800,"",LEFT(DATA!$M$12,2)&amp;D141)))</f>
        <v>15E</v>
      </c>
      <c r="AA142" t="str">
        <f>IF(B141="","",IF(AND($CG$13=2,G141="NO"),"",IF(V142=800,"",LEFT(DATA!$M$13,2)&amp;D141)))</f>
        <v>19E</v>
      </c>
      <c r="AB142" t="str">
        <f>IF(B141="","",IF(AND($CG$13=2,H141="NO"),"",IF(V142=800,"",LEFT(DATA!$M$14,2)&amp;D141)))</f>
        <v>20E</v>
      </c>
      <c r="AC142" t="str">
        <f>IF(B141="","",IF(AND($CG$13=2,H141="NO"),"",IF(V142=800,"",LEFT(DATA!$M$15,2)&amp;D141)))</f>
        <v>21E</v>
      </c>
      <c r="AD142" t="str">
        <f>IF(B141="","",IF(AND($CG$13=2,I141="NO"),"",IF(V142=800,"",LEFT(DATA!$M$16,2)&amp;D141)))</f>
        <v>E</v>
      </c>
      <c r="AE142" t="str">
        <f>IF(B141="","",IF(AND($CG$13=2,I141="NO"),"",IF(V142=800,"",LEFT(DATA!$M$17,2)&amp;D141)))</f>
        <v>E</v>
      </c>
      <c r="AF142" t="str">
        <f>IF(B141="","",IF(AND($CG$13=2,J141="NO"),"",IF(V142=800,"",LEFT(DATA!$M$18,2)&amp;D141)))</f>
        <v>E</v>
      </c>
      <c r="AG142" t="str">
        <f>IF(B141="","",IF(AND($CG$13=2,J141="NO"),"",IF(V142=800,"",LEFT(DATA!$M$19,2)&amp;D141)))</f>
        <v>E</v>
      </c>
      <c r="AJ142" s="192">
        <f t="shared" si="104"/>
        <v>128</v>
      </c>
      <c r="AK142" s="192">
        <f t="shared" si="105"/>
        <v>128</v>
      </c>
      <c r="AL142" s="192">
        <f t="shared" si="106"/>
        <v>1305000328</v>
      </c>
      <c r="AM142" s="192" t="str">
        <f t="shared" si="107"/>
        <v>E</v>
      </c>
      <c r="AN142" s="192">
        <v>128</v>
      </c>
      <c r="AO142" s="192" t="str">
        <f>IF(AL142="","",INDEX($W$15:$AG$402,MATCH(AL142,V$15:$V$402,0),1))</f>
        <v>01T</v>
      </c>
      <c r="AP142" s="192" t="str">
        <f t="shared" si="108"/>
        <v>09H</v>
      </c>
      <c r="AQ142" s="192" t="str">
        <f t="shared" si="109"/>
        <v>13E</v>
      </c>
      <c r="AR142" s="192" t="str">
        <f t="shared" si="110"/>
        <v>15E</v>
      </c>
      <c r="AS142" s="192" t="str">
        <f t="shared" si="111"/>
        <v>19E</v>
      </c>
      <c r="AT142" s="192" t="str">
        <f t="shared" si="112"/>
        <v>20E</v>
      </c>
      <c r="AU142" s="192" t="str">
        <f t="shared" si="113"/>
        <v>21E</v>
      </c>
      <c r="AV142" s="192" t="str">
        <f t="shared" si="114"/>
        <v>E</v>
      </c>
      <c r="AW142" s="192" t="str">
        <f t="shared" si="115"/>
        <v>E</v>
      </c>
      <c r="AX142" s="192" t="str">
        <f t="shared" si="116"/>
        <v>E</v>
      </c>
      <c r="AY142" s="192" t="str">
        <f t="shared" si="117"/>
        <v>E</v>
      </c>
      <c r="BB142">
        <f t="shared" si="118"/>
        <v>800</v>
      </c>
      <c r="BC142">
        <f t="shared" si="119"/>
        <v>128</v>
      </c>
      <c r="BD142">
        <f t="shared" si="120"/>
        <v>800</v>
      </c>
      <c r="BE142">
        <f t="shared" si="121"/>
        <v>800</v>
      </c>
      <c r="BF142">
        <f t="shared" si="122"/>
        <v>800</v>
      </c>
      <c r="BG142">
        <f t="shared" si="123"/>
        <v>128</v>
      </c>
      <c r="BH142">
        <v>128</v>
      </c>
      <c r="BK142">
        <f t="shared" si="124"/>
        <v>128</v>
      </c>
      <c r="BL142">
        <f t="shared" si="125"/>
        <v>800</v>
      </c>
      <c r="BM142">
        <f t="shared" si="126"/>
        <v>800</v>
      </c>
      <c r="BN142">
        <f t="shared" si="127"/>
        <v>800</v>
      </c>
      <c r="BO142">
        <f t="shared" si="128"/>
        <v>800</v>
      </c>
      <c r="BP142">
        <f t="shared" si="129"/>
        <v>800</v>
      </c>
      <c r="BQ142">
        <f t="shared" si="130"/>
        <v>128</v>
      </c>
      <c r="CS142" s="193">
        <f t="shared" si="67"/>
        <v>129</v>
      </c>
      <c r="CT142" s="193">
        <f t="shared" si="68"/>
        <v>129</v>
      </c>
      <c r="CU142" s="193">
        <f t="shared" si="69"/>
        <v>129</v>
      </c>
      <c r="CV142" s="193">
        <f t="shared" si="70"/>
        <v>129</v>
      </c>
      <c r="CW142" s="193">
        <f t="shared" si="71"/>
        <v>129</v>
      </c>
      <c r="CX142" s="193">
        <f t="shared" si="72"/>
        <v>129</v>
      </c>
      <c r="CY142" s="193">
        <f t="shared" si="73"/>
        <v>129</v>
      </c>
      <c r="CZ142" s="193">
        <f t="shared" si="74"/>
        <v>129</v>
      </c>
      <c r="DA142" s="193">
        <f t="shared" si="75"/>
        <v>129</v>
      </c>
      <c r="DB142" s="193">
        <f t="shared" si="76"/>
        <v>129</v>
      </c>
      <c r="DC142" s="193">
        <f t="shared" si="77"/>
        <v>129</v>
      </c>
      <c r="DF142">
        <v>129</v>
      </c>
      <c r="DG142" s="192" t="str">
        <f t="shared" si="78"/>
        <v>01T</v>
      </c>
      <c r="DH142" s="192" t="str">
        <f t="shared" si="79"/>
        <v>09H</v>
      </c>
      <c r="DI142" s="192" t="str">
        <f t="shared" si="80"/>
        <v>13E</v>
      </c>
      <c r="DJ142" s="192" t="str">
        <f t="shared" si="81"/>
        <v>15E</v>
      </c>
      <c r="DK142" s="192" t="str">
        <f t="shared" si="82"/>
        <v>19E</v>
      </c>
      <c r="DL142" s="192" t="str">
        <f t="shared" si="83"/>
        <v>20E</v>
      </c>
      <c r="DM142" s="192" t="str">
        <f t="shared" si="84"/>
        <v>21E</v>
      </c>
      <c r="DN142" s="192" t="str">
        <f t="shared" si="85"/>
        <v>E</v>
      </c>
      <c r="DO142" s="192" t="str">
        <f t="shared" si="86"/>
        <v>E</v>
      </c>
      <c r="DP142" s="192" t="str">
        <f t="shared" si="87"/>
        <v>E</v>
      </c>
      <c r="DQ142" s="192" t="str">
        <f t="shared" si="88"/>
        <v>E</v>
      </c>
      <c r="DU142" s="204">
        <f t="shared" si="89"/>
        <v>1305000329</v>
      </c>
      <c r="DV142" s="204">
        <f t="shared" si="90"/>
        <v>1305000329</v>
      </c>
      <c r="DW142" s="204">
        <f t="shared" si="91"/>
        <v>1305000329</v>
      </c>
      <c r="DX142" s="204">
        <f t="shared" si="92"/>
        <v>1305000329</v>
      </c>
      <c r="DY142" s="204">
        <f t="shared" si="93"/>
        <v>1305000329</v>
      </c>
      <c r="DZ142" s="204">
        <f t="shared" si="94"/>
        <v>1305000329</v>
      </c>
      <c r="EA142" s="204">
        <f t="shared" si="95"/>
        <v>1305000329</v>
      </c>
      <c r="EB142" s="204">
        <f t="shared" si="96"/>
        <v>1305000329</v>
      </c>
      <c r="EC142" s="204">
        <f t="shared" si="97"/>
        <v>1305000329</v>
      </c>
      <c r="ED142" s="204">
        <f t="shared" si="98"/>
        <v>1305000329</v>
      </c>
      <c r="EE142" s="204">
        <f t="shared" si="99"/>
        <v>1305000329</v>
      </c>
    </row>
    <row r="143" spans="2:135" ht="22.8" x14ac:dyDescent="0.3">
      <c r="B143" s="225">
        <f t="shared" si="100"/>
        <v>130</v>
      </c>
      <c r="C143" s="226">
        <f t="shared" si="101"/>
        <v>1305000330</v>
      </c>
      <c r="D143" s="227" t="s">
        <v>293</v>
      </c>
      <c r="E143" s="279" t="s">
        <v>38</v>
      </c>
      <c r="F143" s="202"/>
      <c r="G143" s="202"/>
      <c r="H143" s="202"/>
      <c r="I143" s="202"/>
      <c r="J143" s="202"/>
      <c r="K143" s="201"/>
      <c r="U143">
        <v>129</v>
      </c>
      <c r="V143">
        <f t="shared" si="102"/>
        <v>1305000329</v>
      </c>
      <c r="W143" t="str">
        <f t="shared" si="103"/>
        <v>01T</v>
      </c>
      <c r="X143" t="str">
        <f>IF(B142="","",IF(OR(W143="",W143=0),"",IF(V143=800,"",INDEX(DATA!$M$10:$Q$10,1,MATCH(W143,DATA!$M$9:$Q$9,0)))))</f>
        <v>09H</v>
      </c>
      <c r="Y143" t="str">
        <f>IF(B142="","",IF($CG$13=2,IF(OR(F142="NO",F142=""),"",F142),IF(V143=800,"",DATA!$M$11)))</f>
        <v>13E</v>
      </c>
      <c r="Z143" t="str">
        <f>IF(B142="","",IF(AND($CG$13=2,G142="NO"),"",IF(V143=800,"",LEFT(DATA!$M$12,2)&amp;D142)))</f>
        <v>15E</v>
      </c>
      <c r="AA143" t="str">
        <f>IF(B142="","",IF(AND($CG$13=2,G142="NO"),"",IF(V143=800,"",LEFT(DATA!$M$13,2)&amp;D142)))</f>
        <v>19E</v>
      </c>
      <c r="AB143" t="str">
        <f>IF(B142="","",IF(AND($CG$13=2,H142="NO"),"",IF(V143=800,"",LEFT(DATA!$M$14,2)&amp;D142)))</f>
        <v>20E</v>
      </c>
      <c r="AC143" t="str">
        <f>IF(B142="","",IF(AND($CG$13=2,H142="NO"),"",IF(V143=800,"",LEFT(DATA!$M$15,2)&amp;D142)))</f>
        <v>21E</v>
      </c>
      <c r="AD143" t="str">
        <f>IF(B142="","",IF(AND($CG$13=2,I142="NO"),"",IF(V143=800,"",LEFT(DATA!$M$16,2)&amp;D142)))</f>
        <v>E</v>
      </c>
      <c r="AE143" t="str">
        <f>IF(B142="","",IF(AND($CG$13=2,I142="NO"),"",IF(V143=800,"",LEFT(DATA!$M$17,2)&amp;D142)))</f>
        <v>E</v>
      </c>
      <c r="AF143" t="str">
        <f>IF(B142="","",IF(AND($CG$13=2,J142="NO"),"",IF(V143=800,"",LEFT(DATA!$M$18,2)&amp;D142)))</f>
        <v>E</v>
      </c>
      <c r="AG143" t="str">
        <f>IF(B142="","",IF(AND($CG$13=2,J142="NO"),"",IF(V143=800,"",LEFT(DATA!$M$19,2)&amp;D142)))</f>
        <v>E</v>
      </c>
      <c r="AJ143" s="192">
        <f t="shared" si="104"/>
        <v>129</v>
      </c>
      <c r="AK143" s="192">
        <f t="shared" si="105"/>
        <v>129</v>
      </c>
      <c r="AL143" s="192">
        <f t="shared" si="106"/>
        <v>1305000329</v>
      </c>
      <c r="AM143" s="192" t="str">
        <f t="shared" si="107"/>
        <v>E</v>
      </c>
      <c r="AN143" s="192">
        <v>129</v>
      </c>
      <c r="AO143" s="192" t="str">
        <f>IF(AL143="","",INDEX($W$15:$AG$402,MATCH(AL143,V$15:$V$402,0),1))</f>
        <v>01T</v>
      </c>
      <c r="AP143" s="192" t="str">
        <f t="shared" si="108"/>
        <v>09H</v>
      </c>
      <c r="AQ143" s="192" t="str">
        <f t="shared" si="109"/>
        <v>13E</v>
      </c>
      <c r="AR143" s="192" t="str">
        <f t="shared" si="110"/>
        <v>15E</v>
      </c>
      <c r="AS143" s="192" t="str">
        <f t="shared" si="111"/>
        <v>19E</v>
      </c>
      <c r="AT143" s="192" t="str">
        <f t="shared" si="112"/>
        <v>20E</v>
      </c>
      <c r="AU143" s="192" t="str">
        <f t="shared" si="113"/>
        <v>21E</v>
      </c>
      <c r="AV143" s="192" t="str">
        <f t="shared" si="114"/>
        <v>E</v>
      </c>
      <c r="AW143" s="192" t="str">
        <f t="shared" si="115"/>
        <v>E</v>
      </c>
      <c r="AX143" s="192" t="str">
        <f t="shared" si="116"/>
        <v>E</v>
      </c>
      <c r="AY143" s="192" t="str">
        <f t="shared" si="117"/>
        <v>E</v>
      </c>
      <c r="BB143">
        <f t="shared" si="118"/>
        <v>800</v>
      </c>
      <c r="BC143">
        <f t="shared" si="119"/>
        <v>129</v>
      </c>
      <c r="BD143">
        <f t="shared" si="120"/>
        <v>800</v>
      </c>
      <c r="BE143">
        <f t="shared" si="121"/>
        <v>800</v>
      </c>
      <c r="BF143">
        <f t="shared" si="122"/>
        <v>800</v>
      </c>
      <c r="BG143">
        <f t="shared" si="123"/>
        <v>129</v>
      </c>
      <c r="BH143">
        <v>129</v>
      </c>
      <c r="BK143">
        <f t="shared" si="124"/>
        <v>129</v>
      </c>
      <c r="BL143">
        <f t="shared" si="125"/>
        <v>800</v>
      </c>
      <c r="BM143">
        <f t="shared" si="126"/>
        <v>800</v>
      </c>
      <c r="BN143">
        <f t="shared" si="127"/>
        <v>800</v>
      </c>
      <c r="BO143">
        <f t="shared" si="128"/>
        <v>800</v>
      </c>
      <c r="BP143">
        <f t="shared" si="129"/>
        <v>800</v>
      </c>
      <c r="BQ143">
        <f t="shared" si="130"/>
        <v>129</v>
      </c>
      <c r="CS143" s="193">
        <f t="shared" ref="CS143:CS206" si="131">IF(W144="","",U144)</f>
        <v>130</v>
      </c>
      <c r="CT143" s="193">
        <f t="shared" ref="CT143:CT206" si="132">IF(X144="","",U144)</f>
        <v>130</v>
      </c>
      <c r="CU143" s="193">
        <f t="shared" ref="CU143:CU206" si="133">IF(Y144="","",U144)</f>
        <v>130</v>
      </c>
      <c r="CV143" s="193">
        <f t="shared" ref="CV143:CV206" si="134">IF(Z144="","",U144)</f>
        <v>130</v>
      </c>
      <c r="CW143" s="193">
        <f t="shared" ref="CW143:CW206" si="135">IF(AA144="","",U144)</f>
        <v>130</v>
      </c>
      <c r="CX143" s="193">
        <f t="shared" ref="CX143:CX206" si="136">IF(AB144="","",U144)</f>
        <v>130</v>
      </c>
      <c r="CY143" s="193">
        <f t="shared" ref="CY143:CY206" si="137">IF(AC144="","",U144)</f>
        <v>130</v>
      </c>
      <c r="CZ143" s="193">
        <f t="shared" ref="CZ143:CZ206" si="138">IF(AD144="","",U144)</f>
        <v>130</v>
      </c>
      <c r="DA143" s="193">
        <f t="shared" ref="DA143:DA206" si="139">IF(AE144="","",U144)</f>
        <v>130</v>
      </c>
      <c r="DB143" s="193">
        <f t="shared" ref="DB143:DB206" si="140">IF(AF144="","",U144)</f>
        <v>130</v>
      </c>
      <c r="DC143" s="193">
        <f t="shared" ref="DC143:DC206" si="141">IF(AG144="","",U144)</f>
        <v>130</v>
      </c>
      <c r="DF143">
        <v>130</v>
      </c>
      <c r="DG143" s="192" t="str">
        <f t="shared" ref="DG143:DG206" si="142">INDEX($W$15:$W$401,SMALL($CS$14:$CS$401,$U144),1)</f>
        <v>01T</v>
      </c>
      <c r="DH143" s="192" t="str">
        <f t="shared" ref="DH143:DH206" si="143">INDEX($X$15:$X$401,SMALL($CT$14:$CT$401,$U144),1)</f>
        <v>09H</v>
      </c>
      <c r="DI143" s="192" t="str">
        <f t="shared" ref="DI143:DI206" si="144">INDEX($Y$15:$Y$401,SMALL($CU$14:$CU$401,$U144),1)</f>
        <v>13E</v>
      </c>
      <c r="DJ143" s="192" t="str">
        <f t="shared" ref="DJ143:DJ206" si="145">INDEX($Z$15:$Z$401,SMALL($CV$14:$CV$401,$U144),1)</f>
        <v>15E</v>
      </c>
      <c r="DK143" s="192" t="str">
        <f t="shared" ref="DK143:DK206" si="146">INDEX($AA$15:$AA$401,SMALL($CW$14:$CW$401,$U144),1)</f>
        <v>19E</v>
      </c>
      <c r="DL143" s="192" t="str">
        <f t="shared" ref="DL143:DL206" si="147">INDEX($AB$15:$AB$401,SMALL($CX$14:$CX$401,$U144),1)</f>
        <v>20E</v>
      </c>
      <c r="DM143" s="192" t="str">
        <f t="shared" ref="DM143:DM206" si="148">INDEX($AC$15:$AC$401,SMALL($CY$14:$CY$401,$U144),1)</f>
        <v>21E</v>
      </c>
      <c r="DN143" s="192" t="str">
        <f t="shared" ref="DN143:DN206" si="149">INDEX($AD$15:$AD$401,SMALL($CZ$14:$CZ$401,$U144),1)</f>
        <v>E</v>
      </c>
      <c r="DO143" s="192" t="str">
        <f t="shared" ref="DO143:DO206" si="150">INDEX($AE$15:$AE$401,SMALL($DA$14:$DA$401,$U144),1)</f>
        <v>E</v>
      </c>
      <c r="DP143" s="192" t="str">
        <f t="shared" ref="DP143:DP206" si="151">INDEX($AF$15:$AF$401,SMALL($DB$14:$DB$401,$U144),1)</f>
        <v>E</v>
      </c>
      <c r="DQ143" s="192" t="str">
        <f t="shared" ref="DQ143:DQ206" si="152">INDEX($AG$15:$AG$401,SMALL($DC$14:$DC$401,$U144),1)</f>
        <v>E</v>
      </c>
      <c r="DU143" s="204">
        <f t="shared" ref="DU143:DU206" si="153">INDEX($V$15:$V$402,SMALL($CS$14:$CS$401,U144),1)</f>
        <v>1305000330</v>
      </c>
      <c r="DV143" s="204">
        <f t="shared" ref="DV143:DV206" si="154">INDEX($V$15:$V$402,SMALL($CT$14:$CT$401,U144),1)</f>
        <v>1305000330</v>
      </c>
      <c r="DW143" s="204">
        <f t="shared" ref="DW143:DW206" si="155">INDEX($V$15:$V$402,SMALL($CU$14:$CU$401,U144),1)</f>
        <v>1305000330</v>
      </c>
      <c r="DX143" s="204">
        <f t="shared" ref="DX143:DX206" si="156">INDEX($V$15:$V$402,SMALL($CV$14:$CV$401,U144),1)</f>
        <v>1305000330</v>
      </c>
      <c r="DY143" s="204">
        <f t="shared" ref="DY143:DY206" si="157">INDEX($V$15:$V$402,SMALL($CW$14:$CW$401,U144),1)</f>
        <v>1305000330</v>
      </c>
      <c r="DZ143" s="204">
        <f t="shared" ref="DZ143:DZ206" si="158">INDEX($V$15:$V$402,SMALL($CX$14:$CX$401,U144),1)</f>
        <v>1305000330</v>
      </c>
      <c r="EA143" s="204">
        <f t="shared" ref="EA143:EA206" si="159">INDEX($V$15:$V$402,SMALL($CY$14:$CY$401,U144),1)</f>
        <v>1305000330</v>
      </c>
      <c r="EB143" s="204">
        <f t="shared" ref="EB143:EB206" si="160">INDEX($V$15:$V$402,SMALL($CZ$14:$CZ$401,U144),1)</f>
        <v>1305000330</v>
      </c>
      <c r="EC143" s="204">
        <f t="shared" ref="EC143:EC206" si="161">INDEX($V$15:$V$402,SMALL($DA$14:$DA$401,U144),1)</f>
        <v>1305000330</v>
      </c>
      <c r="ED143" s="204">
        <f t="shared" ref="ED143:ED206" si="162">INDEX($V$15:$V$402,SMALL($DB$14:$DB$401,U144),1)</f>
        <v>1305000330</v>
      </c>
      <c r="EE143" s="204">
        <f t="shared" ref="EE143:EE206" si="163">INDEX($V$15:$V$402,SMALL($DC$14:$DC$401,U144),1)</f>
        <v>1305000330</v>
      </c>
    </row>
    <row r="144" spans="2:135" ht="22.8" x14ac:dyDescent="0.3">
      <c r="B144" s="225">
        <f t="shared" ref="B144:B207" si="164">IF(B143="","",IF(B143+1=$T$9,$T$9,IF(B143+1&gt;$T$9,"",IF(B143+1&lt;$T$9,B143+1,""))))</f>
        <v>131</v>
      </c>
      <c r="C144" s="226">
        <f t="shared" ref="C144:C207" si="165">IF(C143="","",IF(C143+1=$T$8,$T$8,IF(C143+1&gt;$T$8,"",IF(C143+1&lt;$T$8,C143+1,""))))</f>
        <v>1305000331</v>
      </c>
      <c r="D144" s="227" t="s">
        <v>293</v>
      </c>
      <c r="E144" s="279" t="s">
        <v>38</v>
      </c>
      <c r="F144" s="202"/>
      <c r="G144" s="202"/>
      <c r="H144" s="202"/>
      <c r="I144" s="202"/>
      <c r="J144" s="202"/>
      <c r="K144" s="201"/>
      <c r="U144">
        <v>130</v>
      </c>
      <c r="V144">
        <f t="shared" ref="V144:V207" si="166">IF(OR(B143="",K143=CM$15,K143="AB"),800,C143)</f>
        <v>1305000330</v>
      </c>
      <c r="W144" t="str">
        <f t="shared" ref="W144:W207" si="167">IF($CG$13=2,IF(OR(E143="NO",E143=""),"",E143),IF(V144=800,"",IF(E143="","",E143)))</f>
        <v>01T</v>
      </c>
      <c r="X144" t="str">
        <f>IF(B143="","",IF(OR(W144="",W144=0),"",IF(V144=800,"",INDEX(DATA!$M$10:$Q$10,1,MATCH(W144,DATA!$M$9:$Q$9,0)))))</f>
        <v>09H</v>
      </c>
      <c r="Y144" t="str">
        <f>IF(B143="","",IF($CG$13=2,IF(OR(F143="NO",F143=""),"",F143),IF(V144=800,"",DATA!$M$11)))</f>
        <v>13E</v>
      </c>
      <c r="Z144" t="str">
        <f>IF(B143="","",IF(AND($CG$13=2,G143="NO"),"",IF(V144=800,"",LEFT(DATA!$M$12,2)&amp;D143)))</f>
        <v>15E</v>
      </c>
      <c r="AA144" t="str">
        <f>IF(B143="","",IF(AND($CG$13=2,G143="NO"),"",IF(V144=800,"",LEFT(DATA!$M$13,2)&amp;D143)))</f>
        <v>19E</v>
      </c>
      <c r="AB144" t="str">
        <f>IF(B143="","",IF(AND($CG$13=2,H143="NO"),"",IF(V144=800,"",LEFT(DATA!$M$14,2)&amp;D143)))</f>
        <v>20E</v>
      </c>
      <c r="AC144" t="str">
        <f>IF(B143="","",IF(AND($CG$13=2,H143="NO"),"",IF(V144=800,"",LEFT(DATA!$M$15,2)&amp;D143)))</f>
        <v>21E</v>
      </c>
      <c r="AD144" t="str">
        <f>IF(B143="","",IF(AND($CG$13=2,I143="NO"),"",IF(V144=800,"",LEFT(DATA!$M$16,2)&amp;D143)))</f>
        <v>E</v>
      </c>
      <c r="AE144" t="str">
        <f>IF(B143="","",IF(AND($CG$13=2,I143="NO"),"",IF(V144=800,"",LEFT(DATA!$M$17,2)&amp;D143)))</f>
        <v>E</v>
      </c>
      <c r="AF144" t="str">
        <f>IF(B143="","",IF(AND($CG$13=2,J143="NO"),"",IF(V144=800,"",LEFT(DATA!$M$18,2)&amp;D143)))</f>
        <v>E</v>
      </c>
      <c r="AG144" t="str">
        <f>IF(B143="","",IF(AND($CG$13=2,J143="NO"),"",IF(V144=800,"",LEFT(DATA!$M$19,2)&amp;D143)))</f>
        <v>E</v>
      </c>
      <c r="AJ144" s="192">
        <f t="shared" ref="AJ144:AJ207" si="168">IF(AND($CG$13=2,SUMPRODUCT(--(X144:AG144&lt;&gt;""))=0),"",IF(INDEX(X144:AG144,1,$AJ$13)="","",IF(V144=800,"",U144)))</f>
        <v>130</v>
      </c>
      <c r="AK144" s="192">
        <f t="shared" ref="AK144:AK207" si="169">IF(ISERROR(SMALL($AJ$15:$AJ$402,U144)),"",SMALL($AJ$15:$AJ$402,U144))</f>
        <v>130</v>
      </c>
      <c r="AL144" s="192">
        <f t="shared" ref="AL144:AL207" si="170">IF(AK144="","",INDEX($V$15:$V$402,MATCH(AK144,$U$15:$U$402,0),1))</f>
        <v>1305000330</v>
      </c>
      <c r="AM144" s="192" t="str">
        <f t="shared" ref="AM144:AM207" si="171">IF(OR(AL144="",AJ$13=12,INDEX($W$15:$AG$402,AK144,AJ$13)=0),"",INDEX($W$15:$AG$402,AK144,AJ$13))</f>
        <v>E</v>
      </c>
      <c r="AN144" s="192">
        <v>130</v>
      </c>
      <c r="AO144" s="192" t="str">
        <f>IF(AL144="","",INDEX($W$15:$AG$402,MATCH(AL144,V$15:$V$402,0),1))</f>
        <v>01T</v>
      </c>
      <c r="AP144" s="192" t="str">
        <f t="shared" ref="AP144:AP207" si="172">IF(AL144="","",INDEX($W$15:$AG$402,MATCH(AL144,$V$15:$V$3402,0),2))</f>
        <v>09H</v>
      </c>
      <c r="AQ144" s="192" t="str">
        <f t="shared" ref="AQ144:AQ207" si="173">IF(AL144="","",INDEX($W$15:$AG$402,MATCH(AL144,$V$15:$V$402,0),3))</f>
        <v>13E</v>
      </c>
      <c r="AR144" s="192" t="str">
        <f t="shared" ref="AR144:AR207" si="174">IF(AL144="","",INDEX($W$15:$AG$402,MATCH(AL144,$V$15:$V$402,0),4))</f>
        <v>15E</v>
      </c>
      <c r="AS144" s="192" t="str">
        <f t="shared" ref="AS144:AS207" si="175">IF(AL144="","",INDEX($W$15:$AG$402,MATCH(AL144,$V$15:$V$402,0),5))</f>
        <v>19E</v>
      </c>
      <c r="AT144" s="192" t="str">
        <f t="shared" ref="AT144:AT207" si="176">IF(AL144="","",INDEX($W$15:$AG$402,MATCH(AL144,$V$15:$V$402,0),6))</f>
        <v>20E</v>
      </c>
      <c r="AU144" s="192" t="str">
        <f t="shared" ref="AU144:AU207" si="177">IF(AL144="","",INDEX($W$15:$AG$402,MATCH(AL144,$V$15:$V$402,0),7))</f>
        <v>21E</v>
      </c>
      <c r="AV144" s="192" t="str">
        <f t="shared" ref="AV144:AV207" si="178">IF(AL144="","",INDEX($W$15:$AG$402,MATCH(AL144,$V$15:$V$402,0),8))</f>
        <v>E</v>
      </c>
      <c r="AW144" s="192" t="str">
        <f t="shared" ref="AW144:AW207" si="179">IF(AL144="","",INDEX($W$15:$AG$402,MATCH(AL144,$V$15:$V$402,0),9))</f>
        <v>E</v>
      </c>
      <c r="AX144" s="192" t="str">
        <f t="shared" ref="AX144:AX207" si="180">IF(AL144="","",INDEX($W$15:$AG$402,MATCH(AL144,$V$15:$V$402,0),10))</f>
        <v>E</v>
      </c>
      <c r="AY144" s="192" t="str">
        <f t="shared" ref="AY144:AY207" si="181">IF(AL144="","",INDEX($W$15:$AG$402,MATCH(AL144,$V$15:$V$402,0),11))</f>
        <v>E</v>
      </c>
      <c r="BB144">
        <f t="shared" ref="BB144:BB207" si="182">IF(OR(B143="",D143=$CM$15),800,IF(D143=$BB$14,B143,800))</f>
        <v>800</v>
      </c>
      <c r="BC144">
        <f t="shared" ref="BC144:BC207" si="183">IF(OR(B143="",D143=$CM$15),800,IF(D143=$BC$14,B143,800))</f>
        <v>130</v>
      </c>
      <c r="BD144">
        <f t="shared" ref="BD144:BD207" si="184">IF(OR(B143="",D143=$CM$15),800,IF(D143=$BD$14,B143,800))</f>
        <v>800</v>
      </c>
      <c r="BE144">
        <f t="shared" ref="BE144:BE207" si="185">IF(OR(B143="",D143=$CM$15),800,IF(D143=$BE$14,B143,800))</f>
        <v>800</v>
      </c>
      <c r="BF144">
        <f t="shared" ref="BF144:BF207" si="186">IF(OR(B143="",D143=$CM$15),800,IF(D143=$BF$14,B143,800))</f>
        <v>800</v>
      </c>
      <c r="BG144">
        <f t="shared" ref="BG144:BG207" si="187">IF(OR(B143="",D143=$CM$15),800,B143)</f>
        <v>130</v>
      </c>
      <c r="BH144">
        <v>130</v>
      </c>
      <c r="BK144">
        <f t="shared" ref="BK144:BK207" si="188">IF(AND($CG$13=2,W144=""),800,IF(OR(B143="",K143=$CM$15),800,IF(E143=BK$14,B143,800)))</f>
        <v>130</v>
      </c>
      <c r="BL144">
        <f t="shared" ref="BL144:BL207" si="189">IF(AND($CG$13=2,W144=""),800,IF(OR(B143="",K143=$CM$15),800,IF(E143=BL$14,B143,800)))</f>
        <v>800</v>
      </c>
      <c r="BM144">
        <f t="shared" ref="BM144:BM207" si="190">IF(AND($CG$13=2,W144=""),800,IF(OR(B143="",K143=$CM$15),800,IF(E143=BM$14,B143,800)))</f>
        <v>800</v>
      </c>
      <c r="BN144">
        <f t="shared" ref="BN144:BN207" si="191">IF(AND($CG$13=2,W144=""),800,IF(OR(B143="",K143=$CM$15),800,IF(E143=BN$14,B143,800)))</f>
        <v>800</v>
      </c>
      <c r="BO144">
        <f t="shared" ref="BO144:BO207" si="192">IF(OR(B143="",K143=$CM$15),800,IF(E143=BO$14,B143,800))</f>
        <v>800</v>
      </c>
      <c r="BP144">
        <f t="shared" ref="BP144:BP207" si="193">IF(AND($CG$13=2,W144=""),800,IF(OR(B143="",K143=$CH$5),800,IF(OR(E143=$CH$2,E143=$CM$12,E143=$CN$12),B143,800)))</f>
        <v>800</v>
      </c>
      <c r="BQ144">
        <f t="shared" ref="BQ144:BQ207" si="194">IF(AND($CG$13=2,E143="NO"),800,IF(OR(B143="",K143=$CM$15),800,B143))</f>
        <v>130</v>
      </c>
      <c r="CS144" s="193">
        <f t="shared" si="131"/>
        <v>131</v>
      </c>
      <c r="CT144" s="193">
        <f t="shared" si="132"/>
        <v>131</v>
      </c>
      <c r="CU144" s="193">
        <f t="shared" si="133"/>
        <v>131</v>
      </c>
      <c r="CV144" s="193">
        <f t="shared" si="134"/>
        <v>131</v>
      </c>
      <c r="CW144" s="193">
        <f t="shared" si="135"/>
        <v>131</v>
      </c>
      <c r="CX144" s="193">
        <f t="shared" si="136"/>
        <v>131</v>
      </c>
      <c r="CY144" s="193">
        <f t="shared" si="137"/>
        <v>131</v>
      </c>
      <c r="CZ144" s="193">
        <f t="shared" si="138"/>
        <v>131</v>
      </c>
      <c r="DA144" s="193">
        <f t="shared" si="139"/>
        <v>131</v>
      </c>
      <c r="DB144" s="193">
        <f t="shared" si="140"/>
        <v>131</v>
      </c>
      <c r="DC144" s="193">
        <f t="shared" si="141"/>
        <v>131</v>
      </c>
      <c r="DF144">
        <v>131</v>
      </c>
      <c r="DG144" s="192" t="str">
        <f t="shared" si="142"/>
        <v>01T</v>
      </c>
      <c r="DH144" s="192" t="str">
        <f t="shared" si="143"/>
        <v>09H</v>
      </c>
      <c r="DI144" s="192" t="str">
        <f t="shared" si="144"/>
        <v>13E</v>
      </c>
      <c r="DJ144" s="192" t="str">
        <f t="shared" si="145"/>
        <v>15E</v>
      </c>
      <c r="DK144" s="192" t="str">
        <f t="shared" si="146"/>
        <v>19E</v>
      </c>
      <c r="DL144" s="192" t="str">
        <f t="shared" si="147"/>
        <v>20E</v>
      </c>
      <c r="DM144" s="192" t="str">
        <f t="shared" si="148"/>
        <v>21E</v>
      </c>
      <c r="DN144" s="192" t="str">
        <f t="shared" si="149"/>
        <v>E</v>
      </c>
      <c r="DO144" s="192" t="str">
        <f t="shared" si="150"/>
        <v>E</v>
      </c>
      <c r="DP144" s="192" t="str">
        <f t="shared" si="151"/>
        <v>E</v>
      </c>
      <c r="DQ144" s="192" t="str">
        <f t="shared" si="152"/>
        <v>E</v>
      </c>
      <c r="DU144" s="204">
        <f t="shared" si="153"/>
        <v>1305000331</v>
      </c>
      <c r="DV144" s="204">
        <f t="shared" si="154"/>
        <v>1305000331</v>
      </c>
      <c r="DW144" s="204">
        <f t="shared" si="155"/>
        <v>1305000331</v>
      </c>
      <c r="DX144" s="204">
        <f t="shared" si="156"/>
        <v>1305000331</v>
      </c>
      <c r="DY144" s="204">
        <f t="shared" si="157"/>
        <v>1305000331</v>
      </c>
      <c r="DZ144" s="204">
        <f t="shared" si="158"/>
        <v>1305000331</v>
      </c>
      <c r="EA144" s="204">
        <f t="shared" si="159"/>
        <v>1305000331</v>
      </c>
      <c r="EB144" s="204">
        <f t="shared" si="160"/>
        <v>1305000331</v>
      </c>
      <c r="EC144" s="204">
        <f t="shared" si="161"/>
        <v>1305000331</v>
      </c>
      <c r="ED144" s="204">
        <f t="shared" si="162"/>
        <v>1305000331</v>
      </c>
      <c r="EE144" s="204">
        <f t="shared" si="163"/>
        <v>1305000331</v>
      </c>
    </row>
    <row r="145" spans="2:135" ht="22.8" x14ac:dyDescent="0.3">
      <c r="B145" s="225">
        <f t="shared" si="164"/>
        <v>132</v>
      </c>
      <c r="C145" s="226">
        <f t="shared" si="165"/>
        <v>1305000332</v>
      </c>
      <c r="D145" s="227" t="s">
        <v>293</v>
      </c>
      <c r="E145" s="279" t="s">
        <v>38</v>
      </c>
      <c r="F145" s="202"/>
      <c r="G145" s="202"/>
      <c r="H145" s="202"/>
      <c r="I145" s="202"/>
      <c r="J145" s="202"/>
      <c r="K145" s="201"/>
      <c r="U145">
        <v>131</v>
      </c>
      <c r="V145">
        <f t="shared" si="166"/>
        <v>1305000331</v>
      </c>
      <c r="W145" t="str">
        <f t="shared" si="167"/>
        <v>01T</v>
      </c>
      <c r="X145" t="str">
        <f>IF(B144="","",IF(OR(W145="",W145=0),"",IF(V145=800,"",INDEX(DATA!$M$10:$Q$10,1,MATCH(W145,DATA!$M$9:$Q$9,0)))))</f>
        <v>09H</v>
      </c>
      <c r="Y145" t="str">
        <f>IF(B144="","",IF($CG$13=2,IF(OR(F144="NO",F144=""),"",F144),IF(V145=800,"",DATA!$M$11)))</f>
        <v>13E</v>
      </c>
      <c r="Z145" t="str">
        <f>IF(B144="","",IF(AND($CG$13=2,G144="NO"),"",IF(V145=800,"",LEFT(DATA!$M$12,2)&amp;D144)))</f>
        <v>15E</v>
      </c>
      <c r="AA145" t="str">
        <f>IF(B144="","",IF(AND($CG$13=2,G144="NO"),"",IF(V145=800,"",LEFT(DATA!$M$13,2)&amp;D144)))</f>
        <v>19E</v>
      </c>
      <c r="AB145" t="str">
        <f>IF(B144="","",IF(AND($CG$13=2,H144="NO"),"",IF(V145=800,"",LEFT(DATA!$M$14,2)&amp;D144)))</f>
        <v>20E</v>
      </c>
      <c r="AC145" t="str">
        <f>IF(B144="","",IF(AND($CG$13=2,H144="NO"),"",IF(V145=800,"",LEFT(DATA!$M$15,2)&amp;D144)))</f>
        <v>21E</v>
      </c>
      <c r="AD145" t="str">
        <f>IF(B144="","",IF(AND($CG$13=2,I144="NO"),"",IF(V145=800,"",LEFT(DATA!$M$16,2)&amp;D144)))</f>
        <v>E</v>
      </c>
      <c r="AE145" t="str">
        <f>IF(B144="","",IF(AND($CG$13=2,I144="NO"),"",IF(V145=800,"",LEFT(DATA!$M$17,2)&amp;D144)))</f>
        <v>E</v>
      </c>
      <c r="AF145" t="str">
        <f>IF(B144="","",IF(AND($CG$13=2,J144="NO"),"",IF(V145=800,"",LEFT(DATA!$M$18,2)&amp;D144)))</f>
        <v>E</v>
      </c>
      <c r="AG145" t="str">
        <f>IF(B144="","",IF(AND($CG$13=2,J144="NO"),"",IF(V145=800,"",LEFT(DATA!$M$19,2)&amp;D144)))</f>
        <v>E</v>
      </c>
      <c r="AJ145" s="192">
        <f t="shared" si="168"/>
        <v>131</v>
      </c>
      <c r="AK145" s="192">
        <f t="shared" si="169"/>
        <v>131</v>
      </c>
      <c r="AL145" s="192">
        <f t="shared" si="170"/>
        <v>1305000331</v>
      </c>
      <c r="AM145" s="192" t="str">
        <f t="shared" si="171"/>
        <v>E</v>
      </c>
      <c r="AN145" s="192">
        <v>131</v>
      </c>
      <c r="AO145" s="192" t="str">
        <f>IF(AL145="","",INDEX($W$15:$AG$402,MATCH(AL145,V$15:$V$402,0),1))</f>
        <v>01T</v>
      </c>
      <c r="AP145" s="192" t="str">
        <f t="shared" si="172"/>
        <v>09H</v>
      </c>
      <c r="AQ145" s="192" t="str">
        <f t="shared" si="173"/>
        <v>13E</v>
      </c>
      <c r="AR145" s="192" t="str">
        <f t="shared" si="174"/>
        <v>15E</v>
      </c>
      <c r="AS145" s="192" t="str">
        <f t="shared" si="175"/>
        <v>19E</v>
      </c>
      <c r="AT145" s="192" t="str">
        <f t="shared" si="176"/>
        <v>20E</v>
      </c>
      <c r="AU145" s="192" t="str">
        <f t="shared" si="177"/>
        <v>21E</v>
      </c>
      <c r="AV145" s="192" t="str">
        <f t="shared" si="178"/>
        <v>E</v>
      </c>
      <c r="AW145" s="192" t="str">
        <f t="shared" si="179"/>
        <v>E</v>
      </c>
      <c r="AX145" s="192" t="str">
        <f t="shared" si="180"/>
        <v>E</v>
      </c>
      <c r="AY145" s="192" t="str">
        <f t="shared" si="181"/>
        <v>E</v>
      </c>
      <c r="BB145">
        <f t="shared" si="182"/>
        <v>800</v>
      </c>
      <c r="BC145">
        <f t="shared" si="183"/>
        <v>131</v>
      </c>
      <c r="BD145">
        <f t="shared" si="184"/>
        <v>800</v>
      </c>
      <c r="BE145">
        <f t="shared" si="185"/>
        <v>800</v>
      </c>
      <c r="BF145">
        <f t="shared" si="186"/>
        <v>800</v>
      </c>
      <c r="BG145">
        <f t="shared" si="187"/>
        <v>131</v>
      </c>
      <c r="BH145">
        <v>131</v>
      </c>
      <c r="BK145">
        <f t="shared" si="188"/>
        <v>131</v>
      </c>
      <c r="BL145">
        <f t="shared" si="189"/>
        <v>800</v>
      </c>
      <c r="BM145">
        <f t="shared" si="190"/>
        <v>800</v>
      </c>
      <c r="BN145">
        <f t="shared" si="191"/>
        <v>800</v>
      </c>
      <c r="BO145">
        <f t="shared" si="192"/>
        <v>800</v>
      </c>
      <c r="BP145">
        <f t="shared" si="193"/>
        <v>800</v>
      </c>
      <c r="BQ145">
        <f t="shared" si="194"/>
        <v>131</v>
      </c>
      <c r="CS145" s="193">
        <f t="shared" si="131"/>
        <v>132</v>
      </c>
      <c r="CT145" s="193">
        <f t="shared" si="132"/>
        <v>132</v>
      </c>
      <c r="CU145" s="193">
        <f t="shared" si="133"/>
        <v>132</v>
      </c>
      <c r="CV145" s="193">
        <f t="shared" si="134"/>
        <v>132</v>
      </c>
      <c r="CW145" s="193">
        <f t="shared" si="135"/>
        <v>132</v>
      </c>
      <c r="CX145" s="193">
        <f t="shared" si="136"/>
        <v>132</v>
      </c>
      <c r="CY145" s="193">
        <f t="shared" si="137"/>
        <v>132</v>
      </c>
      <c r="CZ145" s="193">
        <f t="shared" si="138"/>
        <v>132</v>
      </c>
      <c r="DA145" s="193">
        <f t="shared" si="139"/>
        <v>132</v>
      </c>
      <c r="DB145" s="193">
        <f t="shared" si="140"/>
        <v>132</v>
      </c>
      <c r="DC145" s="193">
        <f t="shared" si="141"/>
        <v>132</v>
      </c>
      <c r="DF145">
        <v>132</v>
      </c>
      <c r="DG145" s="192" t="str">
        <f t="shared" si="142"/>
        <v>01T</v>
      </c>
      <c r="DH145" s="192" t="str">
        <f t="shared" si="143"/>
        <v>09H</v>
      </c>
      <c r="DI145" s="192" t="str">
        <f t="shared" si="144"/>
        <v>13E</v>
      </c>
      <c r="DJ145" s="192" t="str">
        <f t="shared" si="145"/>
        <v>15E</v>
      </c>
      <c r="DK145" s="192" t="str">
        <f t="shared" si="146"/>
        <v>19E</v>
      </c>
      <c r="DL145" s="192" t="str">
        <f t="shared" si="147"/>
        <v>20E</v>
      </c>
      <c r="DM145" s="192" t="str">
        <f t="shared" si="148"/>
        <v>21E</v>
      </c>
      <c r="DN145" s="192" t="str">
        <f t="shared" si="149"/>
        <v>E</v>
      </c>
      <c r="DO145" s="192" t="str">
        <f t="shared" si="150"/>
        <v>E</v>
      </c>
      <c r="DP145" s="192" t="str">
        <f t="shared" si="151"/>
        <v>E</v>
      </c>
      <c r="DQ145" s="192" t="str">
        <f t="shared" si="152"/>
        <v>E</v>
      </c>
      <c r="DU145" s="204">
        <f t="shared" si="153"/>
        <v>1305000332</v>
      </c>
      <c r="DV145" s="204">
        <f t="shared" si="154"/>
        <v>1305000332</v>
      </c>
      <c r="DW145" s="204">
        <f t="shared" si="155"/>
        <v>1305000332</v>
      </c>
      <c r="DX145" s="204">
        <f t="shared" si="156"/>
        <v>1305000332</v>
      </c>
      <c r="DY145" s="204">
        <f t="shared" si="157"/>
        <v>1305000332</v>
      </c>
      <c r="DZ145" s="204">
        <f t="shared" si="158"/>
        <v>1305000332</v>
      </c>
      <c r="EA145" s="204">
        <f t="shared" si="159"/>
        <v>1305000332</v>
      </c>
      <c r="EB145" s="204">
        <f t="shared" si="160"/>
        <v>1305000332</v>
      </c>
      <c r="EC145" s="204">
        <f t="shared" si="161"/>
        <v>1305000332</v>
      </c>
      <c r="ED145" s="204">
        <f t="shared" si="162"/>
        <v>1305000332</v>
      </c>
      <c r="EE145" s="204">
        <f t="shared" si="163"/>
        <v>1305000332</v>
      </c>
    </row>
    <row r="146" spans="2:135" ht="22.8" x14ac:dyDescent="0.3">
      <c r="B146" s="225">
        <f t="shared" si="164"/>
        <v>133</v>
      </c>
      <c r="C146" s="226">
        <f t="shared" si="165"/>
        <v>1305000333</v>
      </c>
      <c r="D146" s="227" t="s">
        <v>293</v>
      </c>
      <c r="E146" s="279" t="s">
        <v>38</v>
      </c>
      <c r="F146" s="202"/>
      <c r="G146" s="202"/>
      <c r="H146" s="202"/>
      <c r="I146" s="202"/>
      <c r="J146" s="202"/>
      <c r="K146" s="201"/>
      <c r="U146">
        <v>132</v>
      </c>
      <c r="V146">
        <f t="shared" si="166"/>
        <v>1305000332</v>
      </c>
      <c r="W146" t="str">
        <f t="shared" si="167"/>
        <v>01T</v>
      </c>
      <c r="X146" t="str">
        <f>IF(B145="","",IF(OR(W146="",W146=0),"",IF(V146=800,"",INDEX(DATA!$M$10:$Q$10,1,MATCH(W146,DATA!$M$9:$Q$9,0)))))</f>
        <v>09H</v>
      </c>
      <c r="Y146" t="str">
        <f>IF(B145="","",IF($CG$13=2,IF(OR(F145="NO",F145=""),"",F145),IF(V146=800,"",DATA!$M$11)))</f>
        <v>13E</v>
      </c>
      <c r="Z146" t="str">
        <f>IF(B145="","",IF(AND($CG$13=2,G145="NO"),"",IF(V146=800,"",LEFT(DATA!$M$12,2)&amp;D145)))</f>
        <v>15E</v>
      </c>
      <c r="AA146" t="str">
        <f>IF(B145="","",IF(AND($CG$13=2,G145="NO"),"",IF(V146=800,"",LEFT(DATA!$M$13,2)&amp;D145)))</f>
        <v>19E</v>
      </c>
      <c r="AB146" t="str">
        <f>IF(B145="","",IF(AND($CG$13=2,H145="NO"),"",IF(V146=800,"",LEFT(DATA!$M$14,2)&amp;D145)))</f>
        <v>20E</v>
      </c>
      <c r="AC146" t="str">
        <f>IF(B145="","",IF(AND($CG$13=2,H145="NO"),"",IF(V146=800,"",LEFT(DATA!$M$15,2)&amp;D145)))</f>
        <v>21E</v>
      </c>
      <c r="AD146" t="str">
        <f>IF(B145="","",IF(AND($CG$13=2,I145="NO"),"",IF(V146=800,"",LEFT(DATA!$M$16,2)&amp;D145)))</f>
        <v>E</v>
      </c>
      <c r="AE146" t="str">
        <f>IF(B145="","",IF(AND($CG$13=2,I145="NO"),"",IF(V146=800,"",LEFT(DATA!$M$17,2)&amp;D145)))</f>
        <v>E</v>
      </c>
      <c r="AF146" t="str">
        <f>IF(B145="","",IF(AND($CG$13=2,J145="NO"),"",IF(V146=800,"",LEFT(DATA!$M$18,2)&amp;D145)))</f>
        <v>E</v>
      </c>
      <c r="AG146" t="str">
        <f>IF(B145="","",IF(AND($CG$13=2,J145="NO"),"",IF(V146=800,"",LEFT(DATA!$M$19,2)&amp;D145)))</f>
        <v>E</v>
      </c>
      <c r="AJ146" s="192">
        <f t="shared" si="168"/>
        <v>132</v>
      </c>
      <c r="AK146" s="192">
        <f t="shared" si="169"/>
        <v>132</v>
      </c>
      <c r="AL146" s="192">
        <f t="shared" si="170"/>
        <v>1305000332</v>
      </c>
      <c r="AM146" s="192" t="str">
        <f t="shared" si="171"/>
        <v>E</v>
      </c>
      <c r="AN146" s="192">
        <v>132</v>
      </c>
      <c r="AO146" s="192" t="str">
        <f>IF(AL146="","",INDEX($W$15:$AG$402,MATCH(AL146,V$15:$V$402,0),1))</f>
        <v>01T</v>
      </c>
      <c r="AP146" s="192" t="str">
        <f t="shared" si="172"/>
        <v>09H</v>
      </c>
      <c r="AQ146" s="192" t="str">
        <f t="shared" si="173"/>
        <v>13E</v>
      </c>
      <c r="AR146" s="192" t="str">
        <f t="shared" si="174"/>
        <v>15E</v>
      </c>
      <c r="AS146" s="192" t="str">
        <f t="shared" si="175"/>
        <v>19E</v>
      </c>
      <c r="AT146" s="192" t="str">
        <f t="shared" si="176"/>
        <v>20E</v>
      </c>
      <c r="AU146" s="192" t="str">
        <f t="shared" si="177"/>
        <v>21E</v>
      </c>
      <c r="AV146" s="192" t="str">
        <f t="shared" si="178"/>
        <v>E</v>
      </c>
      <c r="AW146" s="192" t="str">
        <f t="shared" si="179"/>
        <v>E</v>
      </c>
      <c r="AX146" s="192" t="str">
        <f t="shared" si="180"/>
        <v>E</v>
      </c>
      <c r="AY146" s="192" t="str">
        <f t="shared" si="181"/>
        <v>E</v>
      </c>
      <c r="BB146">
        <f t="shared" si="182"/>
        <v>800</v>
      </c>
      <c r="BC146">
        <f t="shared" si="183"/>
        <v>132</v>
      </c>
      <c r="BD146">
        <f t="shared" si="184"/>
        <v>800</v>
      </c>
      <c r="BE146">
        <f t="shared" si="185"/>
        <v>800</v>
      </c>
      <c r="BF146">
        <f t="shared" si="186"/>
        <v>800</v>
      </c>
      <c r="BG146">
        <f t="shared" si="187"/>
        <v>132</v>
      </c>
      <c r="BH146">
        <v>132</v>
      </c>
      <c r="BK146">
        <f t="shared" si="188"/>
        <v>132</v>
      </c>
      <c r="BL146">
        <f t="shared" si="189"/>
        <v>800</v>
      </c>
      <c r="BM146">
        <f t="shared" si="190"/>
        <v>800</v>
      </c>
      <c r="BN146">
        <f t="shared" si="191"/>
        <v>800</v>
      </c>
      <c r="BO146">
        <f t="shared" si="192"/>
        <v>800</v>
      </c>
      <c r="BP146">
        <f t="shared" si="193"/>
        <v>800</v>
      </c>
      <c r="BQ146">
        <f t="shared" si="194"/>
        <v>132</v>
      </c>
      <c r="CS146" s="193">
        <f t="shared" si="131"/>
        <v>133</v>
      </c>
      <c r="CT146" s="193">
        <f t="shared" si="132"/>
        <v>133</v>
      </c>
      <c r="CU146" s="193">
        <f t="shared" si="133"/>
        <v>133</v>
      </c>
      <c r="CV146" s="193">
        <f t="shared" si="134"/>
        <v>133</v>
      </c>
      <c r="CW146" s="193">
        <f t="shared" si="135"/>
        <v>133</v>
      </c>
      <c r="CX146" s="193">
        <f t="shared" si="136"/>
        <v>133</v>
      </c>
      <c r="CY146" s="193">
        <f t="shared" si="137"/>
        <v>133</v>
      </c>
      <c r="CZ146" s="193">
        <f t="shared" si="138"/>
        <v>133</v>
      </c>
      <c r="DA146" s="193">
        <f t="shared" si="139"/>
        <v>133</v>
      </c>
      <c r="DB146" s="193">
        <f t="shared" si="140"/>
        <v>133</v>
      </c>
      <c r="DC146" s="193">
        <f t="shared" si="141"/>
        <v>133</v>
      </c>
      <c r="DF146">
        <v>133</v>
      </c>
      <c r="DG146" s="192" t="str">
        <f t="shared" si="142"/>
        <v>01T</v>
      </c>
      <c r="DH146" s="192" t="str">
        <f t="shared" si="143"/>
        <v>09H</v>
      </c>
      <c r="DI146" s="192" t="str">
        <f t="shared" si="144"/>
        <v>13E</v>
      </c>
      <c r="DJ146" s="192" t="str">
        <f t="shared" si="145"/>
        <v>15E</v>
      </c>
      <c r="DK146" s="192" t="str">
        <f t="shared" si="146"/>
        <v>19E</v>
      </c>
      <c r="DL146" s="192" t="str">
        <f t="shared" si="147"/>
        <v>20E</v>
      </c>
      <c r="DM146" s="192" t="str">
        <f t="shared" si="148"/>
        <v>21E</v>
      </c>
      <c r="DN146" s="192" t="str">
        <f t="shared" si="149"/>
        <v>E</v>
      </c>
      <c r="DO146" s="192" t="str">
        <f t="shared" si="150"/>
        <v>E</v>
      </c>
      <c r="DP146" s="192" t="str">
        <f t="shared" si="151"/>
        <v>E</v>
      </c>
      <c r="DQ146" s="192" t="str">
        <f t="shared" si="152"/>
        <v>E</v>
      </c>
      <c r="DU146" s="204">
        <f t="shared" si="153"/>
        <v>1305000333</v>
      </c>
      <c r="DV146" s="204">
        <f t="shared" si="154"/>
        <v>1305000333</v>
      </c>
      <c r="DW146" s="204">
        <f t="shared" si="155"/>
        <v>1305000333</v>
      </c>
      <c r="DX146" s="204">
        <f t="shared" si="156"/>
        <v>1305000333</v>
      </c>
      <c r="DY146" s="204">
        <f t="shared" si="157"/>
        <v>1305000333</v>
      </c>
      <c r="DZ146" s="204">
        <f t="shared" si="158"/>
        <v>1305000333</v>
      </c>
      <c r="EA146" s="204">
        <f t="shared" si="159"/>
        <v>1305000333</v>
      </c>
      <c r="EB146" s="204">
        <f t="shared" si="160"/>
        <v>1305000333</v>
      </c>
      <c r="EC146" s="204">
        <f t="shared" si="161"/>
        <v>1305000333</v>
      </c>
      <c r="ED146" s="204">
        <f t="shared" si="162"/>
        <v>1305000333</v>
      </c>
      <c r="EE146" s="204">
        <f t="shared" si="163"/>
        <v>1305000333</v>
      </c>
    </row>
    <row r="147" spans="2:135" ht="22.8" x14ac:dyDescent="0.3">
      <c r="B147" s="225">
        <f t="shared" si="164"/>
        <v>134</v>
      </c>
      <c r="C147" s="226">
        <f t="shared" si="165"/>
        <v>1305000334</v>
      </c>
      <c r="D147" s="227" t="s">
        <v>293</v>
      </c>
      <c r="E147" s="279" t="s">
        <v>38</v>
      </c>
      <c r="F147" s="202"/>
      <c r="G147" s="202"/>
      <c r="H147" s="202"/>
      <c r="I147" s="202"/>
      <c r="J147" s="202"/>
      <c r="K147" s="201"/>
      <c r="U147">
        <v>133</v>
      </c>
      <c r="V147">
        <f t="shared" si="166"/>
        <v>1305000333</v>
      </c>
      <c r="W147" t="str">
        <f t="shared" si="167"/>
        <v>01T</v>
      </c>
      <c r="X147" t="str">
        <f>IF(B146="","",IF(OR(W147="",W147=0),"",IF(V147=800,"",INDEX(DATA!$M$10:$Q$10,1,MATCH(W147,DATA!$M$9:$Q$9,0)))))</f>
        <v>09H</v>
      </c>
      <c r="Y147" t="str">
        <f>IF(B146="","",IF($CG$13=2,IF(OR(F146="NO",F146=""),"",F146),IF(V147=800,"",DATA!$M$11)))</f>
        <v>13E</v>
      </c>
      <c r="Z147" t="str">
        <f>IF(B146="","",IF(AND($CG$13=2,G146="NO"),"",IF(V147=800,"",LEFT(DATA!$M$12,2)&amp;D146)))</f>
        <v>15E</v>
      </c>
      <c r="AA147" t="str">
        <f>IF(B146="","",IF(AND($CG$13=2,G146="NO"),"",IF(V147=800,"",LEFT(DATA!$M$13,2)&amp;D146)))</f>
        <v>19E</v>
      </c>
      <c r="AB147" t="str">
        <f>IF(B146="","",IF(AND($CG$13=2,H146="NO"),"",IF(V147=800,"",LEFT(DATA!$M$14,2)&amp;D146)))</f>
        <v>20E</v>
      </c>
      <c r="AC147" t="str">
        <f>IF(B146="","",IF(AND($CG$13=2,H146="NO"),"",IF(V147=800,"",LEFT(DATA!$M$15,2)&amp;D146)))</f>
        <v>21E</v>
      </c>
      <c r="AD147" t="str">
        <f>IF(B146="","",IF(AND($CG$13=2,I146="NO"),"",IF(V147=800,"",LEFT(DATA!$M$16,2)&amp;D146)))</f>
        <v>E</v>
      </c>
      <c r="AE147" t="str">
        <f>IF(B146="","",IF(AND($CG$13=2,I146="NO"),"",IF(V147=800,"",LEFT(DATA!$M$17,2)&amp;D146)))</f>
        <v>E</v>
      </c>
      <c r="AF147" t="str">
        <f>IF(B146="","",IF(AND($CG$13=2,J146="NO"),"",IF(V147=800,"",LEFT(DATA!$M$18,2)&amp;D146)))</f>
        <v>E</v>
      </c>
      <c r="AG147" t="str">
        <f>IF(B146="","",IF(AND($CG$13=2,J146="NO"),"",IF(V147=800,"",LEFT(DATA!$M$19,2)&amp;D146)))</f>
        <v>E</v>
      </c>
      <c r="AJ147" s="192">
        <f t="shared" si="168"/>
        <v>133</v>
      </c>
      <c r="AK147" s="192">
        <f t="shared" si="169"/>
        <v>133</v>
      </c>
      <c r="AL147" s="192">
        <f t="shared" si="170"/>
        <v>1305000333</v>
      </c>
      <c r="AM147" s="192" t="str">
        <f t="shared" si="171"/>
        <v>E</v>
      </c>
      <c r="AN147" s="192">
        <v>133</v>
      </c>
      <c r="AO147" s="192" t="str">
        <f>IF(AL147="","",INDEX($W$15:$AG$402,MATCH(AL147,V$15:$V$402,0),1))</f>
        <v>01T</v>
      </c>
      <c r="AP147" s="192" t="str">
        <f t="shared" si="172"/>
        <v>09H</v>
      </c>
      <c r="AQ147" s="192" t="str">
        <f t="shared" si="173"/>
        <v>13E</v>
      </c>
      <c r="AR147" s="192" t="str">
        <f t="shared" si="174"/>
        <v>15E</v>
      </c>
      <c r="AS147" s="192" t="str">
        <f t="shared" si="175"/>
        <v>19E</v>
      </c>
      <c r="AT147" s="192" t="str">
        <f t="shared" si="176"/>
        <v>20E</v>
      </c>
      <c r="AU147" s="192" t="str">
        <f t="shared" si="177"/>
        <v>21E</v>
      </c>
      <c r="AV147" s="192" t="str">
        <f t="shared" si="178"/>
        <v>E</v>
      </c>
      <c r="AW147" s="192" t="str">
        <f t="shared" si="179"/>
        <v>E</v>
      </c>
      <c r="AX147" s="192" t="str">
        <f t="shared" si="180"/>
        <v>E</v>
      </c>
      <c r="AY147" s="192" t="str">
        <f t="shared" si="181"/>
        <v>E</v>
      </c>
      <c r="BB147">
        <f t="shared" si="182"/>
        <v>800</v>
      </c>
      <c r="BC147">
        <f t="shared" si="183"/>
        <v>133</v>
      </c>
      <c r="BD147">
        <f t="shared" si="184"/>
        <v>800</v>
      </c>
      <c r="BE147">
        <f t="shared" si="185"/>
        <v>800</v>
      </c>
      <c r="BF147">
        <f t="shared" si="186"/>
        <v>800</v>
      </c>
      <c r="BG147">
        <f t="shared" si="187"/>
        <v>133</v>
      </c>
      <c r="BH147">
        <v>133</v>
      </c>
      <c r="BK147">
        <f t="shared" si="188"/>
        <v>133</v>
      </c>
      <c r="BL147">
        <f t="shared" si="189"/>
        <v>800</v>
      </c>
      <c r="BM147">
        <f t="shared" si="190"/>
        <v>800</v>
      </c>
      <c r="BN147">
        <f t="shared" si="191"/>
        <v>800</v>
      </c>
      <c r="BO147">
        <f t="shared" si="192"/>
        <v>800</v>
      </c>
      <c r="BP147">
        <f t="shared" si="193"/>
        <v>800</v>
      </c>
      <c r="BQ147">
        <f t="shared" si="194"/>
        <v>133</v>
      </c>
      <c r="CS147" s="193">
        <f t="shared" si="131"/>
        <v>134</v>
      </c>
      <c r="CT147" s="193">
        <f t="shared" si="132"/>
        <v>134</v>
      </c>
      <c r="CU147" s="193">
        <f t="shared" si="133"/>
        <v>134</v>
      </c>
      <c r="CV147" s="193">
        <f t="shared" si="134"/>
        <v>134</v>
      </c>
      <c r="CW147" s="193">
        <f t="shared" si="135"/>
        <v>134</v>
      </c>
      <c r="CX147" s="193">
        <f t="shared" si="136"/>
        <v>134</v>
      </c>
      <c r="CY147" s="193">
        <f t="shared" si="137"/>
        <v>134</v>
      </c>
      <c r="CZ147" s="193">
        <f t="shared" si="138"/>
        <v>134</v>
      </c>
      <c r="DA147" s="193">
        <f t="shared" si="139"/>
        <v>134</v>
      </c>
      <c r="DB147" s="193">
        <f t="shared" si="140"/>
        <v>134</v>
      </c>
      <c r="DC147" s="193">
        <f t="shared" si="141"/>
        <v>134</v>
      </c>
      <c r="DF147">
        <v>134</v>
      </c>
      <c r="DG147" s="192" t="str">
        <f t="shared" si="142"/>
        <v>01T</v>
      </c>
      <c r="DH147" s="192" t="str">
        <f t="shared" si="143"/>
        <v>09H</v>
      </c>
      <c r="DI147" s="192" t="str">
        <f t="shared" si="144"/>
        <v>13E</v>
      </c>
      <c r="DJ147" s="192" t="str">
        <f t="shared" si="145"/>
        <v>15E</v>
      </c>
      <c r="DK147" s="192" t="str">
        <f t="shared" si="146"/>
        <v>19E</v>
      </c>
      <c r="DL147" s="192" t="str">
        <f t="shared" si="147"/>
        <v>20E</v>
      </c>
      <c r="DM147" s="192" t="str">
        <f t="shared" si="148"/>
        <v>21E</v>
      </c>
      <c r="DN147" s="192" t="str">
        <f t="shared" si="149"/>
        <v>E</v>
      </c>
      <c r="DO147" s="192" t="str">
        <f t="shared" si="150"/>
        <v>E</v>
      </c>
      <c r="DP147" s="192" t="str">
        <f t="shared" si="151"/>
        <v>E</v>
      </c>
      <c r="DQ147" s="192" t="str">
        <f t="shared" si="152"/>
        <v>E</v>
      </c>
      <c r="DU147" s="204">
        <f t="shared" si="153"/>
        <v>1305000334</v>
      </c>
      <c r="DV147" s="204">
        <f t="shared" si="154"/>
        <v>1305000334</v>
      </c>
      <c r="DW147" s="204">
        <f t="shared" si="155"/>
        <v>1305000334</v>
      </c>
      <c r="DX147" s="204">
        <f t="shared" si="156"/>
        <v>1305000334</v>
      </c>
      <c r="DY147" s="204">
        <f t="shared" si="157"/>
        <v>1305000334</v>
      </c>
      <c r="DZ147" s="204">
        <f t="shared" si="158"/>
        <v>1305000334</v>
      </c>
      <c r="EA147" s="204">
        <f t="shared" si="159"/>
        <v>1305000334</v>
      </c>
      <c r="EB147" s="204">
        <f t="shared" si="160"/>
        <v>1305000334</v>
      </c>
      <c r="EC147" s="204">
        <f t="shared" si="161"/>
        <v>1305000334</v>
      </c>
      <c r="ED147" s="204">
        <f t="shared" si="162"/>
        <v>1305000334</v>
      </c>
      <c r="EE147" s="204">
        <f t="shared" si="163"/>
        <v>1305000334</v>
      </c>
    </row>
    <row r="148" spans="2:135" ht="22.8" x14ac:dyDescent="0.3">
      <c r="B148" s="225">
        <f t="shared" si="164"/>
        <v>135</v>
      </c>
      <c r="C148" s="226">
        <f t="shared" si="165"/>
        <v>1305000335</v>
      </c>
      <c r="D148" s="227" t="s">
        <v>293</v>
      </c>
      <c r="E148" s="279" t="s">
        <v>38</v>
      </c>
      <c r="F148" s="202"/>
      <c r="G148" s="202"/>
      <c r="H148" s="202"/>
      <c r="I148" s="202"/>
      <c r="J148" s="202"/>
      <c r="K148" s="201"/>
      <c r="U148">
        <v>134</v>
      </c>
      <c r="V148">
        <f t="shared" si="166"/>
        <v>1305000334</v>
      </c>
      <c r="W148" t="str">
        <f t="shared" si="167"/>
        <v>01T</v>
      </c>
      <c r="X148" t="str">
        <f>IF(B147="","",IF(OR(W148="",W148=0),"",IF(V148=800,"",INDEX(DATA!$M$10:$Q$10,1,MATCH(W148,DATA!$M$9:$Q$9,0)))))</f>
        <v>09H</v>
      </c>
      <c r="Y148" t="str">
        <f>IF(B147="","",IF($CG$13=2,IF(OR(F147="NO",F147=""),"",F147),IF(V148=800,"",DATA!$M$11)))</f>
        <v>13E</v>
      </c>
      <c r="Z148" t="str">
        <f>IF(B147="","",IF(AND($CG$13=2,G147="NO"),"",IF(V148=800,"",LEFT(DATA!$M$12,2)&amp;D147)))</f>
        <v>15E</v>
      </c>
      <c r="AA148" t="str">
        <f>IF(B147="","",IF(AND($CG$13=2,G147="NO"),"",IF(V148=800,"",LEFT(DATA!$M$13,2)&amp;D147)))</f>
        <v>19E</v>
      </c>
      <c r="AB148" t="str">
        <f>IF(B147="","",IF(AND($CG$13=2,H147="NO"),"",IF(V148=800,"",LEFT(DATA!$M$14,2)&amp;D147)))</f>
        <v>20E</v>
      </c>
      <c r="AC148" t="str">
        <f>IF(B147="","",IF(AND($CG$13=2,H147="NO"),"",IF(V148=800,"",LEFT(DATA!$M$15,2)&amp;D147)))</f>
        <v>21E</v>
      </c>
      <c r="AD148" t="str">
        <f>IF(B147="","",IF(AND($CG$13=2,I147="NO"),"",IF(V148=800,"",LEFT(DATA!$M$16,2)&amp;D147)))</f>
        <v>E</v>
      </c>
      <c r="AE148" t="str">
        <f>IF(B147="","",IF(AND($CG$13=2,I147="NO"),"",IF(V148=800,"",LEFT(DATA!$M$17,2)&amp;D147)))</f>
        <v>E</v>
      </c>
      <c r="AF148" t="str">
        <f>IF(B147="","",IF(AND($CG$13=2,J147="NO"),"",IF(V148=800,"",LEFT(DATA!$M$18,2)&amp;D147)))</f>
        <v>E</v>
      </c>
      <c r="AG148" t="str">
        <f>IF(B147="","",IF(AND($CG$13=2,J147="NO"),"",IF(V148=800,"",LEFT(DATA!$M$19,2)&amp;D147)))</f>
        <v>E</v>
      </c>
      <c r="AJ148" s="192">
        <f t="shared" si="168"/>
        <v>134</v>
      </c>
      <c r="AK148" s="192">
        <f t="shared" si="169"/>
        <v>134</v>
      </c>
      <c r="AL148" s="192">
        <f t="shared" si="170"/>
        <v>1305000334</v>
      </c>
      <c r="AM148" s="192" t="str">
        <f t="shared" si="171"/>
        <v>E</v>
      </c>
      <c r="AN148" s="192">
        <v>134</v>
      </c>
      <c r="AO148" s="192" t="str">
        <f>IF(AL148="","",INDEX($W$15:$AG$402,MATCH(AL148,V$15:$V$402,0),1))</f>
        <v>01T</v>
      </c>
      <c r="AP148" s="192" t="str">
        <f t="shared" si="172"/>
        <v>09H</v>
      </c>
      <c r="AQ148" s="192" t="str">
        <f t="shared" si="173"/>
        <v>13E</v>
      </c>
      <c r="AR148" s="192" t="str">
        <f t="shared" si="174"/>
        <v>15E</v>
      </c>
      <c r="AS148" s="192" t="str">
        <f t="shared" si="175"/>
        <v>19E</v>
      </c>
      <c r="AT148" s="192" t="str">
        <f t="shared" si="176"/>
        <v>20E</v>
      </c>
      <c r="AU148" s="192" t="str">
        <f t="shared" si="177"/>
        <v>21E</v>
      </c>
      <c r="AV148" s="192" t="str">
        <f t="shared" si="178"/>
        <v>E</v>
      </c>
      <c r="AW148" s="192" t="str">
        <f t="shared" si="179"/>
        <v>E</v>
      </c>
      <c r="AX148" s="192" t="str">
        <f t="shared" si="180"/>
        <v>E</v>
      </c>
      <c r="AY148" s="192" t="str">
        <f t="shared" si="181"/>
        <v>E</v>
      </c>
      <c r="BB148">
        <f t="shared" si="182"/>
        <v>800</v>
      </c>
      <c r="BC148">
        <f t="shared" si="183"/>
        <v>134</v>
      </c>
      <c r="BD148">
        <f t="shared" si="184"/>
        <v>800</v>
      </c>
      <c r="BE148">
        <f t="shared" si="185"/>
        <v>800</v>
      </c>
      <c r="BF148">
        <f t="shared" si="186"/>
        <v>800</v>
      </c>
      <c r="BG148">
        <f t="shared" si="187"/>
        <v>134</v>
      </c>
      <c r="BH148">
        <v>134</v>
      </c>
      <c r="BK148">
        <f t="shared" si="188"/>
        <v>134</v>
      </c>
      <c r="BL148">
        <f t="shared" si="189"/>
        <v>800</v>
      </c>
      <c r="BM148">
        <f t="shared" si="190"/>
        <v>800</v>
      </c>
      <c r="BN148">
        <f t="shared" si="191"/>
        <v>800</v>
      </c>
      <c r="BO148">
        <f t="shared" si="192"/>
        <v>800</v>
      </c>
      <c r="BP148">
        <f t="shared" si="193"/>
        <v>800</v>
      </c>
      <c r="BQ148">
        <f t="shared" si="194"/>
        <v>134</v>
      </c>
      <c r="CS148" s="193">
        <f t="shared" si="131"/>
        <v>135</v>
      </c>
      <c r="CT148" s="193">
        <f t="shared" si="132"/>
        <v>135</v>
      </c>
      <c r="CU148" s="193">
        <f t="shared" si="133"/>
        <v>135</v>
      </c>
      <c r="CV148" s="193">
        <f t="shared" si="134"/>
        <v>135</v>
      </c>
      <c r="CW148" s="193">
        <f t="shared" si="135"/>
        <v>135</v>
      </c>
      <c r="CX148" s="193">
        <f t="shared" si="136"/>
        <v>135</v>
      </c>
      <c r="CY148" s="193">
        <f t="shared" si="137"/>
        <v>135</v>
      </c>
      <c r="CZ148" s="193">
        <f t="shared" si="138"/>
        <v>135</v>
      </c>
      <c r="DA148" s="193">
        <f t="shared" si="139"/>
        <v>135</v>
      </c>
      <c r="DB148" s="193">
        <f t="shared" si="140"/>
        <v>135</v>
      </c>
      <c r="DC148" s="193">
        <f t="shared" si="141"/>
        <v>135</v>
      </c>
      <c r="DF148">
        <v>135</v>
      </c>
      <c r="DG148" s="192" t="str">
        <f t="shared" si="142"/>
        <v>01T</v>
      </c>
      <c r="DH148" s="192" t="str">
        <f t="shared" si="143"/>
        <v>09H</v>
      </c>
      <c r="DI148" s="192" t="str">
        <f t="shared" si="144"/>
        <v>13E</v>
      </c>
      <c r="DJ148" s="192" t="str">
        <f t="shared" si="145"/>
        <v>15E</v>
      </c>
      <c r="DK148" s="192" t="str">
        <f t="shared" si="146"/>
        <v>19E</v>
      </c>
      <c r="DL148" s="192" t="str">
        <f t="shared" si="147"/>
        <v>20E</v>
      </c>
      <c r="DM148" s="192" t="str">
        <f t="shared" si="148"/>
        <v>21E</v>
      </c>
      <c r="DN148" s="192" t="str">
        <f t="shared" si="149"/>
        <v>E</v>
      </c>
      <c r="DO148" s="192" t="str">
        <f t="shared" si="150"/>
        <v>E</v>
      </c>
      <c r="DP148" s="192" t="str">
        <f t="shared" si="151"/>
        <v>E</v>
      </c>
      <c r="DQ148" s="192" t="str">
        <f t="shared" si="152"/>
        <v>E</v>
      </c>
      <c r="DU148" s="204">
        <f t="shared" si="153"/>
        <v>1305000335</v>
      </c>
      <c r="DV148" s="204">
        <f t="shared" si="154"/>
        <v>1305000335</v>
      </c>
      <c r="DW148" s="204">
        <f t="shared" si="155"/>
        <v>1305000335</v>
      </c>
      <c r="DX148" s="204">
        <f t="shared" si="156"/>
        <v>1305000335</v>
      </c>
      <c r="DY148" s="204">
        <f t="shared" si="157"/>
        <v>1305000335</v>
      </c>
      <c r="DZ148" s="204">
        <f t="shared" si="158"/>
        <v>1305000335</v>
      </c>
      <c r="EA148" s="204">
        <f t="shared" si="159"/>
        <v>1305000335</v>
      </c>
      <c r="EB148" s="204">
        <f t="shared" si="160"/>
        <v>1305000335</v>
      </c>
      <c r="EC148" s="204">
        <f t="shared" si="161"/>
        <v>1305000335</v>
      </c>
      <c r="ED148" s="204">
        <f t="shared" si="162"/>
        <v>1305000335</v>
      </c>
      <c r="EE148" s="204">
        <f t="shared" si="163"/>
        <v>1305000335</v>
      </c>
    </row>
    <row r="149" spans="2:135" ht="22.8" x14ac:dyDescent="0.3">
      <c r="B149" s="225">
        <f t="shared" si="164"/>
        <v>136</v>
      </c>
      <c r="C149" s="226">
        <f t="shared" si="165"/>
        <v>1305000336</v>
      </c>
      <c r="D149" s="227" t="s">
        <v>293</v>
      </c>
      <c r="E149" s="279" t="s">
        <v>38</v>
      </c>
      <c r="F149" s="202"/>
      <c r="G149" s="202"/>
      <c r="H149" s="202"/>
      <c r="I149" s="202"/>
      <c r="J149" s="202"/>
      <c r="K149" s="201"/>
      <c r="U149">
        <v>135</v>
      </c>
      <c r="V149">
        <f t="shared" si="166"/>
        <v>1305000335</v>
      </c>
      <c r="W149" t="str">
        <f t="shared" si="167"/>
        <v>01T</v>
      </c>
      <c r="X149" t="str">
        <f>IF(B148="","",IF(OR(W149="",W149=0),"",IF(V149=800,"",INDEX(DATA!$M$10:$Q$10,1,MATCH(W149,DATA!$M$9:$Q$9,0)))))</f>
        <v>09H</v>
      </c>
      <c r="Y149" t="str">
        <f>IF(B148="","",IF($CG$13=2,IF(OR(F148="NO",F148=""),"",F148),IF(V149=800,"",DATA!$M$11)))</f>
        <v>13E</v>
      </c>
      <c r="Z149" t="str">
        <f>IF(B148="","",IF(AND($CG$13=2,G148="NO"),"",IF(V149=800,"",LEFT(DATA!$M$12,2)&amp;D148)))</f>
        <v>15E</v>
      </c>
      <c r="AA149" t="str">
        <f>IF(B148="","",IF(AND($CG$13=2,G148="NO"),"",IF(V149=800,"",LEFT(DATA!$M$13,2)&amp;D148)))</f>
        <v>19E</v>
      </c>
      <c r="AB149" t="str">
        <f>IF(B148="","",IF(AND($CG$13=2,H148="NO"),"",IF(V149=800,"",LEFT(DATA!$M$14,2)&amp;D148)))</f>
        <v>20E</v>
      </c>
      <c r="AC149" t="str">
        <f>IF(B148="","",IF(AND($CG$13=2,H148="NO"),"",IF(V149=800,"",LEFT(DATA!$M$15,2)&amp;D148)))</f>
        <v>21E</v>
      </c>
      <c r="AD149" t="str">
        <f>IF(B148="","",IF(AND($CG$13=2,I148="NO"),"",IF(V149=800,"",LEFT(DATA!$M$16,2)&amp;D148)))</f>
        <v>E</v>
      </c>
      <c r="AE149" t="str">
        <f>IF(B148="","",IF(AND($CG$13=2,I148="NO"),"",IF(V149=800,"",LEFT(DATA!$M$17,2)&amp;D148)))</f>
        <v>E</v>
      </c>
      <c r="AF149" t="str">
        <f>IF(B148="","",IF(AND($CG$13=2,J148="NO"),"",IF(V149=800,"",LEFT(DATA!$M$18,2)&amp;D148)))</f>
        <v>E</v>
      </c>
      <c r="AG149" t="str">
        <f>IF(B148="","",IF(AND($CG$13=2,J148="NO"),"",IF(V149=800,"",LEFT(DATA!$M$19,2)&amp;D148)))</f>
        <v>E</v>
      </c>
      <c r="AJ149" s="192">
        <f t="shared" si="168"/>
        <v>135</v>
      </c>
      <c r="AK149" s="192">
        <f t="shared" si="169"/>
        <v>135</v>
      </c>
      <c r="AL149" s="192">
        <f t="shared" si="170"/>
        <v>1305000335</v>
      </c>
      <c r="AM149" s="192" t="str">
        <f t="shared" si="171"/>
        <v>E</v>
      </c>
      <c r="AN149" s="192">
        <v>135</v>
      </c>
      <c r="AO149" s="192" t="str">
        <f>IF(AL149="","",INDEX($W$15:$AG$402,MATCH(AL149,V$15:$V$402,0),1))</f>
        <v>01T</v>
      </c>
      <c r="AP149" s="192" t="str">
        <f t="shared" si="172"/>
        <v>09H</v>
      </c>
      <c r="AQ149" s="192" t="str">
        <f t="shared" si="173"/>
        <v>13E</v>
      </c>
      <c r="AR149" s="192" t="str">
        <f t="shared" si="174"/>
        <v>15E</v>
      </c>
      <c r="AS149" s="192" t="str">
        <f t="shared" si="175"/>
        <v>19E</v>
      </c>
      <c r="AT149" s="192" t="str">
        <f t="shared" si="176"/>
        <v>20E</v>
      </c>
      <c r="AU149" s="192" t="str">
        <f t="shared" si="177"/>
        <v>21E</v>
      </c>
      <c r="AV149" s="192" t="str">
        <f t="shared" si="178"/>
        <v>E</v>
      </c>
      <c r="AW149" s="192" t="str">
        <f t="shared" si="179"/>
        <v>E</v>
      </c>
      <c r="AX149" s="192" t="str">
        <f t="shared" si="180"/>
        <v>E</v>
      </c>
      <c r="AY149" s="192" t="str">
        <f t="shared" si="181"/>
        <v>E</v>
      </c>
      <c r="BB149">
        <f t="shared" si="182"/>
        <v>800</v>
      </c>
      <c r="BC149">
        <f t="shared" si="183"/>
        <v>135</v>
      </c>
      <c r="BD149">
        <f t="shared" si="184"/>
        <v>800</v>
      </c>
      <c r="BE149">
        <f t="shared" si="185"/>
        <v>800</v>
      </c>
      <c r="BF149">
        <f t="shared" si="186"/>
        <v>800</v>
      </c>
      <c r="BG149">
        <f t="shared" si="187"/>
        <v>135</v>
      </c>
      <c r="BH149">
        <v>135</v>
      </c>
      <c r="BK149">
        <f t="shared" si="188"/>
        <v>135</v>
      </c>
      <c r="BL149">
        <f t="shared" si="189"/>
        <v>800</v>
      </c>
      <c r="BM149">
        <f t="shared" si="190"/>
        <v>800</v>
      </c>
      <c r="BN149">
        <f t="shared" si="191"/>
        <v>800</v>
      </c>
      <c r="BO149">
        <f t="shared" si="192"/>
        <v>800</v>
      </c>
      <c r="BP149">
        <f t="shared" si="193"/>
        <v>800</v>
      </c>
      <c r="BQ149">
        <f t="shared" si="194"/>
        <v>135</v>
      </c>
      <c r="CS149" s="193">
        <f t="shared" si="131"/>
        <v>136</v>
      </c>
      <c r="CT149" s="193">
        <f t="shared" si="132"/>
        <v>136</v>
      </c>
      <c r="CU149" s="193">
        <f t="shared" si="133"/>
        <v>136</v>
      </c>
      <c r="CV149" s="193">
        <f t="shared" si="134"/>
        <v>136</v>
      </c>
      <c r="CW149" s="193">
        <f t="shared" si="135"/>
        <v>136</v>
      </c>
      <c r="CX149" s="193">
        <f t="shared" si="136"/>
        <v>136</v>
      </c>
      <c r="CY149" s="193">
        <f t="shared" si="137"/>
        <v>136</v>
      </c>
      <c r="CZ149" s="193">
        <f t="shared" si="138"/>
        <v>136</v>
      </c>
      <c r="DA149" s="193">
        <f t="shared" si="139"/>
        <v>136</v>
      </c>
      <c r="DB149" s="193">
        <f t="shared" si="140"/>
        <v>136</v>
      </c>
      <c r="DC149" s="193">
        <f t="shared" si="141"/>
        <v>136</v>
      </c>
      <c r="DF149">
        <v>136</v>
      </c>
      <c r="DG149" s="192" t="str">
        <f t="shared" si="142"/>
        <v>01T</v>
      </c>
      <c r="DH149" s="192" t="str">
        <f t="shared" si="143"/>
        <v>09H</v>
      </c>
      <c r="DI149" s="192" t="str">
        <f t="shared" si="144"/>
        <v>13E</v>
      </c>
      <c r="DJ149" s="192" t="str">
        <f t="shared" si="145"/>
        <v>15E</v>
      </c>
      <c r="DK149" s="192" t="str">
        <f t="shared" si="146"/>
        <v>19E</v>
      </c>
      <c r="DL149" s="192" t="str">
        <f t="shared" si="147"/>
        <v>20E</v>
      </c>
      <c r="DM149" s="192" t="str">
        <f t="shared" si="148"/>
        <v>21E</v>
      </c>
      <c r="DN149" s="192" t="str">
        <f t="shared" si="149"/>
        <v>E</v>
      </c>
      <c r="DO149" s="192" t="str">
        <f t="shared" si="150"/>
        <v>E</v>
      </c>
      <c r="DP149" s="192" t="str">
        <f t="shared" si="151"/>
        <v>E</v>
      </c>
      <c r="DQ149" s="192" t="str">
        <f t="shared" si="152"/>
        <v>E</v>
      </c>
      <c r="DU149" s="204">
        <f t="shared" si="153"/>
        <v>1305000336</v>
      </c>
      <c r="DV149" s="204">
        <f t="shared" si="154"/>
        <v>1305000336</v>
      </c>
      <c r="DW149" s="204">
        <f t="shared" si="155"/>
        <v>1305000336</v>
      </c>
      <c r="DX149" s="204">
        <f t="shared" si="156"/>
        <v>1305000336</v>
      </c>
      <c r="DY149" s="204">
        <f t="shared" si="157"/>
        <v>1305000336</v>
      </c>
      <c r="DZ149" s="204">
        <f t="shared" si="158"/>
        <v>1305000336</v>
      </c>
      <c r="EA149" s="204">
        <f t="shared" si="159"/>
        <v>1305000336</v>
      </c>
      <c r="EB149" s="204">
        <f t="shared" si="160"/>
        <v>1305000336</v>
      </c>
      <c r="EC149" s="204">
        <f t="shared" si="161"/>
        <v>1305000336</v>
      </c>
      <c r="ED149" s="204">
        <f t="shared" si="162"/>
        <v>1305000336</v>
      </c>
      <c r="EE149" s="204">
        <f t="shared" si="163"/>
        <v>1305000336</v>
      </c>
    </row>
    <row r="150" spans="2:135" ht="22.8" x14ac:dyDescent="0.3">
      <c r="B150" s="225">
        <f t="shared" si="164"/>
        <v>137</v>
      </c>
      <c r="C150" s="226">
        <f t="shared" si="165"/>
        <v>1305000337</v>
      </c>
      <c r="D150" s="227" t="s">
        <v>293</v>
      </c>
      <c r="E150" s="279" t="s">
        <v>38</v>
      </c>
      <c r="F150" s="202"/>
      <c r="G150" s="202"/>
      <c r="H150" s="202"/>
      <c r="I150" s="202"/>
      <c r="J150" s="202"/>
      <c r="K150" s="201"/>
      <c r="U150">
        <v>136</v>
      </c>
      <c r="V150">
        <f t="shared" si="166"/>
        <v>1305000336</v>
      </c>
      <c r="W150" t="str">
        <f t="shared" si="167"/>
        <v>01T</v>
      </c>
      <c r="X150" t="str">
        <f>IF(B149="","",IF(OR(W150="",W150=0),"",IF(V150=800,"",INDEX(DATA!$M$10:$Q$10,1,MATCH(W150,DATA!$M$9:$Q$9,0)))))</f>
        <v>09H</v>
      </c>
      <c r="Y150" t="str">
        <f>IF(B149="","",IF($CG$13=2,IF(OR(F149="NO",F149=""),"",F149),IF(V150=800,"",DATA!$M$11)))</f>
        <v>13E</v>
      </c>
      <c r="Z150" t="str">
        <f>IF(B149="","",IF(AND($CG$13=2,G149="NO"),"",IF(V150=800,"",LEFT(DATA!$M$12,2)&amp;D149)))</f>
        <v>15E</v>
      </c>
      <c r="AA150" t="str">
        <f>IF(B149="","",IF(AND($CG$13=2,G149="NO"),"",IF(V150=800,"",LEFT(DATA!$M$13,2)&amp;D149)))</f>
        <v>19E</v>
      </c>
      <c r="AB150" t="str">
        <f>IF(B149="","",IF(AND($CG$13=2,H149="NO"),"",IF(V150=800,"",LEFT(DATA!$M$14,2)&amp;D149)))</f>
        <v>20E</v>
      </c>
      <c r="AC150" t="str">
        <f>IF(B149="","",IF(AND($CG$13=2,H149="NO"),"",IF(V150=800,"",LEFT(DATA!$M$15,2)&amp;D149)))</f>
        <v>21E</v>
      </c>
      <c r="AD150" t="str">
        <f>IF(B149="","",IF(AND($CG$13=2,I149="NO"),"",IF(V150=800,"",LEFT(DATA!$M$16,2)&amp;D149)))</f>
        <v>E</v>
      </c>
      <c r="AE150" t="str">
        <f>IF(B149="","",IF(AND($CG$13=2,I149="NO"),"",IF(V150=800,"",LEFT(DATA!$M$17,2)&amp;D149)))</f>
        <v>E</v>
      </c>
      <c r="AF150" t="str">
        <f>IF(B149="","",IF(AND($CG$13=2,J149="NO"),"",IF(V150=800,"",LEFT(DATA!$M$18,2)&amp;D149)))</f>
        <v>E</v>
      </c>
      <c r="AG150" t="str">
        <f>IF(B149="","",IF(AND($CG$13=2,J149="NO"),"",IF(V150=800,"",LEFT(DATA!$M$19,2)&amp;D149)))</f>
        <v>E</v>
      </c>
      <c r="AJ150" s="192">
        <f t="shared" si="168"/>
        <v>136</v>
      </c>
      <c r="AK150" s="192">
        <f t="shared" si="169"/>
        <v>136</v>
      </c>
      <c r="AL150" s="192">
        <f t="shared" si="170"/>
        <v>1305000336</v>
      </c>
      <c r="AM150" s="192" t="str">
        <f t="shared" si="171"/>
        <v>E</v>
      </c>
      <c r="AN150" s="192">
        <v>136</v>
      </c>
      <c r="AO150" s="192" t="str">
        <f>IF(AL150="","",INDEX($W$15:$AG$402,MATCH(AL150,V$15:$V$402,0),1))</f>
        <v>01T</v>
      </c>
      <c r="AP150" s="192" t="str">
        <f t="shared" si="172"/>
        <v>09H</v>
      </c>
      <c r="AQ150" s="192" t="str">
        <f t="shared" si="173"/>
        <v>13E</v>
      </c>
      <c r="AR150" s="192" t="str">
        <f t="shared" si="174"/>
        <v>15E</v>
      </c>
      <c r="AS150" s="192" t="str">
        <f t="shared" si="175"/>
        <v>19E</v>
      </c>
      <c r="AT150" s="192" t="str">
        <f t="shared" si="176"/>
        <v>20E</v>
      </c>
      <c r="AU150" s="192" t="str">
        <f t="shared" si="177"/>
        <v>21E</v>
      </c>
      <c r="AV150" s="192" t="str">
        <f t="shared" si="178"/>
        <v>E</v>
      </c>
      <c r="AW150" s="192" t="str">
        <f t="shared" si="179"/>
        <v>E</v>
      </c>
      <c r="AX150" s="192" t="str">
        <f t="shared" si="180"/>
        <v>E</v>
      </c>
      <c r="AY150" s="192" t="str">
        <f t="shared" si="181"/>
        <v>E</v>
      </c>
      <c r="BB150">
        <f t="shared" si="182"/>
        <v>800</v>
      </c>
      <c r="BC150">
        <f t="shared" si="183"/>
        <v>136</v>
      </c>
      <c r="BD150">
        <f t="shared" si="184"/>
        <v>800</v>
      </c>
      <c r="BE150">
        <f t="shared" si="185"/>
        <v>800</v>
      </c>
      <c r="BF150">
        <f t="shared" si="186"/>
        <v>800</v>
      </c>
      <c r="BG150">
        <f t="shared" si="187"/>
        <v>136</v>
      </c>
      <c r="BH150">
        <v>136</v>
      </c>
      <c r="BK150">
        <f t="shared" si="188"/>
        <v>136</v>
      </c>
      <c r="BL150">
        <f t="shared" si="189"/>
        <v>800</v>
      </c>
      <c r="BM150">
        <f t="shared" si="190"/>
        <v>800</v>
      </c>
      <c r="BN150">
        <f t="shared" si="191"/>
        <v>800</v>
      </c>
      <c r="BO150">
        <f t="shared" si="192"/>
        <v>800</v>
      </c>
      <c r="BP150">
        <f t="shared" si="193"/>
        <v>800</v>
      </c>
      <c r="BQ150">
        <f t="shared" si="194"/>
        <v>136</v>
      </c>
      <c r="CS150" s="193">
        <f t="shared" si="131"/>
        <v>137</v>
      </c>
      <c r="CT150" s="193">
        <f t="shared" si="132"/>
        <v>137</v>
      </c>
      <c r="CU150" s="193">
        <f t="shared" si="133"/>
        <v>137</v>
      </c>
      <c r="CV150" s="193">
        <f t="shared" si="134"/>
        <v>137</v>
      </c>
      <c r="CW150" s="193">
        <f t="shared" si="135"/>
        <v>137</v>
      </c>
      <c r="CX150" s="193">
        <f t="shared" si="136"/>
        <v>137</v>
      </c>
      <c r="CY150" s="193">
        <f t="shared" si="137"/>
        <v>137</v>
      </c>
      <c r="CZ150" s="193">
        <f t="shared" si="138"/>
        <v>137</v>
      </c>
      <c r="DA150" s="193">
        <f t="shared" si="139"/>
        <v>137</v>
      </c>
      <c r="DB150" s="193">
        <f t="shared" si="140"/>
        <v>137</v>
      </c>
      <c r="DC150" s="193">
        <f t="shared" si="141"/>
        <v>137</v>
      </c>
      <c r="DF150">
        <v>137</v>
      </c>
      <c r="DG150" s="192" t="str">
        <f t="shared" si="142"/>
        <v>01T</v>
      </c>
      <c r="DH150" s="192" t="str">
        <f t="shared" si="143"/>
        <v>09H</v>
      </c>
      <c r="DI150" s="192" t="str">
        <f t="shared" si="144"/>
        <v>13E</v>
      </c>
      <c r="DJ150" s="192" t="str">
        <f t="shared" si="145"/>
        <v>15E</v>
      </c>
      <c r="DK150" s="192" t="str">
        <f t="shared" si="146"/>
        <v>19E</v>
      </c>
      <c r="DL150" s="192" t="str">
        <f t="shared" si="147"/>
        <v>20E</v>
      </c>
      <c r="DM150" s="192" t="str">
        <f t="shared" si="148"/>
        <v>21E</v>
      </c>
      <c r="DN150" s="192" t="str">
        <f t="shared" si="149"/>
        <v>E</v>
      </c>
      <c r="DO150" s="192" t="str">
        <f t="shared" si="150"/>
        <v>E</v>
      </c>
      <c r="DP150" s="192" t="str">
        <f t="shared" si="151"/>
        <v>E</v>
      </c>
      <c r="DQ150" s="192" t="str">
        <f t="shared" si="152"/>
        <v>E</v>
      </c>
      <c r="DU150" s="204">
        <f t="shared" si="153"/>
        <v>1305000337</v>
      </c>
      <c r="DV150" s="204">
        <f t="shared" si="154"/>
        <v>1305000337</v>
      </c>
      <c r="DW150" s="204">
        <f t="shared" si="155"/>
        <v>1305000337</v>
      </c>
      <c r="DX150" s="204">
        <f t="shared" si="156"/>
        <v>1305000337</v>
      </c>
      <c r="DY150" s="204">
        <f t="shared" si="157"/>
        <v>1305000337</v>
      </c>
      <c r="DZ150" s="204">
        <f t="shared" si="158"/>
        <v>1305000337</v>
      </c>
      <c r="EA150" s="204">
        <f t="shared" si="159"/>
        <v>1305000337</v>
      </c>
      <c r="EB150" s="204">
        <f t="shared" si="160"/>
        <v>1305000337</v>
      </c>
      <c r="EC150" s="204">
        <f t="shared" si="161"/>
        <v>1305000337</v>
      </c>
      <c r="ED150" s="204">
        <f t="shared" si="162"/>
        <v>1305000337</v>
      </c>
      <c r="EE150" s="204">
        <f t="shared" si="163"/>
        <v>1305000337</v>
      </c>
    </row>
    <row r="151" spans="2:135" ht="22.8" x14ac:dyDescent="0.3">
      <c r="B151" s="225">
        <f t="shared" si="164"/>
        <v>138</v>
      </c>
      <c r="C151" s="226">
        <f t="shared" si="165"/>
        <v>1305000338</v>
      </c>
      <c r="D151" s="227" t="s">
        <v>293</v>
      </c>
      <c r="E151" s="279" t="s">
        <v>38</v>
      </c>
      <c r="F151" s="202"/>
      <c r="G151" s="202"/>
      <c r="H151" s="202"/>
      <c r="I151" s="202"/>
      <c r="J151" s="202"/>
      <c r="K151" s="201"/>
      <c r="U151">
        <v>137</v>
      </c>
      <c r="V151">
        <f t="shared" si="166"/>
        <v>1305000337</v>
      </c>
      <c r="W151" t="str">
        <f t="shared" si="167"/>
        <v>01T</v>
      </c>
      <c r="X151" t="str">
        <f>IF(B150="","",IF(OR(W151="",W151=0),"",IF(V151=800,"",INDEX(DATA!$M$10:$Q$10,1,MATCH(W151,DATA!$M$9:$Q$9,0)))))</f>
        <v>09H</v>
      </c>
      <c r="Y151" t="str">
        <f>IF(B150="","",IF($CG$13=2,IF(OR(F150="NO",F150=""),"",F150),IF(V151=800,"",DATA!$M$11)))</f>
        <v>13E</v>
      </c>
      <c r="Z151" t="str">
        <f>IF(B150="","",IF(AND($CG$13=2,G150="NO"),"",IF(V151=800,"",LEFT(DATA!$M$12,2)&amp;D150)))</f>
        <v>15E</v>
      </c>
      <c r="AA151" t="str">
        <f>IF(B150="","",IF(AND($CG$13=2,G150="NO"),"",IF(V151=800,"",LEFT(DATA!$M$13,2)&amp;D150)))</f>
        <v>19E</v>
      </c>
      <c r="AB151" t="str">
        <f>IF(B150="","",IF(AND($CG$13=2,H150="NO"),"",IF(V151=800,"",LEFT(DATA!$M$14,2)&amp;D150)))</f>
        <v>20E</v>
      </c>
      <c r="AC151" t="str">
        <f>IF(B150="","",IF(AND($CG$13=2,H150="NO"),"",IF(V151=800,"",LEFT(DATA!$M$15,2)&amp;D150)))</f>
        <v>21E</v>
      </c>
      <c r="AD151" t="str">
        <f>IF(B150="","",IF(AND($CG$13=2,I150="NO"),"",IF(V151=800,"",LEFT(DATA!$M$16,2)&amp;D150)))</f>
        <v>E</v>
      </c>
      <c r="AE151" t="str">
        <f>IF(B150="","",IF(AND($CG$13=2,I150="NO"),"",IF(V151=800,"",LEFT(DATA!$M$17,2)&amp;D150)))</f>
        <v>E</v>
      </c>
      <c r="AF151" t="str">
        <f>IF(B150="","",IF(AND($CG$13=2,J150="NO"),"",IF(V151=800,"",LEFT(DATA!$M$18,2)&amp;D150)))</f>
        <v>E</v>
      </c>
      <c r="AG151" t="str">
        <f>IF(B150="","",IF(AND($CG$13=2,J150="NO"),"",IF(V151=800,"",LEFT(DATA!$M$19,2)&amp;D150)))</f>
        <v>E</v>
      </c>
      <c r="AJ151" s="192">
        <f t="shared" si="168"/>
        <v>137</v>
      </c>
      <c r="AK151" s="192">
        <f t="shared" si="169"/>
        <v>137</v>
      </c>
      <c r="AL151" s="192">
        <f t="shared" si="170"/>
        <v>1305000337</v>
      </c>
      <c r="AM151" s="192" t="str">
        <f t="shared" si="171"/>
        <v>E</v>
      </c>
      <c r="AN151" s="192">
        <v>137</v>
      </c>
      <c r="AO151" s="192" t="str">
        <f>IF(AL151="","",INDEX($W$15:$AG$402,MATCH(AL151,V$15:$V$402,0),1))</f>
        <v>01T</v>
      </c>
      <c r="AP151" s="192" t="str">
        <f t="shared" si="172"/>
        <v>09H</v>
      </c>
      <c r="AQ151" s="192" t="str">
        <f t="shared" si="173"/>
        <v>13E</v>
      </c>
      <c r="AR151" s="192" t="str">
        <f t="shared" si="174"/>
        <v>15E</v>
      </c>
      <c r="AS151" s="192" t="str">
        <f t="shared" si="175"/>
        <v>19E</v>
      </c>
      <c r="AT151" s="192" t="str">
        <f t="shared" si="176"/>
        <v>20E</v>
      </c>
      <c r="AU151" s="192" t="str">
        <f t="shared" si="177"/>
        <v>21E</v>
      </c>
      <c r="AV151" s="192" t="str">
        <f t="shared" si="178"/>
        <v>E</v>
      </c>
      <c r="AW151" s="192" t="str">
        <f t="shared" si="179"/>
        <v>E</v>
      </c>
      <c r="AX151" s="192" t="str">
        <f t="shared" si="180"/>
        <v>E</v>
      </c>
      <c r="AY151" s="192" t="str">
        <f t="shared" si="181"/>
        <v>E</v>
      </c>
      <c r="BB151">
        <f t="shared" si="182"/>
        <v>800</v>
      </c>
      <c r="BC151">
        <f t="shared" si="183"/>
        <v>137</v>
      </c>
      <c r="BD151">
        <f t="shared" si="184"/>
        <v>800</v>
      </c>
      <c r="BE151">
        <f t="shared" si="185"/>
        <v>800</v>
      </c>
      <c r="BF151">
        <f t="shared" si="186"/>
        <v>800</v>
      </c>
      <c r="BG151">
        <f t="shared" si="187"/>
        <v>137</v>
      </c>
      <c r="BH151">
        <v>137</v>
      </c>
      <c r="BK151">
        <f t="shared" si="188"/>
        <v>137</v>
      </c>
      <c r="BL151">
        <f t="shared" si="189"/>
        <v>800</v>
      </c>
      <c r="BM151">
        <f t="shared" si="190"/>
        <v>800</v>
      </c>
      <c r="BN151">
        <f t="shared" si="191"/>
        <v>800</v>
      </c>
      <c r="BO151">
        <f t="shared" si="192"/>
        <v>800</v>
      </c>
      <c r="BP151">
        <f t="shared" si="193"/>
        <v>800</v>
      </c>
      <c r="BQ151">
        <f t="shared" si="194"/>
        <v>137</v>
      </c>
      <c r="CS151" s="193">
        <f t="shared" si="131"/>
        <v>138</v>
      </c>
      <c r="CT151" s="193">
        <f t="shared" si="132"/>
        <v>138</v>
      </c>
      <c r="CU151" s="193">
        <f t="shared" si="133"/>
        <v>138</v>
      </c>
      <c r="CV151" s="193">
        <f t="shared" si="134"/>
        <v>138</v>
      </c>
      <c r="CW151" s="193">
        <f t="shared" si="135"/>
        <v>138</v>
      </c>
      <c r="CX151" s="193">
        <f t="shared" si="136"/>
        <v>138</v>
      </c>
      <c r="CY151" s="193">
        <f t="shared" si="137"/>
        <v>138</v>
      </c>
      <c r="CZ151" s="193">
        <f t="shared" si="138"/>
        <v>138</v>
      </c>
      <c r="DA151" s="193">
        <f t="shared" si="139"/>
        <v>138</v>
      </c>
      <c r="DB151" s="193">
        <f t="shared" si="140"/>
        <v>138</v>
      </c>
      <c r="DC151" s="193">
        <f t="shared" si="141"/>
        <v>138</v>
      </c>
      <c r="DF151">
        <v>138</v>
      </c>
      <c r="DG151" s="192" t="str">
        <f t="shared" si="142"/>
        <v>01T</v>
      </c>
      <c r="DH151" s="192" t="str">
        <f t="shared" si="143"/>
        <v>09H</v>
      </c>
      <c r="DI151" s="192" t="str">
        <f t="shared" si="144"/>
        <v>13E</v>
      </c>
      <c r="DJ151" s="192" t="str">
        <f t="shared" si="145"/>
        <v>15E</v>
      </c>
      <c r="DK151" s="192" t="str">
        <f t="shared" si="146"/>
        <v>19E</v>
      </c>
      <c r="DL151" s="192" t="str">
        <f t="shared" si="147"/>
        <v>20E</v>
      </c>
      <c r="DM151" s="192" t="str">
        <f t="shared" si="148"/>
        <v>21E</v>
      </c>
      <c r="DN151" s="192" t="str">
        <f t="shared" si="149"/>
        <v>E</v>
      </c>
      <c r="DO151" s="192" t="str">
        <f t="shared" si="150"/>
        <v>E</v>
      </c>
      <c r="DP151" s="192" t="str">
        <f t="shared" si="151"/>
        <v>E</v>
      </c>
      <c r="DQ151" s="192" t="str">
        <f t="shared" si="152"/>
        <v>E</v>
      </c>
      <c r="DU151" s="204">
        <f t="shared" si="153"/>
        <v>1305000338</v>
      </c>
      <c r="DV151" s="204">
        <f t="shared" si="154"/>
        <v>1305000338</v>
      </c>
      <c r="DW151" s="204">
        <f t="shared" si="155"/>
        <v>1305000338</v>
      </c>
      <c r="DX151" s="204">
        <f t="shared" si="156"/>
        <v>1305000338</v>
      </c>
      <c r="DY151" s="204">
        <f t="shared" si="157"/>
        <v>1305000338</v>
      </c>
      <c r="DZ151" s="204">
        <f t="shared" si="158"/>
        <v>1305000338</v>
      </c>
      <c r="EA151" s="204">
        <f t="shared" si="159"/>
        <v>1305000338</v>
      </c>
      <c r="EB151" s="204">
        <f t="shared" si="160"/>
        <v>1305000338</v>
      </c>
      <c r="EC151" s="204">
        <f t="shared" si="161"/>
        <v>1305000338</v>
      </c>
      <c r="ED151" s="204">
        <f t="shared" si="162"/>
        <v>1305000338</v>
      </c>
      <c r="EE151" s="204">
        <f t="shared" si="163"/>
        <v>1305000338</v>
      </c>
    </row>
    <row r="152" spans="2:135" ht="22.8" x14ac:dyDescent="0.3">
      <c r="B152" s="225">
        <f t="shared" si="164"/>
        <v>139</v>
      </c>
      <c r="C152" s="226">
        <f t="shared" si="165"/>
        <v>1305000339</v>
      </c>
      <c r="D152" s="227" t="s">
        <v>293</v>
      </c>
      <c r="E152" s="279" t="s">
        <v>38</v>
      </c>
      <c r="F152" s="202"/>
      <c r="G152" s="202"/>
      <c r="H152" s="202"/>
      <c r="I152" s="202"/>
      <c r="J152" s="202"/>
      <c r="K152" s="201"/>
      <c r="U152">
        <v>138</v>
      </c>
      <c r="V152">
        <f t="shared" si="166"/>
        <v>1305000338</v>
      </c>
      <c r="W152" t="str">
        <f t="shared" si="167"/>
        <v>01T</v>
      </c>
      <c r="X152" t="str">
        <f>IF(B151="","",IF(OR(W152="",W152=0),"",IF(V152=800,"",INDEX(DATA!$M$10:$Q$10,1,MATCH(W152,DATA!$M$9:$Q$9,0)))))</f>
        <v>09H</v>
      </c>
      <c r="Y152" t="str">
        <f>IF(B151="","",IF($CG$13=2,IF(OR(F151="NO",F151=""),"",F151),IF(V152=800,"",DATA!$M$11)))</f>
        <v>13E</v>
      </c>
      <c r="Z152" t="str">
        <f>IF(B151="","",IF(AND($CG$13=2,G151="NO"),"",IF(V152=800,"",LEFT(DATA!$M$12,2)&amp;D151)))</f>
        <v>15E</v>
      </c>
      <c r="AA152" t="str">
        <f>IF(B151="","",IF(AND($CG$13=2,G151="NO"),"",IF(V152=800,"",LEFT(DATA!$M$13,2)&amp;D151)))</f>
        <v>19E</v>
      </c>
      <c r="AB152" t="str">
        <f>IF(B151="","",IF(AND($CG$13=2,H151="NO"),"",IF(V152=800,"",LEFT(DATA!$M$14,2)&amp;D151)))</f>
        <v>20E</v>
      </c>
      <c r="AC152" t="str">
        <f>IF(B151="","",IF(AND($CG$13=2,H151="NO"),"",IF(V152=800,"",LEFT(DATA!$M$15,2)&amp;D151)))</f>
        <v>21E</v>
      </c>
      <c r="AD152" t="str">
        <f>IF(B151="","",IF(AND($CG$13=2,I151="NO"),"",IF(V152=800,"",LEFT(DATA!$M$16,2)&amp;D151)))</f>
        <v>E</v>
      </c>
      <c r="AE152" t="str">
        <f>IF(B151="","",IF(AND($CG$13=2,I151="NO"),"",IF(V152=800,"",LEFT(DATA!$M$17,2)&amp;D151)))</f>
        <v>E</v>
      </c>
      <c r="AF152" t="str">
        <f>IF(B151="","",IF(AND($CG$13=2,J151="NO"),"",IF(V152=800,"",LEFT(DATA!$M$18,2)&amp;D151)))</f>
        <v>E</v>
      </c>
      <c r="AG152" t="str">
        <f>IF(B151="","",IF(AND($CG$13=2,J151="NO"),"",IF(V152=800,"",LEFT(DATA!$M$19,2)&amp;D151)))</f>
        <v>E</v>
      </c>
      <c r="AJ152" s="192">
        <f t="shared" si="168"/>
        <v>138</v>
      </c>
      <c r="AK152" s="192">
        <f t="shared" si="169"/>
        <v>138</v>
      </c>
      <c r="AL152" s="192">
        <f t="shared" si="170"/>
        <v>1305000338</v>
      </c>
      <c r="AM152" s="192" t="str">
        <f t="shared" si="171"/>
        <v>E</v>
      </c>
      <c r="AN152" s="192">
        <v>138</v>
      </c>
      <c r="AO152" s="192" t="str">
        <f>IF(AL152="","",INDEX($W$15:$AG$402,MATCH(AL152,V$15:$V$402,0),1))</f>
        <v>01T</v>
      </c>
      <c r="AP152" s="192" t="str">
        <f t="shared" si="172"/>
        <v>09H</v>
      </c>
      <c r="AQ152" s="192" t="str">
        <f t="shared" si="173"/>
        <v>13E</v>
      </c>
      <c r="AR152" s="192" t="str">
        <f t="shared" si="174"/>
        <v>15E</v>
      </c>
      <c r="AS152" s="192" t="str">
        <f t="shared" si="175"/>
        <v>19E</v>
      </c>
      <c r="AT152" s="192" t="str">
        <f t="shared" si="176"/>
        <v>20E</v>
      </c>
      <c r="AU152" s="192" t="str">
        <f t="shared" si="177"/>
        <v>21E</v>
      </c>
      <c r="AV152" s="192" t="str">
        <f t="shared" si="178"/>
        <v>E</v>
      </c>
      <c r="AW152" s="192" t="str">
        <f t="shared" si="179"/>
        <v>E</v>
      </c>
      <c r="AX152" s="192" t="str">
        <f t="shared" si="180"/>
        <v>E</v>
      </c>
      <c r="AY152" s="192" t="str">
        <f t="shared" si="181"/>
        <v>E</v>
      </c>
      <c r="BB152">
        <f t="shared" si="182"/>
        <v>800</v>
      </c>
      <c r="BC152">
        <f t="shared" si="183"/>
        <v>138</v>
      </c>
      <c r="BD152">
        <f t="shared" si="184"/>
        <v>800</v>
      </c>
      <c r="BE152">
        <f t="shared" si="185"/>
        <v>800</v>
      </c>
      <c r="BF152">
        <f t="shared" si="186"/>
        <v>800</v>
      </c>
      <c r="BG152">
        <f t="shared" si="187"/>
        <v>138</v>
      </c>
      <c r="BH152">
        <v>138</v>
      </c>
      <c r="BK152">
        <f t="shared" si="188"/>
        <v>138</v>
      </c>
      <c r="BL152">
        <f t="shared" si="189"/>
        <v>800</v>
      </c>
      <c r="BM152">
        <f t="shared" si="190"/>
        <v>800</v>
      </c>
      <c r="BN152">
        <f t="shared" si="191"/>
        <v>800</v>
      </c>
      <c r="BO152">
        <f t="shared" si="192"/>
        <v>800</v>
      </c>
      <c r="BP152">
        <f t="shared" si="193"/>
        <v>800</v>
      </c>
      <c r="BQ152">
        <f t="shared" si="194"/>
        <v>138</v>
      </c>
      <c r="CS152" s="193">
        <f t="shared" si="131"/>
        <v>139</v>
      </c>
      <c r="CT152" s="193">
        <f t="shared" si="132"/>
        <v>139</v>
      </c>
      <c r="CU152" s="193">
        <f t="shared" si="133"/>
        <v>139</v>
      </c>
      <c r="CV152" s="193">
        <f t="shared" si="134"/>
        <v>139</v>
      </c>
      <c r="CW152" s="193">
        <f t="shared" si="135"/>
        <v>139</v>
      </c>
      <c r="CX152" s="193">
        <f t="shared" si="136"/>
        <v>139</v>
      </c>
      <c r="CY152" s="193">
        <f t="shared" si="137"/>
        <v>139</v>
      </c>
      <c r="CZ152" s="193">
        <f t="shared" si="138"/>
        <v>139</v>
      </c>
      <c r="DA152" s="193">
        <f t="shared" si="139"/>
        <v>139</v>
      </c>
      <c r="DB152" s="193">
        <f t="shared" si="140"/>
        <v>139</v>
      </c>
      <c r="DC152" s="193">
        <f t="shared" si="141"/>
        <v>139</v>
      </c>
      <c r="DF152">
        <v>139</v>
      </c>
      <c r="DG152" s="192" t="str">
        <f t="shared" si="142"/>
        <v>01T</v>
      </c>
      <c r="DH152" s="192" t="str">
        <f t="shared" si="143"/>
        <v>09H</v>
      </c>
      <c r="DI152" s="192" t="str">
        <f t="shared" si="144"/>
        <v>13E</v>
      </c>
      <c r="DJ152" s="192" t="str">
        <f t="shared" si="145"/>
        <v>15E</v>
      </c>
      <c r="DK152" s="192" t="str">
        <f t="shared" si="146"/>
        <v>19E</v>
      </c>
      <c r="DL152" s="192" t="str">
        <f t="shared" si="147"/>
        <v>20E</v>
      </c>
      <c r="DM152" s="192" t="str">
        <f t="shared" si="148"/>
        <v>21E</v>
      </c>
      <c r="DN152" s="192" t="str">
        <f t="shared" si="149"/>
        <v>E</v>
      </c>
      <c r="DO152" s="192" t="str">
        <f t="shared" si="150"/>
        <v>E</v>
      </c>
      <c r="DP152" s="192" t="str">
        <f t="shared" si="151"/>
        <v>E</v>
      </c>
      <c r="DQ152" s="192" t="str">
        <f t="shared" si="152"/>
        <v>E</v>
      </c>
      <c r="DU152" s="204">
        <f t="shared" si="153"/>
        <v>1305000339</v>
      </c>
      <c r="DV152" s="204">
        <f t="shared" si="154"/>
        <v>1305000339</v>
      </c>
      <c r="DW152" s="204">
        <f t="shared" si="155"/>
        <v>1305000339</v>
      </c>
      <c r="DX152" s="204">
        <f t="shared" si="156"/>
        <v>1305000339</v>
      </c>
      <c r="DY152" s="204">
        <f t="shared" si="157"/>
        <v>1305000339</v>
      </c>
      <c r="DZ152" s="204">
        <f t="shared" si="158"/>
        <v>1305000339</v>
      </c>
      <c r="EA152" s="204">
        <f t="shared" si="159"/>
        <v>1305000339</v>
      </c>
      <c r="EB152" s="204">
        <f t="shared" si="160"/>
        <v>1305000339</v>
      </c>
      <c r="EC152" s="204">
        <f t="shared" si="161"/>
        <v>1305000339</v>
      </c>
      <c r="ED152" s="204">
        <f t="shared" si="162"/>
        <v>1305000339</v>
      </c>
      <c r="EE152" s="204">
        <f t="shared" si="163"/>
        <v>1305000339</v>
      </c>
    </row>
    <row r="153" spans="2:135" ht="22.8" x14ac:dyDescent="0.3">
      <c r="B153" s="225">
        <f t="shared" si="164"/>
        <v>140</v>
      </c>
      <c r="C153" s="226">
        <f t="shared" si="165"/>
        <v>1305000340</v>
      </c>
      <c r="D153" s="227" t="s">
        <v>293</v>
      </c>
      <c r="E153" s="279" t="s">
        <v>38</v>
      </c>
      <c r="F153" s="202"/>
      <c r="G153" s="202"/>
      <c r="H153" s="202"/>
      <c r="I153" s="202"/>
      <c r="J153" s="202"/>
      <c r="K153" s="201"/>
      <c r="U153">
        <v>139</v>
      </c>
      <c r="V153">
        <f t="shared" si="166"/>
        <v>1305000339</v>
      </c>
      <c r="W153" t="str">
        <f t="shared" si="167"/>
        <v>01T</v>
      </c>
      <c r="X153" t="str">
        <f>IF(B152="","",IF(OR(W153="",W153=0),"",IF(V153=800,"",INDEX(DATA!$M$10:$Q$10,1,MATCH(W153,DATA!$M$9:$Q$9,0)))))</f>
        <v>09H</v>
      </c>
      <c r="Y153" t="str">
        <f>IF(B152="","",IF($CG$13=2,IF(OR(F152="NO",F152=""),"",F152),IF(V153=800,"",DATA!$M$11)))</f>
        <v>13E</v>
      </c>
      <c r="Z153" t="str">
        <f>IF(B152="","",IF(AND($CG$13=2,G152="NO"),"",IF(V153=800,"",LEFT(DATA!$M$12,2)&amp;D152)))</f>
        <v>15E</v>
      </c>
      <c r="AA153" t="str">
        <f>IF(B152="","",IF(AND($CG$13=2,G152="NO"),"",IF(V153=800,"",LEFT(DATA!$M$13,2)&amp;D152)))</f>
        <v>19E</v>
      </c>
      <c r="AB153" t="str">
        <f>IF(B152="","",IF(AND($CG$13=2,H152="NO"),"",IF(V153=800,"",LEFT(DATA!$M$14,2)&amp;D152)))</f>
        <v>20E</v>
      </c>
      <c r="AC153" t="str">
        <f>IF(B152="","",IF(AND($CG$13=2,H152="NO"),"",IF(V153=800,"",LEFT(DATA!$M$15,2)&amp;D152)))</f>
        <v>21E</v>
      </c>
      <c r="AD153" t="str">
        <f>IF(B152="","",IF(AND($CG$13=2,I152="NO"),"",IF(V153=800,"",LEFT(DATA!$M$16,2)&amp;D152)))</f>
        <v>E</v>
      </c>
      <c r="AE153" t="str">
        <f>IF(B152="","",IF(AND($CG$13=2,I152="NO"),"",IF(V153=800,"",LEFT(DATA!$M$17,2)&amp;D152)))</f>
        <v>E</v>
      </c>
      <c r="AF153" t="str">
        <f>IF(B152="","",IF(AND($CG$13=2,J152="NO"),"",IF(V153=800,"",LEFT(DATA!$M$18,2)&amp;D152)))</f>
        <v>E</v>
      </c>
      <c r="AG153" t="str">
        <f>IF(B152="","",IF(AND($CG$13=2,J152="NO"),"",IF(V153=800,"",LEFT(DATA!$M$19,2)&amp;D152)))</f>
        <v>E</v>
      </c>
      <c r="AJ153" s="192">
        <f t="shared" si="168"/>
        <v>139</v>
      </c>
      <c r="AK153" s="192">
        <f t="shared" si="169"/>
        <v>139</v>
      </c>
      <c r="AL153" s="192">
        <f t="shared" si="170"/>
        <v>1305000339</v>
      </c>
      <c r="AM153" s="192" t="str">
        <f t="shared" si="171"/>
        <v>E</v>
      </c>
      <c r="AN153" s="192">
        <v>139</v>
      </c>
      <c r="AO153" s="192" t="str">
        <f>IF(AL153="","",INDEX($W$15:$AG$402,MATCH(AL153,V$15:$V$402,0),1))</f>
        <v>01T</v>
      </c>
      <c r="AP153" s="192" t="str">
        <f t="shared" si="172"/>
        <v>09H</v>
      </c>
      <c r="AQ153" s="192" t="str">
        <f t="shared" si="173"/>
        <v>13E</v>
      </c>
      <c r="AR153" s="192" t="str">
        <f t="shared" si="174"/>
        <v>15E</v>
      </c>
      <c r="AS153" s="192" t="str">
        <f t="shared" si="175"/>
        <v>19E</v>
      </c>
      <c r="AT153" s="192" t="str">
        <f t="shared" si="176"/>
        <v>20E</v>
      </c>
      <c r="AU153" s="192" t="str">
        <f t="shared" si="177"/>
        <v>21E</v>
      </c>
      <c r="AV153" s="192" t="str">
        <f t="shared" si="178"/>
        <v>E</v>
      </c>
      <c r="AW153" s="192" t="str">
        <f t="shared" si="179"/>
        <v>E</v>
      </c>
      <c r="AX153" s="192" t="str">
        <f t="shared" si="180"/>
        <v>E</v>
      </c>
      <c r="AY153" s="192" t="str">
        <f t="shared" si="181"/>
        <v>E</v>
      </c>
      <c r="BB153">
        <f t="shared" si="182"/>
        <v>800</v>
      </c>
      <c r="BC153">
        <f t="shared" si="183"/>
        <v>139</v>
      </c>
      <c r="BD153">
        <f t="shared" si="184"/>
        <v>800</v>
      </c>
      <c r="BE153">
        <f t="shared" si="185"/>
        <v>800</v>
      </c>
      <c r="BF153">
        <f t="shared" si="186"/>
        <v>800</v>
      </c>
      <c r="BG153">
        <f t="shared" si="187"/>
        <v>139</v>
      </c>
      <c r="BH153">
        <v>139</v>
      </c>
      <c r="BK153">
        <f t="shared" si="188"/>
        <v>139</v>
      </c>
      <c r="BL153">
        <f t="shared" si="189"/>
        <v>800</v>
      </c>
      <c r="BM153">
        <f t="shared" si="190"/>
        <v>800</v>
      </c>
      <c r="BN153">
        <f t="shared" si="191"/>
        <v>800</v>
      </c>
      <c r="BO153">
        <f t="shared" si="192"/>
        <v>800</v>
      </c>
      <c r="BP153">
        <f t="shared" si="193"/>
        <v>800</v>
      </c>
      <c r="BQ153">
        <f t="shared" si="194"/>
        <v>139</v>
      </c>
      <c r="CS153" s="193">
        <f t="shared" si="131"/>
        <v>140</v>
      </c>
      <c r="CT153" s="193">
        <f t="shared" si="132"/>
        <v>140</v>
      </c>
      <c r="CU153" s="193">
        <f t="shared" si="133"/>
        <v>140</v>
      </c>
      <c r="CV153" s="193">
        <f t="shared" si="134"/>
        <v>140</v>
      </c>
      <c r="CW153" s="193">
        <f t="shared" si="135"/>
        <v>140</v>
      </c>
      <c r="CX153" s="193">
        <f t="shared" si="136"/>
        <v>140</v>
      </c>
      <c r="CY153" s="193">
        <f t="shared" si="137"/>
        <v>140</v>
      </c>
      <c r="CZ153" s="193">
        <f t="shared" si="138"/>
        <v>140</v>
      </c>
      <c r="DA153" s="193">
        <f t="shared" si="139"/>
        <v>140</v>
      </c>
      <c r="DB153" s="193">
        <f t="shared" si="140"/>
        <v>140</v>
      </c>
      <c r="DC153" s="193">
        <f t="shared" si="141"/>
        <v>140</v>
      </c>
      <c r="DF153">
        <v>140</v>
      </c>
      <c r="DG153" s="192" t="str">
        <f t="shared" si="142"/>
        <v>01T</v>
      </c>
      <c r="DH153" s="192" t="str">
        <f t="shared" si="143"/>
        <v>09H</v>
      </c>
      <c r="DI153" s="192" t="str">
        <f t="shared" si="144"/>
        <v>13E</v>
      </c>
      <c r="DJ153" s="192" t="str">
        <f t="shared" si="145"/>
        <v>15E</v>
      </c>
      <c r="DK153" s="192" t="str">
        <f t="shared" si="146"/>
        <v>19E</v>
      </c>
      <c r="DL153" s="192" t="str">
        <f t="shared" si="147"/>
        <v>20E</v>
      </c>
      <c r="DM153" s="192" t="str">
        <f t="shared" si="148"/>
        <v>21E</v>
      </c>
      <c r="DN153" s="192" t="str">
        <f t="shared" si="149"/>
        <v>E</v>
      </c>
      <c r="DO153" s="192" t="str">
        <f t="shared" si="150"/>
        <v>E</v>
      </c>
      <c r="DP153" s="192" t="str">
        <f t="shared" si="151"/>
        <v>E</v>
      </c>
      <c r="DQ153" s="192" t="str">
        <f t="shared" si="152"/>
        <v>E</v>
      </c>
      <c r="DU153" s="204">
        <f t="shared" si="153"/>
        <v>1305000340</v>
      </c>
      <c r="DV153" s="204">
        <f t="shared" si="154"/>
        <v>1305000340</v>
      </c>
      <c r="DW153" s="204">
        <f t="shared" si="155"/>
        <v>1305000340</v>
      </c>
      <c r="DX153" s="204">
        <f t="shared" si="156"/>
        <v>1305000340</v>
      </c>
      <c r="DY153" s="204">
        <f t="shared" si="157"/>
        <v>1305000340</v>
      </c>
      <c r="DZ153" s="204">
        <f t="shared" si="158"/>
        <v>1305000340</v>
      </c>
      <c r="EA153" s="204">
        <f t="shared" si="159"/>
        <v>1305000340</v>
      </c>
      <c r="EB153" s="204">
        <f t="shared" si="160"/>
        <v>1305000340</v>
      </c>
      <c r="EC153" s="204">
        <f t="shared" si="161"/>
        <v>1305000340</v>
      </c>
      <c r="ED153" s="204">
        <f t="shared" si="162"/>
        <v>1305000340</v>
      </c>
      <c r="EE153" s="204">
        <f t="shared" si="163"/>
        <v>1305000340</v>
      </c>
    </row>
    <row r="154" spans="2:135" ht="22.8" x14ac:dyDescent="0.3">
      <c r="B154" s="225">
        <f t="shared" si="164"/>
        <v>141</v>
      </c>
      <c r="C154" s="226">
        <f t="shared" si="165"/>
        <v>1305000341</v>
      </c>
      <c r="D154" s="227" t="s">
        <v>293</v>
      </c>
      <c r="E154" s="279" t="s">
        <v>38</v>
      </c>
      <c r="F154" s="202"/>
      <c r="G154" s="202"/>
      <c r="H154" s="202"/>
      <c r="I154" s="202"/>
      <c r="J154" s="202"/>
      <c r="K154" s="201"/>
      <c r="U154">
        <v>140</v>
      </c>
      <c r="V154">
        <f t="shared" si="166"/>
        <v>1305000340</v>
      </c>
      <c r="W154" t="str">
        <f t="shared" si="167"/>
        <v>01T</v>
      </c>
      <c r="X154" t="str">
        <f>IF(B153="","",IF(OR(W154="",W154=0),"",IF(V154=800,"",INDEX(DATA!$M$10:$Q$10,1,MATCH(W154,DATA!$M$9:$Q$9,0)))))</f>
        <v>09H</v>
      </c>
      <c r="Y154" t="str">
        <f>IF(B153="","",IF($CG$13=2,IF(OR(F153="NO",F153=""),"",F153),IF(V154=800,"",DATA!$M$11)))</f>
        <v>13E</v>
      </c>
      <c r="Z154" t="str">
        <f>IF(B153="","",IF(AND($CG$13=2,G153="NO"),"",IF(V154=800,"",LEFT(DATA!$M$12,2)&amp;D153)))</f>
        <v>15E</v>
      </c>
      <c r="AA154" t="str">
        <f>IF(B153="","",IF(AND($CG$13=2,G153="NO"),"",IF(V154=800,"",LEFT(DATA!$M$13,2)&amp;D153)))</f>
        <v>19E</v>
      </c>
      <c r="AB154" t="str">
        <f>IF(B153="","",IF(AND($CG$13=2,H153="NO"),"",IF(V154=800,"",LEFT(DATA!$M$14,2)&amp;D153)))</f>
        <v>20E</v>
      </c>
      <c r="AC154" t="str">
        <f>IF(B153="","",IF(AND($CG$13=2,H153="NO"),"",IF(V154=800,"",LEFT(DATA!$M$15,2)&amp;D153)))</f>
        <v>21E</v>
      </c>
      <c r="AD154" t="str">
        <f>IF(B153="","",IF(AND($CG$13=2,I153="NO"),"",IF(V154=800,"",LEFT(DATA!$M$16,2)&amp;D153)))</f>
        <v>E</v>
      </c>
      <c r="AE154" t="str">
        <f>IF(B153="","",IF(AND($CG$13=2,I153="NO"),"",IF(V154=800,"",LEFT(DATA!$M$17,2)&amp;D153)))</f>
        <v>E</v>
      </c>
      <c r="AF154" t="str">
        <f>IF(B153="","",IF(AND($CG$13=2,J153="NO"),"",IF(V154=800,"",LEFT(DATA!$M$18,2)&amp;D153)))</f>
        <v>E</v>
      </c>
      <c r="AG154" t="str">
        <f>IF(B153="","",IF(AND($CG$13=2,J153="NO"),"",IF(V154=800,"",LEFT(DATA!$M$19,2)&amp;D153)))</f>
        <v>E</v>
      </c>
      <c r="AJ154" s="192">
        <f t="shared" si="168"/>
        <v>140</v>
      </c>
      <c r="AK154" s="192">
        <f t="shared" si="169"/>
        <v>140</v>
      </c>
      <c r="AL154" s="192">
        <f t="shared" si="170"/>
        <v>1305000340</v>
      </c>
      <c r="AM154" s="192" t="str">
        <f t="shared" si="171"/>
        <v>E</v>
      </c>
      <c r="AN154" s="192">
        <v>140</v>
      </c>
      <c r="AO154" s="192" t="str">
        <f>IF(AL154="","",INDEX($W$15:$AG$402,MATCH(AL154,V$15:$V$402,0),1))</f>
        <v>01T</v>
      </c>
      <c r="AP154" s="192" t="str">
        <f t="shared" si="172"/>
        <v>09H</v>
      </c>
      <c r="AQ154" s="192" t="str">
        <f t="shared" si="173"/>
        <v>13E</v>
      </c>
      <c r="AR154" s="192" t="str">
        <f t="shared" si="174"/>
        <v>15E</v>
      </c>
      <c r="AS154" s="192" t="str">
        <f t="shared" si="175"/>
        <v>19E</v>
      </c>
      <c r="AT154" s="192" t="str">
        <f t="shared" si="176"/>
        <v>20E</v>
      </c>
      <c r="AU154" s="192" t="str">
        <f t="shared" si="177"/>
        <v>21E</v>
      </c>
      <c r="AV154" s="192" t="str">
        <f t="shared" si="178"/>
        <v>E</v>
      </c>
      <c r="AW154" s="192" t="str">
        <f t="shared" si="179"/>
        <v>E</v>
      </c>
      <c r="AX154" s="192" t="str">
        <f t="shared" si="180"/>
        <v>E</v>
      </c>
      <c r="AY154" s="192" t="str">
        <f t="shared" si="181"/>
        <v>E</v>
      </c>
      <c r="BB154">
        <f t="shared" si="182"/>
        <v>800</v>
      </c>
      <c r="BC154">
        <f t="shared" si="183"/>
        <v>140</v>
      </c>
      <c r="BD154">
        <f t="shared" si="184"/>
        <v>800</v>
      </c>
      <c r="BE154">
        <f t="shared" si="185"/>
        <v>800</v>
      </c>
      <c r="BF154">
        <f t="shared" si="186"/>
        <v>800</v>
      </c>
      <c r="BG154">
        <f t="shared" si="187"/>
        <v>140</v>
      </c>
      <c r="BH154">
        <v>140</v>
      </c>
      <c r="BK154">
        <f t="shared" si="188"/>
        <v>140</v>
      </c>
      <c r="BL154">
        <f t="shared" si="189"/>
        <v>800</v>
      </c>
      <c r="BM154">
        <f t="shared" si="190"/>
        <v>800</v>
      </c>
      <c r="BN154">
        <f t="shared" si="191"/>
        <v>800</v>
      </c>
      <c r="BO154">
        <f t="shared" si="192"/>
        <v>800</v>
      </c>
      <c r="BP154">
        <f t="shared" si="193"/>
        <v>800</v>
      </c>
      <c r="BQ154">
        <f t="shared" si="194"/>
        <v>140</v>
      </c>
      <c r="CS154" s="193">
        <f t="shared" si="131"/>
        <v>141</v>
      </c>
      <c r="CT154" s="193">
        <f t="shared" si="132"/>
        <v>141</v>
      </c>
      <c r="CU154" s="193">
        <f t="shared" si="133"/>
        <v>141</v>
      </c>
      <c r="CV154" s="193">
        <f t="shared" si="134"/>
        <v>141</v>
      </c>
      <c r="CW154" s="193">
        <f t="shared" si="135"/>
        <v>141</v>
      </c>
      <c r="CX154" s="193">
        <f t="shared" si="136"/>
        <v>141</v>
      </c>
      <c r="CY154" s="193">
        <f t="shared" si="137"/>
        <v>141</v>
      </c>
      <c r="CZ154" s="193">
        <f t="shared" si="138"/>
        <v>141</v>
      </c>
      <c r="DA154" s="193">
        <f t="shared" si="139"/>
        <v>141</v>
      </c>
      <c r="DB154" s="193">
        <f t="shared" si="140"/>
        <v>141</v>
      </c>
      <c r="DC154" s="193">
        <f t="shared" si="141"/>
        <v>141</v>
      </c>
      <c r="DF154">
        <v>141</v>
      </c>
      <c r="DG154" s="192" t="str">
        <f t="shared" si="142"/>
        <v>01T</v>
      </c>
      <c r="DH154" s="192" t="str">
        <f t="shared" si="143"/>
        <v>09H</v>
      </c>
      <c r="DI154" s="192" t="str">
        <f t="shared" si="144"/>
        <v>13E</v>
      </c>
      <c r="DJ154" s="192" t="str">
        <f t="shared" si="145"/>
        <v>15E</v>
      </c>
      <c r="DK154" s="192" t="str">
        <f t="shared" si="146"/>
        <v>19E</v>
      </c>
      <c r="DL154" s="192" t="str">
        <f t="shared" si="147"/>
        <v>20E</v>
      </c>
      <c r="DM154" s="192" t="str">
        <f t="shared" si="148"/>
        <v>21E</v>
      </c>
      <c r="DN154" s="192" t="str">
        <f t="shared" si="149"/>
        <v>E</v>
      </c>
      <c r="DO154" s="192" t="str">
        <f t="shared" si="150"/>
        <v>E</v>
      </c>
      <c r="DP154" s="192" t="str">
        <f t="shared" si="151"/>
        <v>E</v>
      </c>
      <c r="DQ154" s="192" t="str">
        <f t="shared" si="152"/>
        <v>E</v>
      </c>
      <c r="DU154" s="204">
        <f t="shared" si="153"/>
        <v>1305000341</v>
      </c>
      <c r="DV154" s="204">
        <f t="shared" si="154"/>
        <v>1305000341</v>
      </c>
      <c r="DW154" s="204">
        <f t="shared" si="155"/>
        <v>1305000341</v>
      </c>
      <c r="DX154" s="204">
        <f t="shared" si="156"/>
        <v>1305000341</v>
      </c>
      <c r="DY154" s="204">
        <f t="shared" si="157"/>
        <v>1305000341</v>
      </c>
      <c r="DZ154" s="204">
        <f t="shared" si="158"/>
        <v>1305000341</v>
      </c>
      <c r="EA154" s="204">
        <f t="shared" si="159"/>
        <v>1305000341</v>
      </c>
      <c r="EB154" s="204">
        <f t="shared" si="160"/>
        <v>1305000341</v>
      </c>
      <c r="EC154" s="204">
        <f t="shared" si="161"/>
        <v>1305000341</v>
      </c>
      <c r="ED154" s="204">
        <f t="shared" si="162"/>
        <v>1305000341</v>
      </c>
      <c r="EE154" s="204">
        <f t="shared" si="163"/>
        <v>1305000341</v>
      </c>
    </row>
    <row r="155" spans="2:135" ht="22.8" x14ac:dyDescent="0.3">
      <c r="B155" s="225">
        <f t="shared" si="164"/>
        <v>142</v>
      </c>
      <c r="C155" s="226">
        <f t="shared" si="165"/>
        <v>1305000342</v>
      </c>
      <c r="D155" s="227" t="s">
        <v>293</v>
      </c>
      <c r="E155" s="279" t="s">
        <v>38</v>
      </c>
      <c r="F155" s="202"/>
      <c r="G155" s="202"/>
      <c r="H155" s="202"/>
      <c r="I155" s="202"/>
      <c r="J155" s="202"/>
      <c r="K155" s="201"/>
      <c r="U155">
        <v>141</v>
      </c>
      <c r="V155">
        <f t="shared" si="166"/>
        <v>1305000341</v>
      </c>
      <c r="W155" t="str">
        <f t="shared" si="167"/>
        <v>01T</v>
      </c>
      <c r="X155" t="str">
        <f>IF(B154="","",IF(OR(W155="",W155=0),"",IF(V155=800,"",INDEX(DATA!$M$10:$Q$10,1,MATCH(W155,DATA!$M$9:$Q$9,0)))))</f>
        <v>09H</v>
      </c>
      <c r="Y155" t="str">
        <f>IF(B154="","",IF($CG$13=2,IF(OR(F154="NO",F154=""),"",F154),IF(V155=800,"",DATA!$M$11)))</f>
        <v>13E</v>
      </c>
      <c r="Z155" t="str">
        <f>IF(B154="","",IF(AND($CG$13=2,G154="NO"),"",IF(V155=800,"",LEFT(DATA!$M$12,2)&amp;D154)))</f>
        <v>15E</v>
      </c>
      <c r="AA155" t="str">
        <f>IF(B154="","",IF(AND($CG$13=2,G154="NO"),"",IF(V155=800,"",LEFT(DATA!$M$13,2)&amp;D154)))</f>
        <v>19E</v>
      </c>
      <c r="AB155" t="str">
        <f>IF(B154="","",IF(AND($CG$13=2,H154="NO"),"",IF(V155=800,"",LEFT(DATA!$M$14,2)&amp;D154)))</f>
        <v>20E</v>
      </c>
      <c r="AC155" t="str">
        <f>IF(B154="","",IF(AND($CG$13=2,H154="NO"),"",IF(V155=800,"",LEFT(DATA!$M$15,2)&amp;D154)))</f>
        <v>21E</v>
      </c>
      <c r="AD155" t="str">
        <f>IF(B154="","",IF(AND($CG$13=2,I154="NO"),"",IF(V155=800,"",LEFT(DATA!$M$16,2)&amp;D154)))</f>
        <v>E</v>
      </c>
      <c r="AE155" t="str">
        <f>IF(B154="","",IF(AND($CG$13=2,I154="NO"),"",IF(V155=800,"",LEFT(DATA!$M$17,2)&amp;D154)))</f>
        <v>E</v>
      </c>
      <c r="AF155" t="str">
        <f>IF(B154="","",IF(AND($CG$13=2,J154="NO"),"",IF(V155=800,"",LEFT(DATA!$M$18,2)&amp;D154)))</f>
        <v>E</v>
      </c>
      <c r="AG155" t="str">
        <f>IF(B154="","",IF(AND($CG$13=2,J154="NO"),"",IF(V155=800,"",LEFT(DATA!$M$19,2)&amp;D154)))</f>
        <v>E</v>
      </c>
      <c r="AJ155" s="192">
        <f t="shared" si="168"/>
        <v>141</v>
      </c>
      <c r="AK155" s="192">
        <f t="shared" si="169"/>
        <v>141</v>
      </c>
      <c r="AL155" s="192">
        <f t="shared" si="170"/>
        <v>1305000341</v>
      </c>
      <c r="AM155" s="192" t="str">
        <f t="shared" si="171"/>
        <v>E</v>
      </c>
      <c r="AN155" s="192">
        <v>141</v>
      </c>
      <c r="AO155" s="192" t="str">
        <f>IF(AL155="","",INDEX($W$15:$AG$402,MATCH(AL155,V$15:$V$402,0),1))</f>
        <v>01T</v>
      </c>
      <c r="AP155" s="192" t="str">
        <f t="shared" si="172"/>
        <v>09H</v>
      </c>
      <c r="AQ155" s="192" t="str">
        <f t="shared" si="173"/>
        <v>13E</v>
      </c>
      <c r="AR155" s="192" t="str">
        <f t="shared" si="174"/>
        <v>15E</v>
      </c>
      <c r="AS155" s="192" t="str">
        <f t="shared" si="175"/>
        <v>19E</v>
      </c>
      <c r="AT155" s="192" t="str">
        <f t="shared" si="176"/>
        <v>20E</v>
      </c>
      <c r="AU155" s="192" t="str">
        <f t="shared" si="177"/>
        <v>21E</v>
      </c>
      <c r="AV155" s="192" t="str">
        <f t="shared" si="178"/>
        <v>E</v>
      </c>
      <c r="AW155" s="192" t="str">
        <f t="shared" si="179"/>
        <v>E</v>
      </c>
      <c r="AX155" s="192" t="str">
        <f t="shared" si="180"/>
        <v>E</v>
      </c>
      <c r="AY155" s="192" t="str">
        <f t="shared" si="181"/>
        <v>E</v>
      </c>
      <c r="BB155">
        <f t="shared" si="182"/>
        <v>800</v>
      </c>
      <c r="BC155">
        <f t="shared" si="183"/>
        <v>141</v>
      </c>
      <c r="BD155">
        <f t="shared" si="184"/>
        <v>800</v>
      </c>
      <c r="BE155">
        <f t="shared" si="185"/>
        <v>800</v>
      </c>
      <c r="BF155">
        <f t="shared" si="186"/>
        <v>800</v>
      </c>
      <c r="BG155">
        <f t="shared" si="187"/>
        <v>141</v>
      </c>
      <c r="BH155">
        <v>141</v>
      </c>
      <c r="BK155">
        <f t="shared" si="188"/>
        <v>141</v>
      </c>
      <c r="BL155">
        <f t="shared" si="189"/>
        <v>800</v>
      </c>
      <c r="BM155">
        <f t="shared" si="190"/>
        <v>800</v>
      </c>
      <c r="BN155">
        <f t="shared" si="191"/>
        <v>800</v>
      </c>
      <c r="BO155">
        <f t="shared" si="192"/>
        <v>800</v>
      </c>
      <c r="BP155">
        <f t="shared" si="193"/>
        <v>800</v>
      </c>
      <c r="BQ155">
        <f t="shared" si="194"/>
        <v>141</v>
      </c>
      <c r="CS155" s="193">
        <f t="shared" si="131"/>
        <v>142</v>
      </c>
      <c r="CT155" s="193">
        <f t="shared" si="132"/>
        <v>142</v>
      </c>
      <c r="CU155" s="193">
        <f t="shared" si="133"/>
        <v>142</v>
      </c>
      <c r="CV155" s="193">
        <f t="shared" si="134"/>
        <v>142</v>
      </c>
      <c r="CW155" s="193">
        <f t="shared" si="135"/>
        <v>142</v>
      </c>
      <c r="CX155" s="193">
        <f t="shared" si="136"/>
        <v>142</v>
      </c>
      <c r="CY155" s="193">
        <f t="shared" si="137"/>
        <v>142</v>
      </c>
      <c r="CZ155" s="193">
        <f t="shared" si="138"/>
        <v>142</v>
      </c>
      <c r="DA155" s="193">
        <f t="shared" si="139"/>
        <v>142</v>
      </c>
      <c r="DB155" s="193">
        <f t="shared" si="140"/>
        <v>142</v>
      </c>
      <c r="DC155" s="193">
        <f t="shared" si="141"/>
        <v>142</v>
      </c>
      <c r="DF155">
        <v>142</v>
      </c>
      <c r="DG155" s="192" t="str">
        <f t="shared" si="142"/>
        <v>01T</v>
      </c>
      <c r="DH155" s="192" t="str">
        <f t="shared" si="143"/>
        <v>09H</v>
      </c>
      <c r="DI155" s="192" t="str">
        <f t="shared" si="144"/>
        <v>13E</v>
      </c>
      <c r="DJ155" s="192" t="str">
        <f t="shared" si="145"/>
        <v>15E</v>
      </c>
      <c r="DK155" s="192" t="str">
        <f t="shared" si="146"/>
        <v>19E</v>
      </c>
      <c r="DL155" s="192" t="str">
        <f t="shared" si="147"/>
        <v>20E</v>
      </c>
      <c r="DM155" s="192" t="str">
        <f t="shared" si="148"/>
        <v>21E</v>
      </c>
      <c r="DN155" s="192" t="str">
        <f t="shared" si="149"/>
        <v>E</v>
      </c>
      <c r="DO155" s="192" t="str">
        <f t="shared" si="150"/>
        <v>E</v>
      </c>
      <c r="DP155" s="192" t="str">
        <f t="shared" si="151"/>
        <v>E</v>
      </c>
      <c r="DQ155" s="192" t="str">
        <f t="shared" si="152"/>
        <v>E</v>
      </c>
      <c r="DU155" s="204">
        <f t="shared" si="153"/>
        <v>1305000342</v>
      </c>
      <c r="DV155" s="204">
        <f t="shared" si="154"/>
        <v>1305000342</v>
      </c>
      <c r="DW155" s="204">
        <f t="shared" si="155"/>
        <v>1305000342</v>
      </c>
      <c r="DX155" s="204">
        <f t="shared" si="156"/>
        <v>1305000342</v>
      </c>
      <c r="DY155" s="204">
        <f t="shared" si="157"/>
        <v>1305000342</v>
      </c>
      <c r="DZ155" s="204">
        <f t="shared" si="158"/>
        <v>1305000342</v>
      </c>
      <c r="EA155" s="204">
        <f t="shared" si="159"/>
        <v>1305000342</v>
      </c>
      <c r="EB155" s="204">
        <f t="shared" si="160"/>
        <v>1305000342</v>
      </c>
      <c r="EC155" s="204">
        <f t="shared" si="161"/>
        <v>1305000342</v>
      </c>
      <c r="ED155" s="204">
        <f t="shared" si="162"/>
        <v>1305000342</v>
      </c>
      <c r="EE155" s="204">
        <f t="shared" si="163"/>
        <v>1305000342</v>
      </c>
    </row>
    <row r="156" spans="2:135" ht="22.8" x14ac:dyDescent="0.3">
      <c r="B156" s="225">
        <f t="shared" si="164"/>
        <v>143</v>
      </c>
      <c r="C156" s="226">
        <f t="shared" si="165"/>
        <v>1305000343</v>
      </c>
      <c r="D156" s="227" t="s">
        <v>293</v>
      </c>
      <c r="E156" s="279" t="s">
        <v>38</v>
      </c>
      <c r="F156" s="202"/>
      <c r="G156" s="202"/>
      <c r="H156" s="202"/>
      <c r="I156" s="202"/>
      <c r="J156" s="202"/>
      <c r="K156" s="201"/>
      <c r="U156">
        <v>142</v>
      </c>
      <c r="V156">
        <f t="shared" si="166"/>
        <v>1305000342</v>
      </c>
      <c r="W156" t="str">
        <f t="shared" si="167"/>
        <v>01T</v>
      </c>
      <c r="X156" t="str">
        <f>IF(B155="","",IF(OR(W156="",W156=0),"",IF(V156=800,"",INDEX(DATA!$M$10:$Q$10,1,MATCH(W156,DATA!$M$9:$Q$9,0)))))</f>
        <v>09H</v>
      </c>
      <c r="Y156" t="str">
        <f>IF(B155="","",IF($CG$13=2,IF(OR(F155="NO",F155=""),"",F155),IF(V156=800,"",DATA!$M$11)))</f>
        <v>13E</v>
      </c>
      <c r="Z156" t="str">
        <f>IF(B155="","",IF(AND($CG$13=2,G155="NO"),"",IF(V156=800,"",LEFT(DATA!$M$12,2)&amp;D155)))</f>
        <v>15E</v>
      </c>
      <c r="AA156" t="str">
        <f>IF(B155="","",IF(AND($CG$13=2,G155="NO"),"",IF(V156=800,"",LEFT(DATA!$M$13,2)&amp;D155)))</f>
        <v>19E</v>
      </c>
      <c r="AB156" t="str">
        <f>IF(B155="","",IF(AND($CG$13=2,H155="NO"),"",IF(V156=800,"",LEFT(DATA!$M$14,2)&amp;D155)))</f>
        <v>20E</v>
      </c>
      <c r="AC156" t="str">
        <f>IF(B155="","",IF(AND($CG$13=2,H155="NO"),"",IF(V156=800,"",LEFT(DATA!$M$15,2)&amp;D155)))</f>
        <v>21E</v>
      </c>
      <c r="AD156" t="str">
        <f>IF(B155="","",IF(AND($CG$13=2,I155="NO"),"",IF(V156=800,"",LEFT(DATA!$M$16,2)&amp;D155)))</f>
        <v>E</v>
      </c>
      <c r="AE156" t="str">
        <f>IF(B155="","",IF(AND($CG$13=2,I155="NO"),"",IF(V156=800,"",LEFT(DATA!$M$17,2)&amp;D155)))</f>
        <v>E</v>
      </c>
      <c r="AF156" t="str">
        <f>IF(B155="","",IF(AND($CG$13=2,J155="NO"),"",IF(V156=800,"",LEFT(DATA!$M$18,2)&amp;D155)))</f>
        <v>E</v>
      </c>
      <c r="AG156" t="str">
        <f>IF(B155="","",IF(AND($CG$13=2,J155="NO"),"",IF(V156=800,"",LEFT(DATA!$M$19,2)&amp;D155)))</f>
        <v>E</v>
      </c>
      <c r="AJ156" s="192">
        <f t="shared" si="168"/>
        <v>142</v>
      </c>
      <c r="AK156" s="192">
        <f t="shared" si="169"/>
        <v>142</v>
      </c>
      <c r="AL156" s="192">
        <f t="shared" si="170"/>
        <v>1305000342</v>
      </c>
      <c r="AM156" s="192" t="str">
        <f t="shared" si="171"/>
        <v>E</v>
      </c>
      <c r="AN156" s="192">
        <v>142</v>
      </c>
      <c r="AO156" s="192" t="str">
        <f>IF(AL156="","",INDEX($W$15:$AG$402,MATCH(AL156,V$15:$V$402,0),1))</f>
        <v>01T</v>
      </c>
      <c r="AP156" s="192" t="str">
        <f t="shared" si="172"/>
        <v>09H</v>
      </c>
      <c r="AQ156" s="192" t="str">
        <f t="shared" si="173"/>
        <v>13E</v>
      </c>
      <c r="AR156" s="192" t="str">
        <f t="shared" si="174"/>
        <v>15E</v>
      </c>
      <c r="AS156" s="192" t="str">
        <f t="shared" si="175"/>
        <v>19E</v>
      </c>
      <c r="AT156" s="192" t="str">
        <f t="shared" si="176"/>
        <v>20E</v>
      </c>
      <c r="AU156" s="192" t="str">
        <f t="shared" si="177"/>
        <v>21E</v>
      </c>
      <c r="AV156" s="192" t="str">
        <f t="shared" si="178"/>
        <v>E</v>
      </c>
      <c r="AW156" s="192" t="str">
        <f t="shared" si="179"/>
        <v>E</v>
      </c>
      <c r="AX156" s="192" t="str">
        <f t="shared" si="180"/>
        <v>E</v>
      </c>
      <c r="AY156" s="192" t="str">
        <f t="shared" si="181"/>
        <v>E</v>
      </c>
      <c r="BB156">
        <f t="shared" si="182"/>
        <v>800</v>
      </c>
      <c r="BC156">
        <f t="shared" si="183"/>
        <v>142</v>
      </c>
      <c r="BD156">
        <f t="shared" si="184"/>
        <v>800</v>
      </c>
      <c r="BE156">
        <f t="shared" si="185"/>
        <v>800</v>
      </c>
      <c r="BF156">
        <f t="shared" si="186"/>
        <v>800</v>
      </c>
      <c r="BG156">
        <f t="shared" si="187"/>
        <v>142</v>
      </c>
      <c r="BH156">
        <v>142</v>
      </c>
      <c r="BK156">
        <f t="shared" si="188"/>
        <v>142</v>
      </c>
      <c r="BL156">
        <f t="shared" si="189"/>
        <v>800</v>
      </c>
      <c r="BM156">
        <f t="shared" si="190"/>
        <v>800</v>
      </c>
      <c r="BN156">
        <f t="shared" si="191"/>
        <v>800</v>
      </c>
      <c r="BO156">
        <f t="shared" si="192"/>
        <v>800</v>
      </c>
      <c r="BP156">
        <f t="shared" si="193"/>
        <v>800</v>
      </c>
      <c r="BQ156">
        <f t="shared" si="194"/>
        <v>142</v>
      </c>
      <c r="CS156" s="193">
        <f t="shared" si="131"/>
        <v>143</v>
      </c>
      <c r="CT156" s="193">
        <f t="shared" si="132"/>
        <v>143</v>
      </c>
      <c r="CU156" s="193">
        <f t="shared" si="133"/>
        <v>143</v>
      </c>
      <c r="CV156" s="193">
        <f t="shared" si="134"/>
        <v>143</v>
      </c>
      <c r="CW156" s="193">
        <f t="shared" si="135"/>
        <v>143</v>
      </c>
      <c r="CX156" s="193">
        <f t="shared" si="136"/>
        <v>143</v>
      </c>
      <c r="CY156" s="193">
        <f t="shared" si="137"/>
        <v>143</v>
      </c>
      <c r="CZ156" s="193">
        <f t="shared" si="138"/>
        <v>143</v>
      </c>
      <c r="DA156" s="193">
        <f t="shared" si="139"/>
        <v>143</v>
      </c>
      <c r="DB156" s="193">
        <f t="shared" si="140"/>
        <v>143</v>
      </c>
      <c r="DC156" s="193">
        <f t="shared" si="141"/>
        <v>143</v>
      </c>
      <c r="DF156">
        <v>143</v>
      </c>
      <c r="DG156" s="192" t="str">
        <f t="shared" si="142"/>
        <v>01T</v>
      </c>
      <c r="DH156" s="192" t="str">
        <f t="shared" si="143"/>
        <v>09H</v>
      </c>
      <c r="DI156" s="192" t="str">
        <f t="shared" si="144"/>
        <v>13E</v>
      </c>
      <c r="DJ156" s="192" t="str">
        <f t="shared" si="145"/>
        <v>15E</v>
      </c>
      <c r="DK156" s="192" t="str">
        <f t="shared" si="146"/>
        <v>19E</v>
      </c>
      <c r="DL156" s="192" t="str">
        <f t="shared" si="147"/>
        <v>20E</v>
      </c>
      <c r="DM156" s="192" t="str">
        <f t="shared" si="148"/>
        <v>21E</v>
      </c>
      <c r="DN156" s="192" t="str">
        <f t="shared" si="149"/>
        <v>E</v>
      </c>
      <c r="DO156" s="192" t="str">
        <f t="shared" si="150"/>
        <v>E</v>
      </c>
      <c r="DP156" s="192" t="str">
        <f t="shared" si="151"/>
        <v>E</v>
      </c>
      <c r="DQ156" s="192" t="str">
        <f t="shared" si="152"/>
        <v>E</v>
      </c>
      <c r="DU156" s="204">
        <f t="shared" si="153"/>
        <v>1305000343</v>
      </c>
      <c r="DV156" s="204">
        <f t="shared" si="154"/>
        <v>1305000343</v>
      </c>
      <c r="DW156" s="204">
        <f t="shared" si="155"/>
        <v>1305000343</v>
      </c>
      <c r="DX156" s="204">
        <f t="shared" si="156"/>
        <v>1305000343</v>
      </c>
      <c r="DY156" s="204">
        <f t="shared" si="157"/>
        <v>1305000343</v>
      </c>
      <c r="DZ156" s="204">
        <f t="shared" si="158"/>
        <v>1305000343</v>
      </c>
      <c r="EA156" s="204">
        <f t="shared" si="159"/>
        <v>1305000343</v>
      </c>
      <c r="EB156" s="204">
        <f t="shared" si="160"/>
        <v>1305000343</v>
      </c>
      <c r="EC156" s="204">
        <f t="shared" si="161"/>
        <v>1305000343</v>
      </c>
      <c r="ED156" s="204">
        <f t="shared" si="162"/>
        <v>1305000343</v>
      </c>
      <c r="EE156" s="204">
        <f t="shared" si="163"/>
        <v>1305000343</v>
      </c>
    </row>
    <row r="157" spans="2:135" ht="22.8" x14ac:dyDescent="0.3">
      <c r="B157" s="225">
        <f t="shared" si="164"/>
        <v>144</v>
      </c>
      <c r="C157" s="226">
        <f t="shared" si="165"/>
        <v>1305000344</v>
      </c>
      <c r="D157" s="227" t="s">
        <v>293</v>
      </c>
      <c r="E157" s="279" t="s">
        <v>38</v>
      </c>
      <c r="F157" s="202"/>
      <c r="G157" s="202"/>
      <c r="H157" s="202"/>
      <c r="I157" s="202"/>
      <c r="J157" s="202"/>
      <c r="K157" s="201"/>
      <c r="U157">
        <v>143</v>
      </c>
      <c r="V157">
        <f t="shared" si="166"/>
        <v>1305000343</v>
      </c>
      <c r="W157" t="str">
        <f t="shared" si="167"/>
        <v>01T</v>
      </c>
      <c r="X157" t="str">
        <f>IF(B156="","",IF(OR(W157="",W157=0),"",IF(V157=800,"",INDEX(DATA!$M$10:$Q$10,1,MATCH(W157,DATA!$M$9:$Q$9,0)))))</f>
        <v>09H</v>
      </c>
      <c r="Y157" t="str">
        <f>IF(B156="","",IF($CG$13=2,IF(OR(F156="NO",F156=""),"",F156),IF(V157=800,"",DATA!$M$11)))</f>
        <v>13E</v>
      </c>
      <c r="Z157" t="str">
        <f>IF(B156="","",IF(AND($CG$13=2,G156="NO"),"",IF(V157=800,"",LEFT(DATA!$M$12,2)&amp;D156)))</f>
        <v>15E</v>
      </c>
      <c r="AA157" t="str">
        <f>IF(B156="","",IF(AND($CG$13=2,G156="NO"),"",IF(V157=800,"",LEFT(DATA!$M$13,2)&amp;D156)))</f>
        <v>19E</v>
      </c>
      <c r="AB157" t="str">
        <f>IF(B156="","",IF(AND($CG$13=2,H156="NO"),"",IF(V157=800,"",LEFT(DATA!$M$14,2)&amp;D156)))</f>
        <v>20E</v>
      </c>
      <c r="AC157" t="str">
        <f>IF(B156="","",IF(AND($CG$13=2,H156="NO"),"",IF(V157=800,"",LEFT(DATA!$M$15,2)&amp;D156)))</f>
        <v>21E</v>
      </c>
      <c r="AD157" t="str">
        <f>IF(B156="","",IF(AND($CG$13=2,I156="NO"),"",IF(V157=800,"",LEFT(DATA!$M$16,2)&amp;D156)))</f>
        <v>E</v>
      </c>
      <c r="AE157" t="str">
        <f>IF(B156="","",IF(AND($CG$13=2,I156="NO"),"",IF(V157=800,"",LEFT(DATA!$M$17,2)&amp;D156)))</f>
        <v>E</v>
      </c>
      <c r="AF157" t="str">
        <f>IF(B156="","",IF(AND($CG$13=2,J156="NO"),"",IF(V157=800,"",LEFT(DATA!$M$18,2)&amp;D156)))</f>
        <v>E</v>
      </c>
      <c r="AG157" t="str">
        <f>IF(B156="","",IF(AND($CG$13=2,J156="NO"),"",IF(V157=800,"",LEFT(DATA!$M$19,2)&amp;D156)))</f>
        <v>E</v>
      </c>
      <c r="AJ157" s="192">
        <f t="shared" si="168"/>
        <v>143</v>
      </c>
      <c r="AK157" s="192">
        <f t="shared" si="169"/>
        <v>143</v>
      </c>
      <c r="AL157" s="192">
        <f t="shared" si="170"/>
        <v>1305000343</v>
      </c>
      <c r="AM157" s="192" t="str">
        <f t="shared" si="171"/>
        <v>E</v>
      </c>
      <c r="AN157" s="192">
        <v>143</v>
      </c>
      <c r="AO157" s="192" t="str">
        <f>IF(AL157="","",INDEX($W$15:$AG$402,MATCH(AL157,V$15:$V$402,0),1))</f>
        <v>01T</v>
      </c>
      <c r="AP157" s="192" t="str">
        <f t="shared" si="172"/>
        <v>09H</v>
      </c>
      <c r="AQ157" s="192" t="str">
        <f t="shared" si="173"/>
        <v>13E</v>
      </c>
      <c r="AR157" s="192" t="str">
        <f t="shared" si="174"/>
        <v>15E</v>
      </c>
      <c r="AS157" s="192" t="str">
        <f t="shared" si="175"/>
        <v>19E</v>
      </c>
      <c r="AT157" s="192" t="str">
        <f t="shared" si="176"/>
        <v>20E</v>
      </c>
      <c r="AU157" s="192" t="str">
        <f t="shared" si="177"/>
        <v>21E</v>
      </c>
      <c r="AV157" s="192" t="str">
        <f t="shared" si="178"/>
        <v>E</v>
      </c>
      <c r="AW157" s="192" t="str">
        <f t="shared" si="179"/>
        <v>E</v>
      </c>
      <c r="AX157" s="192" t="str">
        <f t="shared" si="180"/>
        <v>E</v>
      </c>
      <c r="AY157" s="192" t="str">
        <f t="shared" si="181"/>
        <v>E</v>
      </c>
      <c r="BB157">
        <f t="shared" si="182"/>
        <v>800</v>
      </c>
      <c r="BC157">
        <f t="shared" si="183"/>
        <v>143</v>
      </c>
      <c r="BD157">
        <f t="shared" si="184"/>
        <v>800</v>
      </c>
      <c r="BE157">
        <f t="shared" si="185"/>
        <v>800</v>
      </c>
      <c r="BF157">
        <f t="shared" si="186"/>
        <v>800</v>
      </c>
      <c r="BG157">
        <f t="shared" si="187"/>
        <v>143</v>
      </c>
      <c r="BH157">
        <v>143</v>
      </c>
      <c r="BK157">
        <f t="shared" si="188"/>
        <v>143</v>
      </c>
      <c r="BL157">
        <f t="shared" si="189"/>
        <v>800</v>
      </c>
      <c r="BM157">
        <f t="shared" si="190"/>
        <v>800</v>
      </c>
      <c r="BN157">
        <f t="shared" si="191"/>
        <v>800</v>
      </c>
      <c r="BO157">
        <f t="shared" si="192"/>
        <v>800</v>
      </c>
      <c r="BP157">
        <f t="shared" si="193"/>
        <v>800</v>
      </c>
      <c r="BQ157">
        <f t="shared" si="194"/>
        <v>143</v>
      </c>
      <c r="CS157" s="193">
        <f t="shared" si="131"/>
        <v>144</v>
      </c>
      <c r="CT157" s="193">
        <f t="shared" si="132"/>
        <v>144</v>
      </c>
      <c r="CU157" s="193">
        <f t="shared" si="133"/>
        <v>144</v>
      </c>
      <c r="CV157" s="193">
        <f t="shared" si="134"/>
        <v>144</v>
      </c>
      <c r="CW157" s="193">
        <f t="shared" si="135"/>
        <v>144</v>
      </c>
      <c r="CX157" s="193">
        <f t="shared" si="136"/>
        <v>144</v>
      </c>
      <c r="CY157" s="193">
        <f t="shared" si="137"/>
        <v>144</v>
      </c>
      <c r="CZ157" s="193">
        <f t="shared" si="138"/>
        <v>144</v>
      </c>
      <c r="DA157" s="193">
        <f t="shared" si="139"/>
        <v>144</v>
      </c>
      <c r="DB157" s="193">
        <f t="shared" si="140"/>
        <v>144</v>
      </c>
      <c r="DC157" s="193">
        <f t="shared" si="141"/>
        <v>144</v>
      </c>
      <c r="DF157">
        <v>144</v>
      </c>
      <c r="DG157" s="192" t="str">
        <f t="shared" si="142"/>
        <v>01T</v>
      </c>
      <c r="DH157" s="192" t="str">
        <f t="shared" si="143"/>
        <v>09H</v>
      </c>
      <c r="DI157" s="192" t="str">
        <f t="shared" si="144"/>
        <v>13E</v>
      </c>
      <c r="DJ157" s="192" t="str">
        <f t="shared" si="145"/>
        <v>15E</v>
      </c>
      <c r="DK157" s="192" t="str">
        <f t="shared" si="146"/>
        <v>19E</v>
      </c>
      <c r="DL157" s="192" t="str">
        <f t="shared" si="147"/>
        <v>20E</v>
      </c>
      <c r="DM157" s="192" t="str">
        <f t="shared" si="148"/>
        <v>21E</v>
      </c>
      <c r="DN157" s="192" t="str">
        <f t="shared" si="149"/>
        <v>E</v>
      </c>
      <c r="DO157" s="192" t="str">
        <f t="shared" si="150"/>
        <v>E</v>
      </c>
      <c r="DP157" s="192" t="str">
        <f t="shared" si="151"/>
        <v>E</v>
      </c>
      <c r="DQ157" s="192" t="str">
        <f t="shared" si="152"/>
        <v>E</v>
      </c>
      <c r="DU157" s="204">
        <f t="shared" si="153"/>
        <v>1305000344</v>
      </c>
      <c r="DV157" s="204">
        <f t="shared" si="154"/>
        <v>1305000344</v>
      </c>
      <c r="DW157" s="204">
        <f t="shared" si="155"/>
        <v>1305000344</v>
      </c>
      <c r="DX157" s="204">
        <f t="shared" si="156"/>
        <v>1305000344</v>
      </c>
      <c r="DY157" s="204">
        <f t="shared" si="157"/>
        <v>1305000344</v>
      </c>
      <c r="DZ157" s="204">
        <f t="shared" si="158"/>
        <v>1305000344</v>
      </c>
      <c r="EA157" s="204">
        <f t="shared" si="159"/>
        <v>1305000344</v>
      </c>
      <c r="EB157" s="204">
        <f t="shared" si="160"/>
        <v>1305000344</v>
      </c>
      <c r="EC157" s="204">
        <f t="shared" si="161"/>
        <v>1305000344</v>
      </c>
      <c r="ED157" s="204">
        <f t="shared" si="162"/>
        <v>1305000344</v>
      </c>
      <c r="EE157" s="204">
        <f t="shared" si="163"/>
        <v>1305000344</v>
      </c>
    </row>
    <row r="158" spans="2:135" ht="22.8" x14ac:dyDescent="0.3">
      <c r="B158" s="225">
        <f t="shared" si="164"/>
        <v>145</v>
      </c>
      <c r="C158" s="226">
        <f t="shared" si="165"/>
        <v>1305000345</v>
      </c>
      <c r="D158" s="227" t="s">
        <v>293</v>
      </c>
      <c r="E158" s="279" t="s">
        <v>38</v>
      </c>
      <c r="F158" s="202"/>
      <c r="G158" s="202"/>
      <c r="H158" s="202"/>
      <c r="I158" s="202"/>
      <c r="J158" s="202"/>
      <c r="K158" s="201"/>
      <c r="U158">
        <v>144</v>
      </c>
      <c r="V158">
        <f t="shared" si="166"/>
        <v>1305000344</v>
      </c>
      <c r="W158" t="str">
        <f t="shared" si="167"/>
        <v>01T</v>
      </c>
      <c r="X158" t="str">
        <f>IF(B157="","",IF(OR(W158="",W158=0),"",IF(V158=800,"",INDEX(DATA!$M$10:$Q$10,1,MATCH(W158,DATA!$M$9:$Q$9,0)))))</f>
        <v>09H</v>
      </c>
      <c r="Y158" t="str">
        <f>IF(B157="","",IF($CG$13=2,IF(OR(F157="NO",F157=""),"",F157),IF(V158=800,"",DATA!$M$11)))</f>
        <v>13E</v>
      </c>
      <c r="Z158" t="str">
        <f>IF(B157="","",IF(AND($CG$13=2,G157="NO"),"",IF(V158=800,"",LEFT(DATA!$M$12,2)&amp;D157)))</f>
        <v>15E</v>
      </c>
      <c r="AA158" t="str">
        <f>IF(B157="","",IF(AND($CG$13=2,G157="NO"),"",IF(V158=800,"",LEFT(DATA!$M$13,2)&amp;D157)))</f>
        <v>19E</v>
      </c>
      <c r="AB158" t="str">
        <f>IF(B157="","",IF(AND($CG$13=2,H157="NO"),"",IF(V158=800,"",LEFT(DATA!$M$14,2)&amp;D157)))</f>
        <v>20E</v>
      </c>
      <c r="AC158" t="str">
        <f>IF(B157="","",IF(AND($CG$13=2,H157="NO"),"",IF(V158=800,"",LEFT(DATA!$M$15,2)&amp;D157)))</f>
        <v>21E</v>
      </c>
      <c r="AD158" t="str">
        <f>IF(B157="","",IF(AND($CG$13=2,I157="NO"),"",IF(V158=800,"",LEFT(DATA!$M$16,2)&amp;D157)))</f>
        <v>E</v>
      </c>
      <c r="AE158" t="str">
        <f>IF(B157="","",IF(AND($CG$13=2,I157="NO"),"",IF(V158=800,"",LEFT(DATA!$M$17,2)&amp;D157)))</f>
        <v>E</v>
      </c>
      <c r="AF158" t="str">
        <f>IF(B157="","",IF(AND($CG$13=2,J157="NO"),"",IF(V158=800,"",LEFT(DATA!$M$18,2)&amp;D157)))</f>
        <v>E</v>
      </c>
      <c r="AG158" t="str">
        <f>IF(B157="","",IF(AND($CG$13=2,J157="NO"),"",IF(V158=800,"",LEFT(DATA!$M$19,2)&amp;D157)))</f>
        <v>E</v>
      </c>
      <c r="AJ158" s="192">
        <f t="shared" si="168"/>
        <v>144</v>
      </c>
      <c r="AK158" s="192">
        <f t="shared" si="169"/>
        <v>144</v>
      </c>
      <c r="AL158" s="192">
        <f t="shared" si="170"/>
        <v>1305000344</v>
      </c>
      <c r="AM158" s="192" t="str">
        <f t="shared" si="171"/>
        <v>E</v>
      </c>
      <c r="AN158" s="192">
        <v>144</v>
      </c>
      <c r="AO158" s="192" t="str">
        <f>IF(AL158="","",INDEX($W$15:$AG$402,MATCH(AL158,V$15:$V$402,0),1))</f>
        <v>01T</v>
      </c>
      <c r="AP158" s="192" t="str">
        <f t="shared" si="172"/>
        <v>09H</v>
      </c>
      <c r="AQ158" s="192" t="str">
        <f t="shared" si="173"/>
        <v>13E</v>
      </c>
      <c r="AR158" s="192" t="str">
        <f t="shared" si="174"/>
        <v>15E</v>
      </c>
      <c r="AS158" s="192" t="str">
        <f t="shared" si="175"/>
        <v>19E</v>
      </c>
      <c r="AT158" s="192" t="str">
        <f t="shared" si="176"/>
        <v>20E</v>
      </c>
      <c r="AU158" s="192" t="str">
        <f t="shared" si="177"/>
        <v>21E</v>
      </c>
      <c r="AV158" s="192" t="str">
        <f t="shared" si="178"/>
        <v>E</v>
      </c>
      <c r="AW158" s="192" t="str">
        <f t="shared" si="179"/>
        <v>E</v>
      </c>
      <c r="AX158" s="192" t="str">
        <f t="shared" si="180"/>
        <v>E</v>
      </c>
      <c r="AY158" s="192" t="str">
        <f t="shared" si="181"/>
        <v>E</v>
      </c>
      <c r="BB158">
        <f t="shared" si="182"/>
        <v>800</v>
      </c>
      <c r="BC158">
        <f t="shared" si="183"/>
        <v>144</v>
      </c>
      <c r="BD158">
        <f t="shared" si="184"/>
        <v>800</v>
      </c>
      <c r="BE158">
        <f t="shared" si="185"/>
        <v>800</v>
      </c>
      <c r="BF158">
        <f t="shared" si="186"/>
        <v>800</v>
      </c>
      <c r="BG158">
        <f t="shared" si="187"/>
        <v>144</v>
      </c>
      <c r="BH158">
        <v>144</v>
      </c>
      <c r="BK158">
        <f t="shared" si="188"/>
        <v>144</v>
      </c>
      <c r="BL158">
        <f t="shared" si="189"/>
        <v>800</v>
      </c>
      <c r="BM158">
        <f t="shared" si="190"/>
        <v>800</v>
      </c>
      <c r="BN158">
        <f t="shared" si="191"/>
        <v>800</v>
      </c>
      <c r="BO158">
        <f t="shared" si="192"/>
        <v>800</v>
      </c>
      <c r="BP158">
        <f t="shared" si="193"/>
        <v>800</v>
      </c>
      <c r="BQ158">
        <f t="shared" si="194"/>
        <v>144</v>
      </c>
      <c r="CS158" s="193">
        <f t="shared" si="131"/>
        <v>145</v>
      </c>
      <c r="CT158" s="193">
        <f t="shared" si="132"/>
        <v>145</v>
      </c>
      <c r="CU158" s="193">
        <f t="shared" si="133"/>
        <v>145</v>
      </c>
      <c r="CV158" s="193">
        <f t="shared" si="134"/>
        <v>145</v>
      </c>
      <c r="CW158" s="193">
        <f t="shared" si="135"/>
        <v>145</v>
      </c>
      <c r="CX158" s="193">
        <f t="shared" si="136"/>
        <v>145</v>
      </c>
      <c r="CY158" s="193">
        <f t="shared" si="137"/>
        <v>145</v>
      </c>
      <c r="CZ158" s="193">
        <f t="shared" si="138"/>
        <v>145</v>
      </c>
      <c r="DA158" s="193">
        <f t="shared" si="139"/>
        <v>145</v>
      </c>
      <c r="DB158" s="193">
        <f t="shared" si="140"/>
        <v>145</v>
      </c>
      <c r="DC158" s="193">
        <f t="shared" si="141"/>
        <v>145</v>
      </c>
      <c r="DF158">
        <v>145</v>
      </c>
      <c r="DG158" s="192" t="str">
        <f t="shared" si="142"/>
        <v>01T</v>
      </c>
      <c r="DH158" s="192" t="str">
        <f t="shared" si="143"/>
        <v>09H</v>
      </c>
      <c r="DI158" s="192" t="str">
        <f t="shared" si="144"/>
        <v>13E</v>
      </c>
      <c r="DJ158" s="192" t="str">
        <f t="shared" si="145"/>
        <v>15E</v>
      </c>
      <c r="DK158" s="192" t="str">
        <f t="shared" si="146"/>
        <v>19E</v>
      </c>
      <c r="DL158" s="192" t="str">
        <f t="shared" si="147"/>
        <v>20E</v>
      </c>
      <c r="DM158" s="192" t="str">
        <f t="shared" si="148"/>
        <v>21E</v>
      </c>
      <c r="DN158" s="192" t="str">
        <f t="shared" si="149"/>
        <v>E</v>
      </c>
      <c r="DO158" s="192" t="str">
        <f t="shared" si="150"/>
        <v>E</v>
      </c>
      <c r="DP158" s="192" t="str">
        <f t="shared" si="151"/>
        <v>E</v>
      </c>
      <c r="DQ158" s="192" t="str">
        <f t="shared" si="152"/>
        <v>E</v>
      </c>
      <c r="DU158" s="204">
        <f t="shared" si="153"/>
        <v>1305000345</v>
      </c>
      <c r="DV158" s="204">
        <f t="shared" si="154"/>
        <v>1305000345</v>
      </c>
      <c r="DW158" s="204">
        <f t="shared" si="155"/>
        <v>1305000345</v>
      </c>
      <c r="DX158" s="204">
        <f t="shared" si="156"/>
        <v>1305000345</v>
      </c>
      <c r="DY158" s="204">
        <f t="shared" si="157"/>
        <v>1305000345</v>
      </c>
      <c r="DZ158" s="204">
        <f t="shared" si="158"/>
        <v>1305000345</v>
      </c>
      <c r="EA158" s="204">
        <f t="shared" si="159"/>
        <v>1305000345</v>
      </c>
      <c r="EB158" s="204">
        <f t="shared" si="160"/>
        <v>1305000345</v>
      </c>
      <c r="EC158" s="204">
        <f t="shared" si="161"/>
        <v>1305000345</v>
      </c>
      <c r="ED158" s="204">
        <f t="shared" si="162"/>
        <v>1305000345</v>
      </c>
      <c r="EE158" s="204">
        <f t="shared" si="163"/>
        <v>1305000345</v>
      </c>
    </row>
    <row r="159" spans="2:135" ht="22.8" x14ac:dyDescent="0.3">
      <c r="B159" s="225">
        <f t="shared" si="164"/>
        <v>146</v>
      </c>
      <c r="C159" s="226">
        <f t="shared" si="165"/>
        <v>1305000346</v>
      </c>
      <c r="D159" s="227" t="s">
        <v>293</v>
      </c>
      <c r="E159" s="279" t="s">
        <v>38</v>
      </c>
      <c r="F159" s="202"/>
      <c r="G159" s="202"/>
      <c r="H159" s="202"/>
      <c r="I159" s="202"/>
      <c r="J159" s="202"/>
      <c r="K159" s="201"/>
      <c r="U159">
        <v>145</v>
      </c>
      <c r="V159">
        <f t="shared" si="166"/>
        <v>1305000345</v>
      </c>
      <c r="W159" t="str">
        <f t="shared" si="167"/>
        <v>01T</v>
      </c>
      <c r="X159" t="str">
        <f>IF(B158="","",IF(OR(W159="",W159=0),"",IF(V159=800,"",INDEX(DATA!$M$10:$Q$10,1,MATCH(W159,DATA!$M$9:$Q$9,0)))))</f>
        <v>09H</v>
      </c>
      <c r="Y159" t="str">
        <f>IF(B158="","",IF($CG$13=2,IF(OR(F158="NO",F158=""),"",F158),IF(V159=800,"",DATA!$M$11)))</f>
        <v>13E</v>
      </c>
      <c r="Z159" t="str">
        <f>IF(B158="","",IF(AND($CG$13=2,G158="NO"),"",IF(V159=800,"",LEFT(DATA!$M$12,2)&amp;D158)))</f>
        <v>15E</v>
      </c>
      <c r="AA159" t="str">
        <f>IF(B158="","",IF(AND($CG$13=2,G158="NO"),"",IF(V159=800,"",LEFT(DATA!$M$13,2)&amp;D158)))</f>
        <v>19E</v>
      </c>
      <c r="AB159" t="str">
        <f>IF(B158="","",IF(AND($CG$13=2,H158="NO"),"",IF(V159=800,"",LEFT(DATA!$M$14,2)&amp;D158)))</f>
        <v>20E</v>
      </c>
      <c r="AC159" t="str">
        <f>IF(B158="","",IF(AND($CG$13=2,H158="NO"),"",IF(V159=800,"",LEFT(DATA!$M$15,2)&amp;D158)))</f>
        <v>21E</v>
      </c>
      <c r="AD159" t="str">
        <f>IF(B158="","",IF(AND($CG$13=2,I158="NO"),"",IF(V159=800,"",LEFT(DATA!$M$16,2)&amp;D158)))</f>
        <v>E</v>
      </c>
      <c r="AE159" t="str">
        <f>IF(B158="","",IF(AND($CG$13=2,I158="NO"),"",IF(V159=800,"",LEFT(DATA!$M$17,2)&amp;D158)))</f>
        <v>E</v>
      </c>
      <c r="AF159" t="str">
        <f>IF(B158="","",IF(AND($CG$13=2,J158="NO"),"",IF(V159=800,"",LEFT(DATA!$M$18,2)&amp;D158)))</f>
        <v>E</v>
      </c>
      <c r="AG159" t="str">
        <f>IF(B158="","",IF(AND($CG$13=2,J158="NO"),"",IF(V159=800,"",LEFT(DATA!$M$19,2)&amp;D158)))</f>
        <v>E</v>
      </c>
      <c r="AJ159" s="192">
        <f t="shared" si="168"/>
        <v>145</v>
      </c>
      <c r="AK159" s="192">
        <f t="shared" si="169"/>
        <v>145</v>
      </c>
      <c r="AL159" s="192">
        <f t="shared" si="170"/>
        <v>1305000345</v>
      </c>
      <c r="AM159" s="192" t="str">
        <f t="shared" si="171"/>
        <v>E</v>
      </c>
      <c r="AN159" s="192">
        <v>145</v>
      </c>
      <c r="AO159" s="192" t="str">
        <f>IF(AL159="","",INDEX($W$15:$AG$402,MATCH(AL159,V$15:$V$402,0),1))</f>
        <v>01T</v>
      </c>
      <c r="AP159" s="192" t="str">
        <f t="shared" si="172"/>
        <v>09H</v>
      </c>
      <c r="AQ159" s="192" t="str">
        <f t="shared" si="173"/>
        <v>13E</v>
      </c>
      <c r="AR159" s="192" t="str">
        <f t="shared" si="174"/>
        <v>15E</v>
      </c>
      <c r="AS159" s="192" t="str">
        <f t="shared" si="175"/>
        <v>19E</v>
      </c>
      <c r="AT159" s="192" t="str">
        <f t="shared" si="176"/>
        <v>20E</v>
      </c>
      <c r="AU159" s="192" t="str">
        <f t="shared" si="177"/>
        <v>21E</v>
      </c>
      <c r="AV159" s="192" t="str">
        <f t="shared" si="178"/>
        <v>E</v>
      </c>
      <c r="AW159" s="192" t="str">
        <f t="shared" si="179"/>
        <v>E</v>
      </c>
      <c r="AX159" s="192" t="str">
        <f t="shared" si="180"/>
        <v>E</v>
      </c>
      <c r="AY159" s="192" t="str">
        <f t="shared" si="181"/>
        <v>E</v>
      </c>
      <c r="BB159">
        <f t="shared" si="182"/>
        <v>800</v>
      </c>
      <c r="BC159">
        <f t="shared" si="183"/>
        <v>145</v>
      </c>
      <c r="BD159">
        <f t="shared" si="184"/>
        <v>800</v>
      </c>
      <c r="BE159">
        <f t="shared" si="185"/>
        <v>800</v>
      </c>
      <c r="BF159">
        <f t="shared" si="186"/>
        <v>800</v>
      </c>
      <c r="BG159">
        <f t="shared" si="187"/>
        <v>145</v>
      </c>
      <c r="BH159">
        <v>145</v>
      </c>
      <c r="BK159">
        <f t="shared" si="188"/>
        <v>145</v>
      </c>
      <c r="BL159">
        <f t="shared" si="189"/>
        <v>800</v>
      </c>
      <c r="BM159">
        <f t="shared" si="190"/>
        <v>800</v>
      </c>
      <c r="BN159">
        <f t="shared" si="191"/>
        <v>800</v>
      </c>
      <c r="BO159">
        <f t="shared" si="192"/>
        <v>800</v>
      </c>
      <c r="BP159">
        <f t="shared" si="193"/>
        <v>800</v>
      </c>
      <c r="BQ159">
        <f t="shared" si="194"/>
        <v>145</v>
      </c>
      <c r="CS159" s="193">
        <f t="shared" si="131"/>
        <v>146</v>
      </c>
      <c r="CT159" s="193">
        <f t="shared" si="132"/>
        <v>146</v>
      </c>
      <c r="CU159" s="193">
        <f t="shared" si="133"/>
        <v>146</v>
      </c>
      <c r="CV159" s="193">
        <f t="shared" si="134"/>
        <v>146</v>
      </c>
      <c r="CW159" s="193">
        <f t="shared" si="135"/>
        <v>146</v>
      </c>
      <c r="CX159" s="193">
        <f t="shared" si="136"/>
        <v>146</v>
      </c>
      <c r="CY159" s="193">
        <f t="shared" si="137"/>
        <v>146</v>
      </c>
      <c r="CZ159" s="193">
        <f t="shared" si="138"/>
        <v>146</v>
      </c>
      <c r="DA159" s="193">
        <f t="shared" si="139"/>
        <v>146</v>
      </c>
      <c r="DB159" s="193">
        <f t="shared" si="140"/>
        <v>146</v>
      </c>
      <c r="DC159" s="193">
        <f t="shared" si="141"/>
        <v>146</v>
      </c>
      <c r="DF159">
        <v>146</v>
      </c>
      <c r="DG159" s="192" t="str">
        <f t="shared" si="142"/>
        <v>01T</v>
      </c>
      <c r="DH159" s="192" t="str">
        <f t="shared" si="143"/>
        <v>09H</v>
      </c>
      <c r="DI159" s="192" t="str">
        <f t="shared" si="144"/>
        <v>13E</v>
      </c>
      <c r="DJ159" s="192" t="str">
        <f t="shared" si="145"/>
        <v>15E</v>
      </c>
      <c r="DK159" s="192" t="str">
        <f t="shared" si="146"/>
        <v>19E</v>
      </c>
      <c r="DL159" s="192" t="str">
        <f t="shared" si="147"/>
        <v>20E</v>
      </c>
      <c r="DM159" s="192" t="str">
        <f t="shared" si="148"/>
        <v>21E</v>
      </c>
      <c r="DN159" s="192" t="str">
        <f t="shared" si="149"/>
        <v>E</v>
      </c>
      <c r="DO159" s="192" t="str">
        <f t="shared" si="150"/>
        <v>E</v>
      </c>
      <c r="DP159" s="192" t="str">
        <f t="shared" si="151"/>
        <v>E</v>
      </c>
      <c r="DQ159" s="192" t="str">
        <f t="shared" si="152"/>
        <v>E</v>
      </c>
      <c r="DU159" s="204">
        <f t="shared" si="153"/>
        <v>1305000346</v>
      </c>
      <c r="DV159" s="204">
        <f t="shared" si="154"/>
        <v>1305000346</v>
      </c>
      <c r="DW159" s="204">
        <f t="shared" si="155"/>
        <v>1305000346</v>
      </c>
      <c r="DX159" s="204">
        <f t="shared" si="156"/>
        <v>1305000346</v>
      </c>
      <c r="DY159" s="204">
        <f t="shared" si="157"/>
        <v>1305000346</v>
      </c>
      <c r="DZ159" s="204">
        <f t="shared" si="158"/>
        <v>1305000346</v>
      </c>
      <c r="EA159" s="204">
        <f t="shared" si="159"/>
        <v>1305000346</v>
      </c>
      <c r="EB159" s="204">
        <f t="shared" si="160"/>
        <v>1305000346</v>
      </c>
      <c r="EC159" s="204">
        <f t="shared" si="161"/>
        <v>1305000346</v>
      </c>
      <c r="ED159" s="204">
        <f t="shared" si="162"/>
        <v>1305000346</v>
      </c>
      <c r="EE159" s="204">
        <f t="shared" si="163"/>
        <v>1305000346</v>
      </c>
    </row>
    <row r="160" spans="2:135" ht="22.8" x14ac:dyDescent="0.3">
      <c r="B160" s="225">
        <f t="shared" si="164"/>
        <v>147</v>
      </c>
      <c r="C160" s="226">
        <f t="shared" si="165"/>
        <v>1305000347</v>
      </c>
      <c r="D160" s="227" t="s">
        <v>293</v>
      </c>
      <c r="E160" s="279" t="s">
        <v>38</v>
      </c>
      <c r="F160" s="202"/>
      <c r="G160" s="202"/>
      <c r="H160" s="202"/>
      <c r="I160" s="202"/>
      <c r="J160" s="202"/>
      <c r="K160" s="201"/>
      <c r="U160">
        <v>146</v>
      </c>
      <c r="V160">
        <f t="shared" si="166"/>
        <v>1305000346</v>
      </c>
      <c r="W160" t="str">
        <f t="shared" si="167"/>
        <v>01T</v>
      </c>
      <c r="X160" t="str">
        <f>IF(B159="","",IF(OR(W160="",W160=0),"",IF(V160=800,"",INDEX(DATA!$M$10:$Q$10,1,MATCH(W160,DATA!$M$9:$Q$9,0)))))</f>
        <v>09H</v>
      </c>
      <c r="Y160" t="str">
        <f>IF(B159="","",IF($CG$13=2,IF(OR(F159="NO",F159=""),"",F159),IF(V160=800,"",DATA!$M$11)))</f>
        <v>13E</v>
      </c>
      <c r="Z160" t="str">
        <f>IF(B159="","",IF(AND($CG$13=2,G159="NO"),"",IF(V160=800,"",LEFT(DATA!$M$12,2)&amp;D159)))</f>
        <v>15E</v>
      </c>
      <c r="AA160" t="str">
        <f>IF(B159="","",IF(AND($CG$13=2,G159="NO"),"",IF(V160=800,"",LEFT(DATA!$M$13,2)&amp;D159)))</f>
        <v>19E</v>
      </c>
      <c r="AB160" t="str">
        <f>IF(B159="","",IF(AND($CG$13=2,H159="NO"),"",IF(V160=800,"",LEFT(DATA!$M$14,2)&amp;D159)))</f>
        <v>20E</v>
      </c>
      <c r="AC160" t="str">
        <f>IF(B159="","",IF(AND($CG$13=2,H159="NO"),"",IF(V160=800,"",LEFT(DATA!$M$15,2)&amp;D159)))</f>
        <v>21E</v>
      </c>
      <c r="AD160" t="str">
        <f>IF(B159="","",IF(AND($CG$13=2,I159="NO"),"",IF(V160=800,"",LEFT(DATA!$M$16,2)&amp;D159)))</f>
        <v>E</v>
      </c>
      <c r="AE160" t="str">
        <f>IF(B159="","",IF(AND($CG$13=2,I159="NO"),"",IF(V160=800,"",LEFT(DATA!$M$17,2)&amp;D159)))</f>
        <v>E</v>
      </c>
      <c r="AF160" t="str">
        <f>IF(B159="","",IF(AND($CG$13=2,J159="NO"),"",IF(V160=800,"",LEFT(DATA!$M$18,2)&amp;D159)))</f>
        <v>E</v>
      </c>
      <c r="AG160" t="str">
        <f>IF(B159="","",IF(AND($CG$13=2,J159="NO"),"",IF(V160=800,"",LEFT(DATA!$M$19,2)&amp;D159)))</f>
        <v>E</v>
      </c>
      <c r="AJ160" s="192">
        <f t="shared" si="168"/>
        <v>146</v>
      </c>
      <c r="AK160" s="192">
        <f t="shared" si="169"/>
        <v>146</v>
      </c>
      <c r="AL160" s="192">
        <f t="shared" si="170"/>
        <v>1305000346</v>
      </c>
      <c r="AM160" s="192" t="str">
        <f t="shared" si="171"/>
        <v>E</v>
      </c>
      <c r="AN160" s="192">
        <v>146</v>
      </c>
      <c r="AO160" s="192" t="str">
        <f>IF(AL160="","",INDEX($W$15:$AG$402,MATCH(AL160,V$15:$V$402,0),1))</f>
        <v>01T</v>
      </c>
      <c r="AP160" s="192" t="str">
        <f t="shared" si="172"/>
        <v>09H</v>
      </c>
      <c r="AQ160" s="192" t="str">
        <f t="shared" si="173"/>
        <v>13E</v>
      </c>
      <c r="AR160" s="192" t="str">
        <f t="shared" si="174"/>
        <v>15E</v>
      </c>
      <c r="AS160" s="192" t="str">
        <f t="shared" si="175"/>
        <v>19E</v>
      </c>
      <c r="AT160" s="192" t="str">
        <f t="shared" si="176"/>
        <v>20E</v>
      </c>
      <c r="AU160" s="192" t="str">
        <f t="shared" si="177"/>
        <v>21E</v>
      </c>
      <c r="AV160" s="192" t="str">
        <f t="shared" si="178"/>
        <v>E</v>
      </c>
      <c r="AW160" s="192" t="str">
        <f t="shared" si="179"/>
        <v>E</v>
      </c>
      <c r="AX160" s="192" t="str">
        <f t="shared" si="180"/>
        <v>E</v>
      </c>
      <c r="AY160" s="192" t="str">
        <f t="shared" si="181"/>
        <v>E</v>
      </c>
      <c r="BB160">
        <f t="shared" si="182"/>
        <v>800</v>
      </c>
      <c r="BC160">
        <f t="shared" si="183"/>
        <v>146</v>
      </c>
      <c r="BD160">
        <f t="shared" si="184"/>
        <v>800</v>
      </c>
      <c r="BE160">
        <f t="shared" si="185"/>
        <v>800</v>
      </c>
      <c r="BF160">
        <f t="shared" si="186"/>
        <v>800</v>
      </c>
      <c r="BG160">
        <f t="shared" si="187"/>
        <v>146</v>
      </c>
      <c r="BH160">
        <v>146</v>
      </c>
      <c r="BK160">
        <f t="shared" si="188"/>
        <v>146</v>
      </c>
      <c r="BL160">
        <f t="shared" si="189"/>
        <v>800</v>
      </c>
      <c r="BM160">
        <f t="shared" si="190"/>
        <v>800</v>
      </c>
      <c r="BN160">
        <f t="shared" si="191"/>
        <v>800</v>
      </c>
      <c r="BO160">
        <f t="shared" si="192"/>
        <v>800</v>
      </c>
      <c r="BP160">
        <f t="shared" si="193"/>
        <v>800</v>
      </c>
      <c r="BQ160">
        <f t="shared" si="194"/>
        <v>146</v>
      </c>
      <c r="CS160" s="193">
        <f t="shared" si="131"/>
        <v>147</v>
      </c>
      <c r="CT160" s="193">
        <f t="shared" si="132"/>
        <v>147</v>
      </c>
      <c r="CU160" s="193">
        <f t="shared" si="133"/>
        <v>147</v>
      </c>
      <c r="CV160" s="193">
        <f t="shared" si="134"/>
        <v>147</v>
      </c>
      <c r="CW160" s="193">
        <f t="shared" si="135"/>
        <v>147</v>
      </c>
      <c r="CX160" s="193">
        <f t="shared" si="136"/>
        <v>147</v>
      </c>
      <c r="CY160" s="193">
        <f t="shared" si="137"/>
        <v>147</v>
      </c>
      <c r="CZ160" s="193">
        <f t="shared" si="138"/>
        <v>147</v>
      </c>
      <c r="DA160" s="193">
        <f t="shared" si="139"/>
        <v>147</v>
      </c>
      <c r="DB160" s="193">
        <f t="shared" si="140"/>
        <v>147</v>
      </c>
      <c r="DC160" s="193">
        <f t="shared" si="141"/>
        <v>147</v>
      </c>
      <c r="DF160">
        <v>147</v>
      </c>
      <c r="DG160" s="192" t="str">
        <f t="shared" si="142"/>
        <v>01T</v>
      </c>
      <c r="DH160" s="192" t="str">
        <f t="shared" si="143"/>
        <v>09H</v>
      </c>
      <c r="DI160" s="192" t="str">
        <f t="shared" si="144"/>
        <v>13E</v>
      </c>
      <c r="DJ160" s="192" t="str">
        <f t="shared" si="145"/>
        <v>15E</v>
      </c>
      <c r="DK160" s="192" t="str">
        <f t="shared" si="146"/>
        <v>19E</v>
      </c>
      <c r="DL160" s="192" t="str">
        <f t="shared" si="147"/>
        <v>20E</v>
      </c>
      <c r="DM160" s="192" t="str">
        <f t="shared" si="148"/>
        <v>21E</v>
      </c>
      <c r="DN160" s="192" t="str">
        <f t="shared" si="149"/>
        <v>E</v>
      </c>
      <c r="DO160" s="192" t="str">
        <f t="shared" si="150"/>
        <v>E</v>
      </c>
      <c r="DP160" s="192" t="str">
        <f t="shared" si="151"/>
        <v>E</v>
      </c>
      <c r="DQ160" s="192" t="str">
        <f t="shared" si="152"/>
        <v>E</v>
      </c>
      <c r="DU160" s="204">
        <f t="shared" si="153"/>
        <v>1305000347</v>
      </c>
      <c r="DV160" s="204">
        <f t="shared" si="154"/>
        <v>1305000347</v>
      </c>
      <c r="DW160" s="204">
        <f t="shared" si="155"/>
        <v>1305000347</v>
      </c>
      <c r="DX160" s="204">
        <f t="shared" si="156"/>
        <v>1305000347</v>
      </c>
      <c r="DY160" s="204">
        <f t="shared" si="157"/>
        <v>1305000347</v>
      </c>
      <c r="DZ160" s="204">
        <f t="shared" si="158"/>
        <v>1305000347</v>
      </c>
      <c r="EA160" s="204">
        <f t="shared" si="159"/>
        <v>1305000347</v>
      </c>
      <c r="EB160" s="204">
        <f t="shared" si="160"/>
        <v>1305000347</v>
      </c>
      <c r="EC160" s="204">
        <f t="shared" si="161"/>
        <v>1305000347</v>
      </c>
      <c r="ED160" s="204">
        <f t="shared" si="162"/>
        <v>1305000347</v>
      </c>
      <c r="EE160" s="204">
        <f t="shared" si="163"/>
        <v>1305000347</v>
      </c>
    </row>
    <row r="161" spans="2:135" ht="22.8" x14ac:dyDescent="0.3">
      <c r="B161" s="225">
        <f t="shared" si="164"/>
        <v>148</v>
      </c>
      <c r="C161" s="226">
        <f t="shared" si="165"/>
        <v>1305000348</v>
      </c>
      <c r="D161" s="227" t="s">
        <v>293</v>
      </c>
      <c r="E161" s="279" t="s">
        <v>38</v>
      </c>
      <c r="F161" s="202"/>
      <c r="G161" s="202"/>
      <c r="H161" s="202"/>
      <c r="I161" s="202"/>
      <c r="J161" s="202"/>
      <c r="K161" s="201"/>
      <c r="U161">
        <v>147</v>
      </c>
      <c r="V161">
        <f t="shared" si="166"/>
        <v>1305000347</v>
      </c>
      <c r="W161" t="str">
        <f t="shared" si="167"/>
        <v>01T</v>
      </c>
      <c r="X161" t="str">
        <f>IF(B160="","",IF(OR(W161="",W161=0),"",IF(V161=800,"",INDEX(DATA!$M$10:$Q$10,1,MATCH(W161,DATA!$M$9:$Q$9,0)))))</f>
        <v>09H</v>
      </c>
      <c r="Y161" t="str">
        <f>IF(B160="","",IF($CG$13=2,IF(OR(F160="NO",F160=""),"",F160),IF(V161=800,"",DATA!$M$11)))</f>
        <v>13E</v>
      </c>
      <c r="Z161" t="str">
        <f>IF(B160="","",IF(AND($CG$13=2,G160="NO"),"",IF(V161=800,"",LEFT(DATA!$M$12,2)&amp;D160)))</f>
        <v>15E</v>
      </c>
      <c r="AA161" t="str">
        <f>IF(B160="","",IF(AND($CG$13=2,G160="NO"),"",IF(V161=800,"",LEFT(DATA!$M$13,2)&amp;D160)))</f>
        <v>19E</v>
      </c>
      <c r="AB161" t="str">
        <f>IF(B160="","",IF(AND($CG$13=2,H160="NO"),"",IF(V161=800,"",LEFT(DATA!$M$14,2)&amp;D160)))</f>
        <v>20E</v>
      </c>
      <c r="AC161" t="str">
        <f>IF(B160="","",IF(AND($CG$13=2,H160="NO"),"",IF(V161=800,"",LEFT(DATA!$M$15,2)&amp;D160)))</f>
        <v>21E</v>
      </c>
      <c r="AD161" t="str">
        <f>IF(B160="","",IF(AND($CG$13=2,I160="NO"),"",IF(V161=800,"",LEFT(DATA!$M$16,2)&amp;D160)))</f>
        <v>E</v>
      </c>
      <c r="AE161" t="str">
        <f>IF(B160="","",IF(AND($CG$13=2,I160="NO"),"",IF(V161=800,"",LEFT(DATA!$M$17,2)&amp;D160)))</f>
        <v>E</v>
      </c>
      <c r="AF161" t="str">
        <f>IF(B160="","",IF(AND($CG$13=2,J160="NO"),"",IF(V161=800,"",LEFT(DATA!$M$18,2)&amp;D160)))</f>
        <v>E</v>
      </c>
      <c r="AG161" t="str">
        <f>IF(B160="","",IF(AND($CG$13=2,J160="NO"),"",IF(V161=800,"",LEFT(DATA!$M$19,2)&amp;D160)))</f>
        <v>E</v>
      </c>
      <c r="AJ161" s="192">
        <f t="shared" si="168"/>
        <v>147</v>
      </c>
      <c r="AK161" s="192">
        <f t="shared" si="169"/>
        <v>147</v>
      </c>
      <c r="AL161" s="192">
        <f t="shared" si="170"/>
        <v>1305000347</v>
      </c>
      <c r="AM161" s="192" t="str">
        <f t="shared" si="171"/>
        <v>E</v>
      </c>
      <c r="AN161" s="192">
        <v>147</v>
      </c>
      <c r="AO161" s="192" t="str">
        <f>IF(AL161="","",INDEX($W$15:$AG$402,MATCH(AL161,V$15:$V$402,0),1))</f>
        <v>01T</v>
      </c>
      <c r="AP161" s="192" t="str">
        <f t="shared" si="172"/>
        <v>09H</v>
      </c>
      <c r="AQ161" s="192" t="str">
        <f t="shared" si="173"/>
        <v>13E</v>
      </c>
      <c r="AR161" s="192" t="str">
        <f t="shared" si="174"/>
        <v>15E</v>
      </c>
      <c r="AS161" s="192" t="str">
        <f t="shared" si="175"/>
        <v>19E</v>
      </c>
      <c r="AT161" s="192" t="str">
        <f t="shared" si="176"/>
        <v>20E</v>
      </c>
      <c r="AU161" s="192" t="str">
        <f t="shared" si="177"/>
        <v>21E</v>
      </c>
      <c r="AV161" s="192" t="str">
        <f t="shared" si="178"/>
        <v>E</v>
      </c>
      <c r="AW161" s="192" t="str">
        <f t="shared" si="179"/>
        <v>E</v>
      </c>
      <c r="AX161" s="192" t="str">
        <f t="shared" si="180"/>
        <v>E</v>
      </c>
      <c r="AY161" s="192" t="str">
        <f t="shared" si="181"/>
        <v>E</v>
      </c>
      <c r="BB161">
        <f t="shared" si="182"/>
        <v>800</v>
      </c>
      <c r="BC161">
        <f t="shared" si="183"/>
        <v>147</v>
      </c>
      <c r="BD161">
        <f t="shared" si="184"/>
        <v>800</v>
      </c>
      <c r="BE161">
        <f t="shared" si="185"/>
        <v>800</v>
      </c>
      <c r="BF161">
        <f t="shared" si="186"/>
        <v>800</v>
      </c>
      <c r="BG161">
        <f t="shared" si="187"/>
        <v>147</v>
      </c>
      <c r="BH161">
        <v>147</v>
      </c>
      <c r="BK161">
        <f t="shared" si="188"/>
        <v>147</v>
      </c>
      <c r="BL161">
        <f t="shared" si="189"/>
        <v>800</v>
      </c>
      <c r="BM161">
        <f t="shared" si="190"/>
        <v>800</v>
      </c>
      <c r="BN161">
        <f t="shared" si="191"/>
        <v>800</v>
      </c>
      <c r="BO161">
        <f t="shared" si="192"/>
        <v>800</v>
      </c>
      <c r="BP161">
        <f t="shared" si="193"/>
        <v>800</v>
      </c>
      <c r="BQ161">
        <f t="shared" si="194"/>
        <v>147</v>
      </c>
      <c r="CS161" s="193">
        <f t="shared" si="131"/>
        <v>148</v>
      </c>
      <c r="CT161" s="193">
        <f t="shared" si="132"/>
        <v>148</v>
      </c>
      <c r="CU161" s="193">
        <f t="shared" si="133"/>
        <v>148</v>
      </c>
      <c r="CV161" s="193">
        <f t="shared" si="134"/>
        <v>148</v>
      </c>
      <c r="CW161" s="193">
        <f t="shared" si="135"/>
        <v>148</v>
      </c>
      <c r="CX161" s="193">
        <f t="shared" si="136"/>
        <v>148</v>
      </c>
      <c r="CY161" s="193">
        <f t="shared" si="137"/>
        <v>148</v>
      </c>
      <c r="CZ161" s="193">
        <f t="shared" si="138"/>
        <v>148</v>
      </c>
      <c r="DA161" s="193">
        <f t="shared" si="139"/>
        <v>148</v>
      </c>
      <c r="DB161" s="193">
        <f t="shared" si="140"/>
        <v>148</v>
      </c>
      <c r="DC161" s="193">
        <f t="shared" si="141"/>
        <v>148</v>
      </c>
      <c r="DF161">
        <v>148</v>
      </c>
      <c r="DG161" s="192" t="str">
        <f t="shared" si="142"/>
        <v>01T</v>
      </c>
      <c r="DH161" s="192" t="str">
        <f t="shared" si="143"/>
        <v>09H</v>
      </c>
      <c r="DI161" s="192" t="str">
        <f t="shared" si="144"/>
        <v>13E</v>
      </c>
      <c r="DJ161" s="192" t="str">
        <f t="shared" si="145"/>
        <v>15E</v>
      </c>
      <c r="DK161" s="192" t="str">
        <f t="shared" si="146"/>
        <v>19E</v>
      </c>
      <c r="DL161" s="192" t="str">
        <f t="shared" si="147"/>
        <v>20E</v>
      </c>
      <c r="DM161" s="192" t="str">
        <f t="shared" si="148"/>
        <v>21E</v>
      </c>
      <c r="DN161" s="192" t="str">
        <f t="shared" si="149"/>
        <v>E</v>
      </c>
      <c r="DO161" s="192" t="str">
        <f t="shared" si="150"/>
        <v>E</v>
      </c>
      <c r="DP161" s="192" t="str">
        <f t="shared" si="151"/>
        <v>E</v>
      </c>
      <c r="DQ161" s="192" t="str">
        <f t="shared" si="152"/>
        <v>E</v>
      </c>
      <c r="DU161" s="204">
        <f t="shared" si="153"/>
        <v>1305000348</v>
      </c>
      <c r="DV161" s="204">
        <f t="shared" si="154"/>
        <v>1305000348</v>
      </c>
      <c r="DW161" s="204">
        <f t="shared" si="155"/>
        <v>1305000348</v>
      </c>
      <c r="DX161" s="204">
        <f t="shared" si="156"/>
        <v>1305000348</v>
      </c>
      <c r="DY161" s="204">
        <f t="shared" si="157"/>
        <v>1305000348</v>
      </c>
      <c r="DZ161" s="204">
        <f t="shared" si="158"/>
        <v>1305000348</v>
      </c>
      <c r="EA161" s="204">
        <f t="shared" si="159"/>
        <v>1305000348</v>
      </c>
      <c r="EB161" s="204">
        <f t="shared" si="160"/>
        <v>1305000348</v>
      </c>
      <c r="EC161" s="204">
        <f t="shared" si="161"/>
        <v>1305000348</v>
      </c>
      <c r="ED161" s="204">
        <f t="shared" si="162"/>
        <v>1305000348</v>
      </c>
      <c r="EE161" s="204">
        <f t="shared" si="163"/>
        <v>1305000348</v>
      </c>
    </row>
    <row r="162" spans="2:135" ht="22.8" x14ac:dyDescent="0.3">
      <c r="B162" s="225">
        <f t="shared" si="164"/>
        <v>149</v>
      </c>
      <c r="C162" s="226">
        <f t="shared" si="165"/>
        <v>1305000349</v>
      </c>
      <c r="D162" s="227" t="s">
        <v>293</v>
      </c>
      <c r="E162" s="279" t="s">
        <v>38</v>
      </c>
      <c r="F162" s="202"/>
      <c r="G162" s="202"/>
      <c r="H162" s="202"/>
      <c r="I162" s="202"/>
      <c r="J162" s="202"/>
      <c r="K162" s="201"/>
      <c r="U162">
        <v>148</v>
      </c>
      <c r="V162">
        <f t="shared" si="166"/>
        <v>1305000348</v>
      </c>
      <c r="W162" t="str">
        <f t="shared" si="167"/>
        <v>01T</v>
      </c>
      <c r="X162" t="str">
        <f>IF(B161="","",IF(OR(W162="",W162=0),"",IF(V162=800,"",INDEX(DATA!$M$10:$Q$10,1,MATCH(W162,DATA!$M$9:$Q$9,0)))))</f>
        <v>09H</v>
      </c>
      <c r="Y162" t="str">
        <f>IF(B161="","",IF($CG$13=2,IF(OR(F161="NO",F161=""),"",F161),IF(V162=800,"",DATA!$M$11)))</f>
        <v>13E</v>
      </c>
      <c r="Z162" t="str">
        <f>IF(B161="","",IF(AND($CG$13=2,G161="NO"),"",IF(V162=800,"",LEFT(DATA!$M$12,2)&amp;D161)))</f>
        <v>15E</v>
      </c>
      <c r="AA162" t="str">
        <f>IF(B161="","",IF(AND($CG$13=2,G161="NO"),"",IF(V162=800,"",LEFT(DATA!$M$13,2)&amp;D161)))</f>
        <v>19E</v>
      </c>
      <c r="AB162" t="str">
        <f>IF(B161="","",IF(AND($CG$13=2,H161="NO"),"",IF(V162=800,"",LEFT(DATA!$M$14,2)&amp;D161)))</f>
        <v>20E</v>
      </c>
      <c r="AC162" t="str">
        <f>IF(B161="","",IF(AND($CG$13=2,H161="NO"),"",IF(V162=800,"",LEFT(DATA!$M$15,2)&amp;D161)))</f>
        <v>21E</v>
      </c>
      <c r="AD162" t="str">
        <f>IF(B161="","",IF(AND($CG$13=2,I161="NO"),"",IF(V162=800,"",LEFT(DATA!$M$16,2)&amp;D161)))</f>
        <v>E</v>
      </c>
      <c r="AE162" t="str">
        <f>IF(B161="","",IF(AND($CG$13=2,I161="NO"),"",IF(V162=800,"",LEFT(DATA!$M$17,2)&amp;D161)))</f>
        <v>E</v>
      </c>
      <c r="AF162" t="str">
        <f>IF(B161="","",IF(AND($CG$13=2,J161="NO"),"",IF(V162=800,"",LEFT(DATA!$M$18,2)&amp;D161)))</f>
        <v>E</v>
      </c>
      <c r="AG162" t="str">
        <f>IF(B161="","",IF(AND($CG$13=2,J161="NO"),"",IF(V162=800,"",LEFT(DATA!$M$19,2)&amp;D161)))</f>
        <v>E</v>
      </c>
      <c r="AJ162" s="192">
        <f t="shared" si="168"/>
        <v>148</v>
      </c>
      <c r="AK162" s="192">
        <f t="shared" si="169"/>
        <v>148</v>
      </c>
      <c r="AL162" s="192">
        <f t="shared" si="170"/>
        <v>1305000348</v>
      </c>
      <c r="AM162" s="192" t="str">
        <f t="shared" si="171"/>
        <v>E</v>
      </c>
      <c r="AN162" s="192">
        <v>148</v>
      </c>
      <c r="AO162" s="192" t="str">
        <f>IF(AL162="","",INDEX($W$15:$AG$402,MATCH(AL162,V$15:$V$402,0),1))</f>
        <v>01T</v>
      </c>
      <c r="AP162" s="192" t="str">
        <f t="shared" si="172"/>
        <v>09H</v>
      </c>
      <c r="AQ162" s="192" t="str">
        <f t="shared" si="173"/>
        <v>13E</v>
      </c>
      <c r="AR162" s="192" t="str">
        <f t="shared" si="174"/>
        <v>15E</v>
      </c>
      <c r="AS162" s="192" t="str">
        <f t="shared" si="175"/>
        <v>19E</v>
      </c>
      <c r="AT162" s="192" t="str">
        <f t="shared" si="176"/>
        <v>20E</v>
      </c>
      <c r="AU162" s="192" t="str">
        <f t="shared" si="177"/>
        <v>21E</v>
      </c>
      <c r="AV162" s="192" t="str">
        <f t="shared" si="178"/>
        <v>E</v>
      </c>
      <c r="AW162" s="192" t="str">
        <f t="shared" si="179"/>
        <v>E</v>
      </c>
      <c r="AX162" s="192" t="str">
        <f t="shared" si="180"/>
        <v>E</v>
      </c>
      <c r="AY162" s="192" t="str">
        <f t="shared" si="181"/>
        <v>E</v>
      </c>
      <c r="BB162">
        <f t="shared" si="182"/>
        <v>800</v>
      </c>
      <c r="BC162">
        <f t="shared" si="183"/>
        <v>148</v>
      </c>
      <c r="BD162">
        <f t="shared" si="184"/>
        <v>800</v>
      </c>
      <c r="BE162">
        <f t="shared" si="185"/>
        <v>800</v>
      </c>
      <c r="BF162">
        <f t="shared" si="186"/>
        <v>800</v>
      </c>
      <c r="BG162">
        <f t="shared" si="187"/>
        <v>148</v>
      </c>
      <c r="BH162">
        <v>148</v>
      </c>
      <c r="BK162">
        <f t="shared" si="188"/>
        <v>148</v>
      </c>
      <c r="BL162">
        <f t="shared" si="189"/>
        <v>800</v>
      </c>
      <c r="BM162">
        <f t="shared" si="190"/>
        <v>800</v>
      </c>
      <c r="BN162">
        <f t="shared" si="191"/>
        <v>800</v>
      </c>
      <c r="BO162">
        <f t="shared" si="192"/>
        <v>800</v>
      </c>
      <c r="BP162">
        <f t="shared" si="193"/>
        <v>800</v>
      </c>
      <c r="BQ162">
        <f t="shared" si="194"/>
        <v>148</v>
      </c>
      <c r="CS162" s="193">
        <f t="shared" si="131"/>
        <v>149</v>
      </c>
      <c r="CT162" s="193">
        <f t="shared" si="132"/>
        <v>149</v>
      </c>
      <c r="CU162" s="193">
        <f t="shared" si="133"/>
        <v>149</v>
      </c>
      <c r="CV162" s="193">
        <f t="shared" si="134"/>
        <v>149</v>
      </c>
      <c r="CW162" s="193">
        <f t="shared" si="135"/>
        <v>149</v>
      </c>
      <c r="CX162" s="193">
        <f t="shared" si="136"/>
        <v>149</v>
      </c>
      <c r="CY162" s="193">
        <f t="shared" si="137"/>
        <v>149</v>
      </c>
      <c r="CZ162" s="193">
        <f t="shared" si="138"/>
        <v>149</v>
      </c>
      <c r="DA162" s="193">
        <f t="shared" si="139"/>
        <v>149</v>
      </c>
      <c r="DB162" s="193">
        <f t="shared" si="140"/>
        <v>149</v>
      </c>
      <c r="DC162" s="193">
        <f t="shared" si="141"/>
        <v>149</v>
      </c>
      <c r="DF162">
        <v>149</v>
      </c>
      <c r="DG162" s="192" t="str">
        <f t="shared" si="142"/>
        <v>01T</v>
      </c>
      <c r="DH162" s="192" t="str">
        <f t="shared" si="143"/>
        <v>09H</v>
      </c>
      <c r="DI162" s="192" t="str">
        <f t="shared" si="144"/>
        <v>13E</v>
      </c>
      <c r="DJ162" s="192" t="str">
        <f t="shared" si="145"/>
        <v>15E</v>
      </c>
      <c r="DK162" s="192" t="str">
        <f t="shared" si="146"/>
        <v>19E</v>
      </c>
      <c r="DL162" s="192" t="str">
        <f t="shared" si="147"/>
        <v>20E</v>
      </c>
      <c r="DM162" s="192" t="str">
        <f t="shared" si="148"/>
        <v>21E</v>
      </c>
      <c r="DN162" s="192" t="str">
        <f t="shared" si="149"/>
        <v>E</v>
      </c>
      <c r="DO162" s="192" t="str">
        <f t="shared" si="150"/>
        <v>E</v>
      </c>
      <c r="DP162" s="192" t="str">
        <f t="shared" si="151"/>
        <v>E</v>
      </c>
      <c r="DQ162" s="192" t="str">
        <f t="shared" si="152"/>
        <v>E</v>
      </c>
      <c r="DU162" s="204">
        <f t="shared" si="153"/>
        <v>1305000349</v>
      </c>
      <c r="DV162" s="204">
        <f t="shared" si="154"/>
        <v>1305000349</v>
      </c>
      <c r="DW162" s="204">
        <f t="shared" si="155"/>
        <v>1305000349</v>
      </c>
      <c r="DX162" s="204">
        <f t="shared" si="156"/>
        <v>1305000349</v>
      </c>
      <c r="DY162" s="204">
        <f t="shared" si="157"/>
        <v>1305000349</v>
      </c>
      <c r="DZ162" s="204">
        <f t="shared" si="158"/>
        <v>1305000349</v>
      </c>
      <c r="EA162" s="204">
        <f t="shared" si="159"/>
        <v>1305000349</v>
      </c>
      <c r="EB162" s="204">
        <f t="shared" si="160"/>
        <v>1305000349</v>
      </c>
      <c r="EC162" s="204">
        <f t="shared" si="161"/>
        <v>1305000349</v>
      </c>
      <c r="ED162" s="204">
        <f t="shared" si="162"/>
        <v>1305000349</v>
      </c>
      <c r="EE162" s="204">
        <f t="shared" si="163"/>
        <v>1305000349</v>
      </c>
    </row>
    <row r="163" spans="2:135" ht="22.8" x14ac:dyDescent="0.3">
      <c r="B163" s="225">
        <f t="shared" si="164"/>
        <v>150</v>
      </c>
      <c r="C163" s="226">
        <f t="shared" si="165"/>
        <v>1305000350</v>
      </c>
      <c r="D163" s="227" t="s">
        <v>293</v>
      </c>
      <c r="E163" s="279" t="s">
        <v>38</v>
      </c>
      <c r="F163" s="202"/>
      <c r="G163" s="202"/>
      <c r="H163" s="202"/>
      <c r="I163" s="202"/>
      <c r="J163" s="202"/>
      <c r="K163" s="201"/>
      <c r="U163">
        <v>149</v>
      </c>
      <c r="V163">
        <f t="shared" si="166"/>
        <v>1305000349</v>
      </c>
      <c r="W163" t="str">
        <f t="shared" si="167"/>
        <v>01T</v>
      </c>
      <c r="X163" t="str">
        <f>IF(B162="","",IF(OR(W163="",W163=0),"",IF(V163=800,"",INDEX(DATA!$M$10:$Q$10,1,MATCH(W163,DATA!$M$9:$Q$9,0)))))</f>
        <v>09H</v>
      </c>
      <c r="Y163" t="str">
        <f>IF(B162="","",IF($CG$13=2,IF(OR(F162="NO",F162=""),"",F162),IF(V163=800,"",DATA!$M$11)))</f>
        <v>13E</v>
      </c>
      <c r="Z163" t="str">
        <f>IF(B162="","",IF(AND($CG$13=2,G162="NO"),"",IF(V163=800,"",LEFT(DATA!$M$12,2)&amp;D162)))</f>
        <v>15E</v>
      </c>
      <c r="AA163" t="str">
        <f>IF(B162="","",IF(AND($CG$13=2,G162="NO"),"",IF(V163=800,"",LEFT(DATA!$M$13,2)&amp;D162)))</f>
        <v>19E</v>
      </c>
      <c r="AB163" t="str">
        <f>IF(B162="","",IF(AND($CG$13=2,H162="NO"),"",IF(V163=800,"",LEFT(DATA!$M$14,2)&amp;D162)))</f>
        <v>20E</v>
      </c>
      <c r="AC163" t="str">
        <f>IF(B162="","",IF(AND($CG$13=2,H162="NO"),"",IF(V163=800,"",LEFT(DATA!$M$15,2)&amp;D162)))</f>
        <v>21E</v>
      </c>
      <c r="AD163" t="str">
        <f>IF(B162="","",IF(AND($CG$13=2,I162="NO"),"",IF(V163=800,"",LEFT(DATA!$M$16,2)&amp;D162)))</f>
        <v>E</v>
      </c>
      <c r="AE163" t="str">
        <f>IF(B162="","",IF(AND($CG$13=2,I162="NO"),"",IF(V163=800,"",LEFT(DATA!$M$17,2)&amp;D162)))</f>
        <v>E</v>
      </c>
      <c r="AF163" t="str">
        <f>IF(B162="","",IF(AND($CG$13=2,J162="NO"),"",IF(V163=800,"",LEFT(DATA!$M$18,2)&amp;D162)))</f>
        <v>E</v>
      </c>
      <c r="AG163" t="str">
        <f>IF(B162="","",IF(AND($CG$13=2,J162="NO"),"",IF(V163=800,"",LEFT(DATA!$M$19,2)&amp;D162)))</f>
        <v>E</v>
      </c>
      <c r="AJ163" s="192">
        <f t="shared" si="168"/>
        <v>149</v>
      </c>
      <c r="AK163" s="192">
        <f t="shared" si="169"/>
        <v>149</v>
      </c>
      <c r="AL163" s="192">
        <f t="shared" si="170"/>
        <v>1305000349</v>
      </c>
      <c r="AM163" s="192" t="str">
        <f t="shared" si="171"/>
        <v>E</v>
      </c>
      <c r="AN163" s="192">
        <v>149</v>
      </c>
      <c r="AO163" s="192" t="str">
        <f>IF(AL163="","",INDEX($W$15:$AG$402,MATCH(AL163,V$15:$V$402,0),1))</f>
        <v>01T</v>
      </c>
      <c r="AP163" s="192" t="str">
        <f t="shared" si="172"/>
        <v>09H</v>
      </c>
      <c r="AQ163" s="192" t="str">
        <f t="shared" si="173"/>
        <v>13E</v>
      </c>
      <c r="AR163" s="192" t="str">
        <f t="shared" si="174"/>
        <v>15E</v>
      </c>
      <c r="AS163" s="192" t="str">
        <f t="shared" si="175"/>
        <v>19E</v>
      </c>
      <c r="AT163" s="192" t="str">
        <f t="shared" si="176"/>
        <v>20E</v>
      </c>
      <c r="AU163" s="192" t="str">
        <f t="shared" si="177"/>
        <v>21E</v>
      </c>
      <c r="AV163" s="192" t="str">
        <f t="shared" si="178"/>
        <v>E</v>
      </c>
      <c r="AW163" s="192" t="str">
        <f t="shared" si="179"/>
        <v>E</v>
      </c>
      <c r="AX163" s="192" t="str">
        <f t="shared" si="180"/>
        <v>E</v>
      </c>
      <c r="AY163" s="192" t="str">
        <f t="shared" si="181"/>
        <v>E</v>
      </c>
      <c r="BB163">
        <f t="shared" si="182"/>
        <v>800</v>
      </c>
      <c r="BC163">
        <f t="shared" si="183"/>
        <v>149</v>
      </c>
      <c r="BD163">
        <f t="shared" si="184"/>
        <v>800</v>
      </c>
      <c r="BE163">
        <f t="shared" si="185"/>
        <v>800</v>
      </c>
      <c r="BF163">
        <f t="shared" si="186"/>
        <v>800</v>
      </c>
      <c r="BG163">
        <f t="shared" si="187"/>
        <v>149</v>
      </c>
      <c r="BH163">
        <v>149</v>
      </c>
      <c r="BK163">
        <f t="shared" si="188"/>
        <v>149</v>
      </c>
      <c r="BL163">
        <f t="shared" si="189"/>
        <v>800</v>
      </c>
      <c r="BM163">
        <f t="shared" si="190"/>
        <v>800</v>
      </c>
      <c r="BN163">
        <f t="shared" si="191"/>
        <v>800</v>
      </c>
      <c r="BO163">
        <f t="shared" si="192"/>
        <v>800</v>
      </c>
      <c r="BP163">
        <f t="shared" si="193"/>
        <v>800</v>
      </c>
      <c r="BQ163">
        <f t="shared" si="194"/>
        <v>149</v>
      </c>
      <c r="CS163" s="193">
        <f t="shared" si="131"/>
        <v>150</v>
      </c>
      <c r="CT163" s="193">
        <f t="shared" si="132"/>
        <v>150</v>
      </c>
      <c r="CU163" s="193">
        <f t="shared" si="133"/>
        <v>150</v>
      </c>
      <c r="CV163" s="193">
        <f t="shared" si="134"/>
        <v>150</v>
      </c>
      <c r="CW163" s="193">
        <f t="shared" si="135"/>
        <v>150</v>
      </c>
      <c r="CX163" s="193">
        <f t="shared" si="136"/>
        <v>150</v>
      </c>
      <c r="CY163" s="193">
        <f t="shared" si="137"/>
        <v>150</v>
      </c>
      <c r="CZ163" s="193">
        <f t="shared" si="138"/>
        <v>150</v>
      </c>
      <c r="DA163" s="193">
        <f t="shared" si="139"/>
        <v>150</v>
      </c>
      <c r="DB163" s="193">
        <f t="shared" si="140"/>
        <v>150</v>
      </c>
      <c r="DC163" s="193">
        <f t="shared" si="141"/>
        <v>150</v>
      </c>
      <c r="DF163">
        <v>150</v>
      </c>
      <c r="DG163" s="192" t="str">
        <f t="shared" si="142"/>
        <v>01T</v>
      </c>
      <c r="DH163" s="192" t="str">
        <f t="shared" si="143"/>
        <v>09H</v>
      </c>
      <c r="DI163" s="192" t="str">
        <f t="shared" si="144"/>
        <v>13E</v>
      </c>
      <c r="DJ163" s="192" t="str">
        <f t="shared" si="145"/>
        <v>15E</v>
      </c>
      <c r="DK163" s="192" t="str">
        <f t="shared" si="146"/>
        <v>19E</v>
      </c>
      <c r="DL163" s="192" t="str">
        <f t="shared" si="147"/>
        <v>20E</v>
      </c>
      <c r="DM163" s="192" t="str">
        <f t="shared" si="148"/>
        <v>21E</v>
      </c>
      <c r="DN163" s="192" t="str">
        <f t="shared" si="149"/>
        <v>E</v>
      </c>
      <c r="DO163" s="192" t="str">
        <f t="shared" si="150"/>
        <v>E</v>
      </c>
      <c r="DP163" s="192" t="str">
        <f t="shared" si="151"/>
        <v>E</v>
      </c>
      <c r="DQ163" s="192" t="str">
        <f t="shared" si="152"/>
        <v>E</v>
      </c>
      <c r="DU163" s="204">
        <f t="shared" si="153"/>
        <v>1305000350</v>
      </c>
      <c r="DV163" s="204">
        <f t="shared" si="154"/>
        <v>1305000350</v>
      </c>
      <c r="DW163" s="204">
        <f t="shared" si="155"/>
        <v>1305000350</v>
      </c>
      <c r="DX163" s="204">
        <f t="shared" si="156"/>
        <v>1305000350</v>
      </c>
      <c r="DY163" s="204">
        <f t="shared" si="157"/>
        <v>1305000350</v>
      </c>
      <c r="DZ163" s="204">
        <f t="shared" si="158"/>
        <v>1305000350</v>
      </c>
      <c r="EA163" s="204">
        <f t="shared" si="159"/>
        <v>1305000350</v>
      </c>
      <c r="EB163" s="204">
        <f t="shared" si="160"/>
        <v>1305000350</v>
      </c>
      <c r="EC163" s="204">
        <f t="shared" si="161"/>
        <v>1305000350</v>
      </c>
      <c r="ED163" s="204">
        <f t="shared" si="162"/>
        <v>1305000350</v>
      </c>
      <c r="EE163" s="204">
        <f t="shared" si="163"/>
        <v>1305000350</v>
      </c>
    </row>
    <row r="164" spans="2:135" ht="22.8" x14ac:dyDescent="0.3">
      <c r="B164" s="225">
        <f t="shared" si="164"/>
        <v>151</v>
      </c>
      <c r="C164" s="226">
        <f t="shared" si="165"/>
        <v>1305000351</v>
      </c>
      <c r="D164" s="227" t="s">
        <v>293</v>
      </c>
      <c r="E164" s="279" t="s">
        <v>38</v>
      </c>
      <c r="F164" s="202"/>
      <c r="G164" s="202"/>
      <c r="H164" s="202"/>
      <c r="I164" s="202"/>
      <c r="J164" s="202"/>
      <c r="K164" s="201"/>
      <c r="U164">
        <v>150</v>
      </c>
      <c r="V164">
        <f t="shared" si="166"/>
        <v>1305000350</v>
      </c>
      <c r="W164" t="str">
        <f t="shared" si="167"/>
        <v>01T</v>
      </c>
      <c r="X164" t="str">
        <f>IF(B163="","",IF(OR(W164="",W164=0),"",IF(V164=800,"",INDEX(DATA!$M$10:$Q$10,1,MATCH(W164,DATA!$M$9:$Q$9,0)))))</f>
        <v>09H</v>
      </c>
      <c r="Y164" t="str">
        <f>IF(B163="","",IF($CG$13=2,IF(OR(F163="NO",F163=""),"",F163),IF(V164=800,"",DATA!$M$11)))</f>
        <v>13E</v>
      </c>
      <c r="Z164" t="str">
        <f>IF(B163="","",IF(AND($CG$13=2,G163="NO"),"",IF(V164=800,"",LEFT(DATA!$M$12,2)&amp;D163)))</f>
        <v>15E</v>
      </c>
      <c r="AA164" t="str">
        <f>IF(B163="","",IF(AND($CG$13=2,G163="NO"),"",IF(V164=800,"",LEFT(DATA!$M$13,2)&amp;D163)))</f>
        <v>19E</v>
      </c>
      <c r="AB164" t="str">
        <f>IF(B163="","",IF(AND($CG$13=2,H163="NO"),"",IF(V164=800,"",LEFT(DATA!$M$14,2)&amp;D163)))</f>
        <v>20E</v>
      </c>
      <c r="AC164" t="str">
        <f>IF(B163="","",IF(AND($CG$13=2,H163="NO"),"",IF(V164=800,"",LEFT(DATA!$M$15,2)&amp;D163)))</f>
        <v>21E</v>
      </c>
      <c r="AD164" t="str">
        <f>IF(B163="","",IF(AND($CG$13=2,I163="NO"),"",IF(V164=800,"",LEFT(DATA!$M$16,2)&amp;D163)))</f>
        <v>E</v>
      </c>
      <c r="AE164" t="str">
        <f>IF(B163="","",IF(AND($CG$13=2,I163="NO"),"",IF(V164=800,"",LEFT(DATA!$M$17,2)&amp;D163)))</f>
        <v>E</v>
      </c>
      <c r="AF164" t="str">
        <f>IF(B163="","",IF(AND($CG$13=2,J163="NO"),"",IF(V164=800,"",LEFT(DATA!$M$18,2)&amp;D163)))</f>
        <v>E</v>
      </c>
      <c r="AG164" t="str">
        <f>IF(B163="","",IF(AND($CG$13=2,J163="NO"),"",IF(V164=800,"",LEFT(DATA!$M$19,2)&amp;D163)))</f>
        <v>E</v>
      </c>
      <c r="AJ164" s="192">
        <f t="shared" si="168"/>
        <v>150</v>
      </c>
      <c r="AK164" s="192">
        <f t="shared" si="169"/>
        <v>150</v>
      </c>
      <c r="AL164" s="192">
        <f t="shared" si="170"/>
        <v>1305000350</v>
      </c>
      <c r="AM164" s="192" t="str">
        <f t="shared" si="171"/>
        <v>E</v>
      </c>
      <c r="AN164" s="192">
        <v>150</v>
      </c>
      <c r="AO164" s="192" t="str">
        <f>IF(AL164="","",INDEX($W$15:$AG$402,MATCH(AL164,V$15:$V$402,0),1))</f>
        <v>01T</v>
      </c>
      <c r="AP164" s="192" t="str">
        <f t="shared" si="172"/>
        <v>09H</v>
      </c>
      <c r="AQ164" s="192" t="str">
        <f t="shared" si="173"/>
        <v>13E</v>
      </c>
      <c r="AR164" s="192" t="str">
        <f t="shared" si="174"/>
        <v>15E</v>
      </c>
      <c r="AS164" s="192" t="str">
        <f t="shared" si="175"/>
        <v>19E</v>
      </c>
      <c r="AT164" s="192" t="str">
        <f t="shared" si="176"/>
        <v>20E</v>
      </c>
      <c r="AU164" s="192" t="str">
        <f t="shared" si="177"/>
        <v>21E</v>
      </c>
      <c r="AV164" s="192" t="str">
        <f t="shared" si="178"/>
        <v>E</v>
      </c>
      <c r="AW164" s="192" t="str">
        <f t="shared" si="179"/>
        <v>E</v>
      </c>
      <c r="AX164" s="192" t="str">
        <f t="shared" si="180"/>
        <v>E</v>
      </c>
      <c r="AY164" s="192" t="str">
        <f t="shared" si="181"/>
        <v>E</v>
      </c>
      <c r="BB164">
        <f t="shared" si="182"/>
        <v>800</v>
      </c>
      <c r="BC164">
        <f t="shared" si="183"/>
        <v>150</v>
      </c>
      <c r="BD164">
        <f t="shared" si="184"/>
        <v>800</v>
      </c>
      <c r="BE164">
        <f t="shared" si="185"/>
        <v>800</v>
      </c>
      <c r="BF164">
        <f t="shared" si="186"/>
        <v>800</v>
      </c>
      <c r="BG164">
        <f t="shared" si="187"/>
        <v>150</v>
      </c>
      <c r="BH164">
        <v>150</v>
      </c>
      <c r="BK164">
        <f t="shared" si="188"/>
        <v>150</v>
      </c>
      <c r="BL164">
        <f t="shared" si="189"/>
        <v>800</v>
      </c>
      <c r="BM164">
        <f t="shared" si="190"/>
        <v>800</v>
      </c>
      <c r="BN164">
        <f t="shared" si="191"/>
        <v>800</v>
      </c>
      <c r="BO164">
        <f t="shared" si="192"/>
        <v>800</v>
      </c>
      <c r="BP164">
        <f t="shared" si="193"/>
        <v>800</v>
      </c>
      <c r="BQ164">
        <f t="shared" si="194"/>
        <v>150</v>
      </c>
      <c r="CS164" s="193">
        <f t="shared" si="131"/>
        <v>151</v>
      </c>
      <c r="CT164" s="193">
        <f t="shared" si="132"/>
        <v>151</v>
      </c>
      <c r="CU164" s="193">
        <f t="shared" si="133"/>
        <v>151</v>
      </c>
      <c r="CV164" s="193">
        <f t="shared" si="134"/>
        <v>151</v>
      </c>
      <c r="CW164" s="193">
        <f t="shared" si="135"/>
        <v>151</v>
      </c>
      <c r="CX164" s="193">
        <f t="shared" si="136"/>
        <v>151</v>
      </c>
      <c r="CY164" s="193">
        <f t="shared" si="137"/>
        <v>151</v>
      </c>
      <c r="CZ164" s="193">
        <f t="shared" si="138"/>
        <v>151</v>
      </c>
      <c r="DA164" s="193">
        <f t="shared" si="139"/>
        <v>151</v>
      </c>
      <c r="DB164" s="193">
        <f t="shared" si="140"/>
        <v>151</v>
      </c>
      <c r="DC164" s="193">
        <f t="shared" si="141"/>
        <v>151</v>
      </c>
      <c r="DF164">
        <v>151</v>
      </c>
      <c r="DG164" s="192" t="str">
        <f t="shared" si="142"/>
        <v>01T</v>
      </c>
      <c r="DH164" s="192" t="str">
        <f t="shared" si="143"/>
        <v>09H</v>
      </c>
      <c r="DI164" s="192" t="str">
        <f t="shared" si="144"/>
        <v>13E</v>
      </c>
      <c r="DJ164" s="192" t="str">
        <f t="shared" si="145"/>
        <v>15E</v>
      </c>
      <c r="DK164" s="192" t="str">
        <f t="shared" si="146"/>
        <v>19E</v>
      </c>
      <c r="DL164" s="192" t="str">
        <f t="shared" si="147"/>
        <v>20E</v>
      </c>
      <c r="DM164" s="192" t="str">
        <f t="shared" si="148"/>
        <v>21E</v>
      </c>
      <c r="DN164" s="192" t="str">
        <f t="shared" si="149"/>
        <v>E</v>
      </c>
      <c r="DO164" s="192" t="str">
        <f t="shared" si="150"/>
        <v>E</v>
      </c>
      <c r="DP164" s="192" t="str">
        <f t="shared" si="151"/>
        <v>E</v>
      </c>
      <c r="DQ164" s="192" t="str">
        <f t="shared" si="152"/>
        <v>E</v>
      </c>
      <c r="DU164" s="204">
        <f t="shared" si="153"/>
        <v>1305000351</v>
      </c>
      <c r="DV164" s="204">
        <f t="shared" si="154"/>
        <v>1305000351</v>
      </c>
      <c r="DW164" s="204">
        <f t="shared" si="155"/>
        <v>1305000351</v>
      </c>
      <c r="DX164" s="204">
        <f t="shared" si="156"/>
        <v>1305000351</v>
      </c>
      <c r="DY164" s="204">
        <f t="shared" si="157"/>
        <v>1305000351</v>
      </c>
      <c r="DZ164" s="204">
        <f t="shared" si="158"/>
        <v>1305000351</v>
      </c>
      <c r="EA164" s="204">
        <f t="shared" si="159"/>
        <v>1305000351</v>
      </c>
      <c r="EB164" s="204">
        <f t="shared" si="160"/>
        <v>1305000351</v>
      </c>
      <c r="EC164" s="204">
        <f t="shared" si="161"/>
        <v>1305000351</v>
      </c>
      <c r="ED164" s="204">
        <f t="shared" si="162"/>
        <v>1305000351</v>
      </c>
      <c r="EE164" s="204">
        <f t="shared" si="163"/>
        <v>1305000351</v>
      </c>
    </row>
    <row r="165" spans="2:135" ht="22.8" x14ac:dyDescent="0.3">
      <c r="B165" s="225">
        <f t="shared" si="164"/>
        <v>152</v>
      </c>
      <c r="C165" s="226">
        <f t="shared" si="165"/>
        <v>1305000352</v>
      </c>
      <c r="D165" s="227" t="s">
        <v>293</v>
      </c>
      <c r="E165" s="279" t="s">
        <v>38</v>
      </c>
      <c r="F165" s="202"/>
      <c r="G165" s="202"/>
      <c r="H165" s="202"/>
      <c r="I165" s="202"/>
      <c r="J165" s="202"/>
      <c r="K165" s="201"/>
      <c r="U165">
        <v>151</v>
      </c>
      <c r="V165">
        <f t="shared" si="166"/>
        <v>1305000351</v>
      </c>
      <c r="W165" t="str">
        <f t="shared" si="167"/>
        <v>01T</v>
      </c>
      <c r="X165" t="str">
        <f>IF(B164="","",IF(OR(W165="",W165=0),"",IF(V165=800,"",INDEX(DATA!$M$10:$Q$10,1,MATCH(W165,DATA!$M$9:$Q$9,0)))))</f>
        <v>09H</v>
      </c>
      <c r="Y165" t="str">
        <f>IF(B164="","",IF($CG$13=2,IF(OR(F164="NO",F164=""),"",F164),IF(V165=800,"",DATA!$M$11)))</f>
        <v>13E</v>
      </c>
      <c r="Z165" t="str">
        <f>IF(B164="","",IF(AND($CG$13=2,G164="NO"),"",IF(V165=800,"",LEFT(DATA!$M$12,2)&amp;D164)))</f>
        <v>15E</v>
      </c>
      <c r="AA165" t="str">
        <f>IF(B164="","",IF(AND($CG$13=2,G164="NO"),"",IF(V165=800,"",LEFT(DATA!$M$13,2)&amp;D164)))</f>
        <v>19E</v>
      </c>
      <c r="AB165" t="str">
        <f>IF(B164="","",IF(AND($CG$13=2,H164="NO"),"",IF(V165=800,"",LEFT(DATA!$M$14,2)&amp;D164)))</f>
        <v>20E</v>
      </c>
      <c r="AC165" t="str">
        <f>IF(B164="","",IF(AND($CG$13=2,H164="NO"),"",IF(V165=800,"",LEFT(DATA!$M$15,2)&amp;D164)))</f>
        <v>21E</v>
      </c>
      <c r="AD165" t="str">
        <f>IF(B164="","",IF(AND($CG$13=2,I164="NO"),"",IF(V165=800,"",LEFT(DATA!$M$16,2)&amp;D164)))</f>
        <v>E</v>
      </c>
      <c r="AE165" t="str">
        <f>IF(B164="","",IF(AND($CG$13=2,I164="NO"),"",IF(V165=800,"",LEFT(DATA!$M$17,2)&amp;D164)))</f>
        <v>E</v>
      </c>
      <c r="AF165" t="str">
        <f>IF(B164="","",IF(AND($CG$13=2,J164="NO"),"",IF(V165=800,"",LEFT(DATA!$M$18,2)&amp;D164)))</f>
        <v>E</v>
      </c>
      <c r="AG165" t="str">
        <f>IF(B164="","",IF(AND($CG$13=2,J164="NO"),"",IF(V165=800,"",LEFT(DATA!$M$19,2)&amp;D164)))</f>
        <v>E</v>
      </c>
      <c r="AJ165" s="192">
        <f t="shared" si="168"/>
        <v>151</v>
      </c>
      <c r="AK165" s="192">
        <f t="shared" si="169"/>
        <v>151</v>
      </c>
      <c r="AL165" s="192">
        <f t="shared" si="170"/>
        <v>1305000351</v>
      </c>
      <c r="AM165" s="192" t="str">
        <f t="shared" si="171"/>
        <v>E</v>
      </c>
      <c r="AN165" s="192">
        <v>151</v>
      </c>
      <c r="AO165" s="192" t="str">
        <f>IF(AL165="","",INDEX($W$15:$AG$402,MATCH(AL165,V$15:$V$402,0),1))</f>
        <v>01T</v>
      </c>
      <c r="AP165" s="192" t="str">
        <f t="shared" si="172"/>
        <v>09H</v>
      </c>
      <c r="AQ165" s="192" t="str">
        <f t="shared" si="173"/>
        <v>13E</v>
      </c>
      <c r="AR165" s="192" t="str">
        <f t="shared" si="174"/>
        <v>15E</v>
      </c>
      <c r="AS165" s="192" t="str">
        <f t="shared" si="175"/>
        <v>19E</v>
      </c>
      <c r="AT165" s="192" t="str">
        <f t="shared" si="176"/>
        <v>20E</v>
      </c>
      <c r="AU165" s="192" t="str">
        <f t="shared" si="177"/>
        <v>21E</v>
      </c>
      <c r="AV165" s="192" t="str">
        <f t="shared" si="178"/>
        <v>E</v>
      </c>
      <c r="AW165" s="192" t="str">
        <f t="shared" si="179"/>
        <v>E</v>
      </c>
      <c r="AX165" s="192" t="str">
        <f t="shared" si="180"/>
        <v>E</v>
      </c>
      <c r="AY165" s="192" t="str">
        <f t="shared" si="181"/>
        <v>E</v>
      </c>
      <c r="BB165">
        <f t="shared" si="182"/>
        <v>800</v>
      </c>
      <c r="BC165">
        <f t="shared" si="183"/>
        <v>151</v>
      </c>
      <c r="BD165">
        <f t="shared" si="184"/>
        <v>800</v>
      </c>
      <c r="BE165">
        <f t="shared" si="185"/>
        <v>800</v>
      </c>
      <c r="BF165">
        <f t="shared" si="186"/>
        <v>800</v>
      </c>
      <c r="BG165">
        <f t="shared" si="187"/>
        <v>151</v>
      </c>
      <c r="BH165">
        <v>151</v>
      </c>
      <c r="BK165">
        <f t="shared" si="188"/>
        <v>151</v>
      </c>
      <c r="BL165">
        <f t="shared" si="189"/>
        <v>800</v>
      </c>
      <c r="BM165">
        <f t="shared" si="190"/>
        <v>800</v>
      </c>
      <c r="BN165">
        <f t="shared" si="191"/>
        <v>800</v>
      </c>
      <c r="BO165">
        <f t="shared" si="192"/>
        <v>800</v>
      </c>
      <c r="BP165">
        <f t="shared" si="193"/>
        <v>800</v>
      </c>
      <c r="BQ165">
        <f t="shared" si="194"/>
        <v>151</v>
      </c>
      <c r="CS165" s="193">
        <f t="shared" si="131"/>
        <v>152</v>
      </c>
      <c r="CT165" s="193">
        <f t="shared" si="132"/>
        <v>152</v>
      </c>
      <c r="CU165" s="193">
        <f t="shared" si="133"/>
        <v>152</v>
      </c>
      <c r="CV165" s="193">
        <f t="shared" si="134"/>
        <v>152</v>
      </c>
      <c r="CW165" s="193">
        <f t="shared" si="135"/>
        <v>152</v>
      </c>
      <c r="CX165" s="193">
        <f t="shared" si="136"/>
        <v>152</v>
      </c>
      <c r="CY165" s="193">
        <f t="shared" si="137"/>
        <v>152</v>
      </c>
      <c r="CZ165" s="193">
        <f t="shared" si="138"/>
        <v>152</v>
      </c>
      <c r="DA165" s="193">
        <f t="shared" si="139"/>
        <v>152</v>
      </c>
      <c r="DB165" s="193">
        <f t="shared" si="140"/>
        <v>152</v>
      </c>
      <c r="DC165" s="193">
        <f t="shared" si="141"/>
        <v>152</v>
      </c>
      <c r="DF165">
        <v>152</v>
      </c>
      <c r="DG165" s="192" t="str">
        <f t="shared" si="142"/>
        <v>01T</v>
      </c>
      <c r="DH165" s="192" t="str">
        <f t="shared" si="143"/>
        <v>09H</v>
      </c>
      <c r="DI165" s="192" t="str">
        <f t="shared" si="144"/>
        <v>13E</v>
      </c>
      <c r="DJ165" s="192" t="str">
        <f t="shared" si="145"/>
        <v>15E</v>
      </c>
      <c r="DK165" s="192" t="str">
        <f t="shared" si="146"/>
        <v>19E</v>
      </c>
      <c r="DL165" s="192" t="str">
        <f t="shared" si="147"/>
        <v>20E</v>
      </c>
      <c r="DM165" s="192" t="str">
        <f t="shared" si="148"/>
        <v>21E</v>
      </c>
      <c r="DN165" s="192" t="str">
        <f t="shared" si="149"/>
        <v>E</v>
      </c>
      <c r="DO165" s="192" t="str">
        <f t="shared" si="150"/>
        <v>E</v>
      </c>
      <c r="DP165" s="192" t="str">
        <f t="shared" si="151"/>
        <v>E</v>
      </c>
      <c r="DQ165" s="192" t="str">
        <f t="shared" si="152"/>
        <v>E</v>
      </c>
      <c r="DU165" s="204">
        <f t="shared" si="153"/>
        <v>1305000352</v>
      </c>
      <c r="DV165" s="204">
        <f t="shared" si="154"/>
        <v>1305000352</v>
      </c>
      <c r="DW165" s="204">
        <f t="shared" si="155"/>
        <v>1305000352</v>
      </c>
      <c r="DX165" s="204">
        <f t="shared" si="156"/>
        <v>1305000352</v>
      </c>
      <c r="DY165" s="204">
        <f t="shared" si="157"/>
        <v>1305000352</v>
      </c>
      <c r="DZ165" s="204">
        <f t="shared" si="158"/>
        <v>1305000352</v>
      </c>
      <c r="EA165" s="204">
        <f t="shared" si="159"/>
        <v>1305000352</v>
      </c>
      <c r="EB165" s="204">
        <f t="shared" si="160"/>
        <v>1305000352</v>
      </c>
      <c r="EC165" s="204">
        <f t="shared" si="161"/>
        <v>1305000352</v>
      </c>
      <c r="ED165" s="204">
        <f t="shared" si="162"/>
        <v>1305000352</v>
      </c>
      <c r="EE165" s="204">
        <f t="shared" si="163"/>
        <v>1305000352</v>
      </c>
    </row>
    <row r="166" spans="2:135" ht="22.8" x14ac:dyDescent="0.3">
      <c r="B166" s="225">
        <f t="shared" si="164"/>
        <v>153</v>
      </c>
      <c r="C166" s="226">
        <f t="shared" si="165"/>
        <v>1305000353</v>
      </c>
      <c r="D166" s="227" t="s">
        <v>293</v>
      </c>
      <c r="E166" s="279" t="s">
        <v>38</v>
      </c>
      <c r="F166" s="202"/>
      <c r="G166" s="202"/>
      <c r="H166" s="202"/>
      <c r="I166" s="202"/>
      <c r="J166" s="202"/>
      <c r="K166" s="201"/>
      <c r="U166">
        <v>152</v>
      </c>
      <c r="V166">
        <f t="shared" si="166"/>
        <v>1305000352</v>
      </c>
      <c r="W166" t="str">
        <f t="shared" si="167"/>
        <v>01T</v>
      </c>
      <c r="X166" t="str">
        <f>IF(B165="","",IF(OR(W166="",W166=0),"",IF(V166=800,"",INDEX(DATA!$M$10:$Q$10,1,MATCH(W166,DATA!$M$9:$Q$9,0)))))</f>
        <v>09H</v>
      </c>
      <c r="Y166" t="str">
        <f>IF(B165="","",IF($CG$13=2,IF(OR(F165="NO",F165=""),"",F165),IF(V166=800,"",DATA!$M$11)))</f>
        <v>13E</v>
      </c>
      <c r="Z166" t="str">
        <f>IF(B165="","",IF(AND($CG$13=2,G165="NO"),"",IF(V166=800,"",LEFT(DATA!$M$12,2)&amp;D165)))</f>
        <v>15E</v>
      </c>
      <c r="AA166" t="str">
        <f>IF(B165="","",IF(AND($CG$13=2,G165="NO"),"",IF(V166=800,"",LEFT(DATA!$M$13,2)&amp;D165)))</f>
        <v>19E</v>
      </c>
      <c r="AB166" t="str">
        <f>IF(B165="","",IF(AND($CG$13=2,H165="NO"),"",IF(V166=800,"",LEFT(DATA!$M$14,2)&amp;D165)))</f>
        <v>20E</v>
      </c>
      <c r="AC166" t="str">
        <f>IF(B165="","",IF(AND($CG$13=2,H165="NO"),"",IF(V166=800,"",LEFT(DATA!$M$15,2)&amp;D165)))</f>
        <v>21E</v>
      </c>
      <c r="AD166" t="str">
        <f>IF(B165="","",IF(AND($CG$13=2,I165="NO"),"",IF(V166=800,"",LEFT(DATA!$M$16,2)&amp;D165)))</f>
        <v>E</v>
      </c>
      <c r="AE166" t="str">
        <f>IF(B165="","",IF(AND($CG$13=2,I165="NO"),"",IF(V166=800,"",LEFT(DATA!$M$17,2)&amp;D165)))</f>
        <v>E</v>
      </c>
      <c r="AF166" t="str">
        <f>IF(B165="","",IF(AND($CG$13=2,J165="NO"),"",IF(V166=800,"",LEFT(DATA!$M$18,2)&amp;D165)))</f>
        <v>E</v>
      </c>
      <c r="AG166" t="str">
        <f>IF(B165="","",IF(AND($CG$13=2,J165="NO"),"",IF(V166=800,"",LEFT(DATA!$M$19,2)&amp;D165)))</f>
        <v>E</v>
      </c>
      <c r="AJ166" s="192">
        <f t="shared" si="168"/>
        <v>152</v>
      </c>
      <c r="AK166" s="192">
        <f t="shared" si="169"/>
        <v>152</v>
      </c>
      <c r="AL166" s="192">
        <f t="shared" si="170"/>
        <v>1305000352</v>
      </c>
      <c r="AM166" s="192" t="str">
        <f t="shared" si="171"/>
        <v>E</v>
      </c>
      <c r="AN166" s="192">
        <v>152</v>
      </c>
      <c r="AO166" s="192" t="str">
        <f>IF(AL166="","",INDEX($W$15:$AG$402,MATCH(AL166,V$15:$V$402,0),1))</f>
        <v>01T</v>
      </c>
      <c r="AP166" s="192" t="str">
        <f t="shared" si="172"/>
        <v>09H</v>
      </c>
      <c r="AQ166" s="192" t="str">
        <f t="shared" si="173"/>
        <v>13E</v>
      </c>
      <c r="AR166" s="192" t="str">
        <f t="shared" si="174"/>
        <v>15E</v>
      </c>
      <c r="AS166" s="192" t="str">
        <f t="shared" si="175"/>
        <v>19E</v>
      </c>
      <c r="AT166" s="192" t="str">
        <f t="shared" si="176"/>
        <v>20E</v>
      </c>
      <c r="AU166" s="192" t="str">
        <f t="shared" si="177"/>
        <v>21E</v>
      </c>
      <c r="AV166" s="192" t="str">
        <f t="shared" si="178"/>
        <v>E</v>
      </c>
      <c r="AW166" s="192" t="str">
        <f t="shared" si="179"/>
        <v>E</v>
      </c>
      <c r="AX166" s="192" t="str">
        <f t="shared" si="180"/>
        <v>E</v>
      </c>
      <c r="AY166" s="192" t="str">
        <f t="shared" si="181"/>
        <v>E</v>
      </c>
      <c r="BB166">
        <f t="shared" si="182"/>
        <v>800</v>
      </c>
      <c r="BC166">
        <f t="shared" si="183"/>
        <v>152</v>
      </c>
      <c r="BD166">
        <f t="shared" si="184"/>
        <v>800</v>
      </c>
      <c r="BE166">
        <f t="shared" si="185"/>
        <v>800</v>
      </c>
      <c r="BF166">
        <f t="shared" si="186"/>
        <v>800</v>
      </c>
      <c r="BG166">
        <f t="shared" si="187"/>
        <v>152</v>
      </c>
      <c r="BH166">
        <v>152</v>
      </c>
      <c r="BK166">
        <f t="shared" si="188"/>
        <v>152</v>
      </c>
      <c r="BL166">
        <f t="shared" si="189"/>
        <v>800</v>
      </c>
      <c r="BM166">
        <f t="shared" si="190"/>
        <v>800</v>
      </c>
      <c r="BN166">
        <f t="shared" si="191"/>
        <v>800</v>
      </c>
      <c r="BO166">
        <f t="shared" si="192"/>
        <v>800</v>
      </c>
      <c r="BP166">
        <f t="shared" si="193"/>
        <v>800</v>
      </c>
      <c r="BQ166">
        <f t="shared" si="194"/>
        <v>152</v>
      </c>
      <c r="CS166" s="193">
        <f t="shared" si="131"/>
        <v>153</v>
      </c>
      <c r="CT166" s="193">
        <f t="shared" si="132"/>
        <v>153</v>
      </c>
      <c r="CU166" s="193">
        <f t="shared" si="133"/>
        <v>153</v>
      </c>
      <c r="CV166" s="193">
        <f t="shared" si="134"/>
        <v>153</v>
      </c>
      <c r="CW166" s="193">
        <f t="shared" si="135"/>
        <v>153</v>
      </c>
      <c r="CX166" s="193">
        <f t="shared" si="136"/>
        <v>153</v>
      </c>
      <c r="CY166" s="193">
        <f t="shared" si="137"/>
        <v>153</v>
      </c>
      <c r="CZ166" s="193">
        <f t="shared" si="138"/>
        <v>153</v>
      </c>
      <c r="DA166" s="193">
        <f t="shared" si="139"/>
        <v>153</v>
      </c>
      <c r="DB166" s="193">
        <f t="shared" si="140"/>
        <v>153</v>
      </c>
      <c r="DC166" s="193">
        <f t="shared" si="141"/>
        <v>153</v>
      </c>
      <c r="DF166">
        <v>153</v>
      </c>
      <c r="DG166" s="192" t="str">
        <f t="shared" si="142"/>
        <v>01T</v>
      </c>
      <c r="DH166" s="192" t="str">
        <f t="shared" si="143"/>
        <v>09H</v>
      </c>
      <c r="DI166" s="192" t="str">
        <f t="shared" si="144"/>
        <v>13E</v>
      </c>
      <c r="DJ166" s="192" t="str">
        <f t="shared" si="145"/>
        <v>15E</v>
      </c>
      <c r="DK166" s="192" t="str">
        <f t="shared" si="146"/>
        <v>19E</v>
      </c>
      <c r="DL166" s="192" t="str">
        <f t="shared" si="147"/>
        <v>20E</v>
      </c>
      <c r="DM166" s="192" t="str">
        <f t="shared" si="148"/>
        <v>21E</v>
      </c>
      <c r="DN166" s="192" t="str">
        <f t="shared" si="149"/>
        <v>E</v>
      </c>
      <c r="DO166" s="192" t="str">
        <f t="shared" si="150"/>
        <v>E</v>
      </c>
      <c r="DP166" s="192" t="str">
        <f t="shared" si="151"/>
        <v>E</v>
      </c>
      <c r="DQ166" s="192" t="str">
        <f t="shared" si="152"/>
        <v>E</v>
      </c>
      <c r="DU166" s="204">
        <f t="shared" si="153"/>
        <v>1305000353</v>
      </c>
      <c r="DV166" s="204">
        <f t="shared" si="154"/>
        <v>1305000353</v>
      </c>
      <c r="DW166" s="204">
        <f t="shared" si="155"/>
        <v>1305000353</v>
      </c>
      <c r="DX166" s="204">
        <f t="shared" si="156"/>
        <v>1305000353</v>
      </c>
      <c r="DY166" s="204">
        <f t="shared" si="157"/>
        <v>1305000353</v>
      </c>
      <c r="DZ166" s="204">
        <f t="shared" si="158"/>
        <v>1305000353</v>
      </c>
      <c r="EA166" s="204">
        <f t="shared" si="159"/>
        <v>1305000353</v>
      </c>
      <c r="EB166" s="204">
        <f t="shared" si="160"/>
        <v>1305000353</v>
      </c>
      <c r="EC166" s="204">
        <f t="shared" si="161"/>
        <v>1305000353</v>
      </c>
      <c r="ED166" s="204">
        <f t="shared" si="162"/>
        <v>1305000353</v>
      </c>
      <c r="EE166" s="204">
        <f t="shared" si="163"/>
        <v>1305000353</v>
      </c>
    </row>
    <row r="167" spans="2:135" ht="22.8" x14ac:dyDescent="0.3">
      <c r="B167" s="225">
        <f t="shared" si="164"/>
        <v>154</v>
      </c>
      <c r="C167" s="226">
        <f t="shared" si="165"/>
        <v>1305000354</v>
      </c>
      <c r="D167" s="227" t="s">
        <v>293</v>
      </c>
      <c r="E167" s="279" t="s">
        <v>38</v>
      </c>
      <c r="F167" s="202"/>
      <c r="G167" s="202"/>
      <c r="H167" s="202"/>
      <c r="I167" s="202"/>
      <c r="J167" s="202"/>
      <c r="K167" s="201"/>
      <c r="U167">
        <v>153</v>
      </c>
      <c r="V167">
        <f t="shared" si="166"/>
        <v>1305000353</v>
      </c>
      <c r="W167" t="str">
        <f t="shared" si="167"/>
        <v>01T</v>
      </c>
      <c r="X167" t="str">
        <f>IF(B166="","",IF(OR(W167="",W167=0),"",IF(V167=800,"",INDEX(DATA!$M$10:$Q$10,1,MATCH(W167,DATA!$M$9:$Q$9,0)))))</f>
        <v>09H</v>
      </c>
      <c r="Y167" t="str">
        <f>IF(B166="","",IF($CG$13=2,IF(OR(F166="NO",F166=""),"",F166),IF(V167=800,"",DATA!$M$11)))</f>
        <v>13E</v>
      </c>
      <c r="Z167" t="str">
        <f>IF(B166="","",IF(AND($CG$13=2,G166="NO"),"",IF(V167=800,"",LEFT(DATA!$M$12,2)&amp;D166)))</f>
        <v>15E</v>
      </c>
      <c r="AA167" t="str">
        <f>IF(B166="","",IF(AND($CG$13=2,G166="NO"),"",IF(V167=800,"",LEFT(DATA!$M$13,2)&amp;D166)))</f>
        <v>19E</v>
      </c>
      <c r="AB167" t="str">
        <f>IF(B166="","",IF(AND($CG$13=2,H166="NO"),"",IF(V167=800,"",LEFT(DATA!$M$14,2)&amp;D166)))</f>
        <v>20E</v>
      </c>
      <c r="AC167" t="str">
        <f>IF(B166="","",IF(AND($CG$13=2,H166="NO"),"",IF(V167=800,"",LEFT(DATA!$M$15,2)&amp;D166)))</f>
        <v>21E</v>
      </c>
      <c r="AD167" t="str">
        <f>IF(B166="","",IF(AND($CG$13=2,I166="NO"),"",IF(V167=800,"",LEFT(DATA!$M$16,2)&amp;D166)))</f>
        <v>E</v>
      </c>
      <c r="AE167" t="str">
        <f>IF(B166="","",IF(AND($CG$13=2,I166="NO"),"",IF(V167=800,"",LEFT(DATA!$M$17,2)&amp;D166)))</f>
        <v>E</v>
      </c>
      <c r="AF167" t="str">
        <f>IF(B166="","",IF(AND($CG$13=2,J166="NO"),"",IF(V167=800,"",LEFT(DATA!$M$18,2)&amp;D166)))</f>
        <v>E</v>
      </c>
      <c r="AG167" t="str">
        <f>IF(B166="","",IF(AND($CG$13=2,J166="NO"),"",IF(V167=800,"",LEFT(DATA!$M$19,2)&amp;D166)))</f>
        <v>E</v>
      </c>
      <c r="AJ167" s="192">
        <f t="shared" si="168"/>
        <v>153</v>
      </c>
      <c r="AK167" s="192">
        <f t="shared" si="169"/>
        <v>153</v>
      </c>
      <c r="AL167" s="192">
        <f t="shared" si="170"/>
        <v>1305000353</v>
      </c>
      <c r="AM167" s="192" t="str">
        <f t="shared" si="171"/>
        <v>E</v>
      </c>
      <c r="AN167" s="192">
        <v>153</v>
      </c>
      <c r="AO167" s="192" t="str">
        <f>IF(AL167="","",INDEX($W$15:$AG$402,MATCH(AL167,V$15:$V$402,0),1))</f>
        <v>01T</v>
      </c>
      <c r="AP167" s="192" t="str">
        <f t="shared" si="172"/>
        <v>09H</v>
      </c>
      <c r="AQ167" s="192" t="str">
        <f t="shared" si="173"/>
        <v>13E</v>
      </c>
      <c r="AR167" s="192" t="str">
        <f t="shared" si="174"/>
        <v>15E</v>
      </c>
      <c r="AS167" s="192" t="str">
        <f t="shared" si="175"/>
        <v>19E</v>
      </c>
      <c r="AT167" s="192" t="str">
        <f t="shared" si="176"/>
        <v>20E</v>
      </c>
      <c r="AU167" s="192" t="str">
        <f t="shared" si="177"/>
        <v>21E</v>
      </c>
      <c r="AV167" s="192" t="str">
        <f t="shared" si="178"/>
        <v>E</v>
      </c>
      <c r="AW167" s="192" t="str">
        <f t="shared" si="179"/>
        <v>E</v>
      </c>
      <c r="AX167" s="192" t="str">
        <f t="shared" si="180"/>
        <v>E</v>
      </c>
      <c r="AY167" s="192" t="str">
        <f t="shared" si="181"/>
        <v>E</v>
      </c>
      <c r="BB167">
        <f t="shared" si="182"/>
        <v>800</v>
      </c>
      <c r="BC167">
        <f t="shared" si="183"/>
        <v>153</v>
      </c>
      <c r="BD167">
        <f t="shared" si="184"/>
        <v>800</v>
      </c>
      <c r="BE167">
        <f t="shared" si="185"/>
        <v>800</v>
      </c>
      <c r="BF167">
        <f t="shared" si="186"/>
        <v>800</v>
      </c>
      <c r="BG167">
        <f t="shared" si="187"/>
        <v>153</v>
      </c>
      <c r="BH167">
        <v>153</v>
      </c>
      <c r="BK167">
        <f t="shared" si="188"/>
        <v>153</v>
      </c>
      <c r="BL167">
        <f t="shared" si="189"/>
        <v>800</v>
      </c>
      <c r="BM167">
        <f t="shared" si="190"/>
        <v>800</v>
      </c>
      <c r="BN167">
        <f t="shared" si="191"/>
        <v>800</v>
      </c>
      <c r="BO167">
        <f t="shared" si="192"/>
        <v>800</v>
      </c>
      <c r="BP167">
        <f t="shared" si="193"/>
        <v>800</v>
      </c>
      <c r="BQ167">
        <f t="shared" si="194"/>
        <v>153</v>
      </c>
      <c r="CS167" s="193">
        <f t="shared" si="131"/>
        <v>154</v>
      </c>
      <c r="CT167" s="193">
        <f t="shared" si="132"/>
        <v>154</v>
      </c>
      <c r="CU167" s="193">
        <f t="shared" si="133"/>
        <v>154</v>
      </c>
      <c r="CV167" s="193">
        <f t="shared" si="134"/>
        <v>154</v>
      </c>
      <c r="CW167" s="193">
        <f t="shared" si="135"/>
        <v>154</v>
      </c>
      <c r="CX167" s="193">
        <f t="shared" si="136"/>
        <v>154</v>
      </c>
      <c r="CY167" s="193">
        <f t="shared" si="137"/>
        <v>154</v>
      </c>
      <c r="CZ167" s="193">
        <f t="shared" si="138"/>
        <v>154</v>
      </c>
      <c r="DA167" s="193">
        <f t="shared" si="139"/>
        <v>154</v>
      </c>
      <c r="DB167" s="193">
        <f t="shared" si="140"/>
        <v>154</v>
      </c>
      <c r="DC167" s="193">
        <f t="shared" si="141"/>
        <v>154</v>
      </c>
      <c r="DF167">
        <v>154</v>
      </c>
      <c r="DG167" s="192" t="str">
        <f t="shared" si="142"/>
        <v>01T</v>
      </c>
      <c r="DH167" s="192" t="str">
        <f t="shared" si="143"/>
        <v>09H</v>
      </c>
      <c r="DI167" s="192" t="str">
        <f t="shared" si="144"/>
        <v>13E</v>
      </c>
      <c r="DJ167" s="192" t="str">
        <f t="shared" si="145"/>
        <v>15E</v>
      </c>
      <c r="DK167" s="192" t="str">
        <f t="shared" si="146"/>
        <v>19E</v>
      </c>
      <c r="DL167" s="192" t="str">
        <f t="shared" si="147"/>
        <v>20E</v>
      </c>
      <c r="DM167" s="192" t="str">
        <f t="shared" si="148"/>
        <v>21E</v>
      </c>
      <c r="DN167" s="192" t="str">
        <f t="shared" si="149"/>
        <v>E</v>
      </c>
      <c r="DO167" s="192" t="str">
        <f t="shared" si="150"/>
        <v>E</v>
      </c>
      <c r="DP167" s="192" t="str">
        <f t="shared" si="151"/>
        <v>E</v>
      </c>
      <c r="DQ167" s="192" t="str">
        <f t="shared" si="152"/>
        <v>E</v>
      </c>
      <c r="DU167" s="204">
        <f t="shared" si="153"/>
        <v>1305000354</v>
      </c>
      <c r="DV167" s="204">
        <f t="shared" si="154"/>
        <v>1305000354</v>
      </c>
      <c r="DW167" s="204">
        <f t="shared" si="155"/>
        <v>1305000354</v>
      </c>
      <c r="DX167" s="204">
        <f t="shared" si="156"/>
        <v>1305000354</v>
      </c>
      <c r="DY167" s="204">
        <f t="shared" si="157"/>
        <v>1305000354</v>
      </c>
      <c r="DZ167" s="204">
        <f t="shared" si="158"/>
        <v>1305000354</v>
      </c>
      <c r="EA167" s="204">
        <f t="shared" si="159"/>
        <v>1305000354</v>
      </c>
      <c r="EB167" s="204">
        <f t="shared" si="160"/>
        <v>1305000354</v>
      </c>
      <c r="EC167" s="204">
        <f t="shared" si="161"/>
        <v>1305000354</v>
      </c>
      <c r="ED167" s="204">
        <f t="shared" si="162"/>
        <v>1305000354</v>
      </c>
      <c r="EE167" s="204">
        <f t="shared" si="163"/>
        <v>1305000354</v>
      </c>
    </row>
    <row r="168" spans="2:135" ht="22.8" x14ac:dyDescent="0.3">
      <c r="B168" s="225">
        <f t="shared" si="164"/>
        <v>155</v>
      </c>
      <c r="C168" s="226">
        <f t="shared" si="165"/>
        <v>1305000355</v>
      </c>
      <c r="D168" s="227" t="s">
        <v>293</v>
      </c>
      <c r="E168" s="279" t="s">
        <v>38</v>
      </c>
      <c r="F168" s="202"/>
      <c r="G168" s="202"/>
      <c r="H168" s="202"/>
      <c r="I168" s="202"/>
      <c r="J168" s="202"/>
      <c r="K168" s="201"/>
      <c r="U168">
        <v>154</v>
      </c>
      <c r="V168">
        <f t="shared" si="166"/>
        <v>1305000354</v>
      </c>
      <c r="W168" t="str">
        <f t="shared" si="167"/>
        <v>01T</v>
      </c>
      <c r="X168" t="str">
        <f>IF(B167="","",IF(OR(W168="",W168=0),"",IF(V168=800,"",INDEX(DATA!$M$10:$Q$10,1,MATCH(W168,DATA!$M$9:$Q$9,0)))))</f>
        <v>09H</v>
      </c>
      <c r="Y168" t="str">
        <f>IF(B167="","",IF($CG$13=2,IF(OR(F167="NO",F167=""),"",F167),IF(V168=800,"",DATA!$M$11)))</f>
        <v>13E</v>
      </c>
      <c r="Z168" t="str">
        <f>IF(B167="","",IF(AND($CG$13=2,G167="NO"),"",IF(V168=800,"",LEFT(DATA!$M$12,2)&amp;D167)))</f>
        <v>15E</v>
      </c>
      <c r="AA168" t="str">
        <f>IF(B167="","",IF(AND($CG$13=2,G167="NO"),"",IF(V168=800,"",LEFT(DATA!$M$13,2)&amp;D167)))</f>
        <v>19E</v>
      </c>
      <c r="AB168" t="str">
        <f>IF(B167="","",IF(AND($CG$13=2,H167="NO"),"",IF(V168=800,"",LEFT(DATA!$M$14,2)&amp;D167)))</f>
        <v>20E</v>
      </c>
      <c r="AC168" t="str">
        <f>IF(B167="","",IF(AND($CG$13=2,H167="NO"),"",IF(V168=800,"",LEFT(DATA!$M$15,2)&amp;D167)))</f>
        <v>21E</v>
      </c>
      <c r="AD168" t="str">
        <f>IF(B167="","",IF(AND($CG$13=2,I167="NO"),"",IF(V168=800,"",LEFT(DATA!$M$16,2)&amp;D167)))</f>
        <v>E</v>
      </c>
      <c r="AE168" t="str">
        <f>IF(B167="","",IF(AND($CG$13=2,I167="NO"),"",IF(V168=800,"",LEFT(DATA!$M$17,2)&amp;D167)))</f>
        <v>E</v>
      </c>
      <c r="AF168" t="str">
        <f>IF(B167="","",IF(AND($CG$13=2,J167="NO"),"",IF(V168=800,"",LEFT(DATA!$M$18,2)&amp;D167)))</f>
        <v>E</v>
      </c>
      <c r="AG168" t="str">
        <f>IF(B167="","",IF(AND($CG$13=2,J167="NO"),"",IF(V168=800,"",LEFT(DATA!$M$19,2)&amp;D167)))</f>
        <v>E</v>
      </c>
      <c r="AJ168" s="192">
        <f t="shared" si="168"/>
        <v>154</v>
      </c>
      <c r="AK168" s="192">
        <f t="shared" si="169"/>
        <v>154</v>
      </c>
      <c r="AL168" s="192">
        <f t="shared" si="170"/>
        <v>1305000354</v>
      </c>
      <c r="AM168" s="192" t="str">
        <f t="shared" si="171"/>
        <v>E</v>
      </c>
      <c r="AN168" s="192">
        <v>154</v>
      </c>
      <c r="AO168" s="192" t="str">
        <f>IF(AL168="","",INDEX($W$15:$AG$402,MATCH(AL168,V$15:$V$402,0),1))</f>
        <v>01T</v>
      </c>
      <c r="AP168" s="192" t="str">
        <f t="shared" si="172"/>
        <v>09H</v>
      </c>
      <c r="AQ168" s="192" t="str">
        <f t="shared" si="173"/>
        <v>13E</v>
      </c>
      <c r="AR168" s="192" t="str">
        <f t="shared" si="174"/>
        <v>15E</v>
      </c>
      <c r="AS168" s="192" t="str">
        <f t="shared" si="175"/>
        <v>19E</v>
      </c>
      <c r="AT168" s="192" t="str">
        <f t="shared" si="176"/>
        <v>20E</v>
      </c>
      <c r="AU168" s="192" t="str">
        <f t="shared" si="177"/>
        <v>21E</v>
      </c>
      <c r="AV168" s="192" t="str">
        <f t="shared" si="178"/>
        <v>E</v>
      </c>
      <c r="AW168" s="192" t="str">
        <f t="shared" si="179"/>
        <v>E</v>
      </c>
      <c r="AX168" s="192" t="str">
        <f t="shared" si="180"/>
        <v>E</v>
      </c>
      <c r="AY168" s="192" t="str">
        <f t="shared" si="181"/>
        <v>E</v>
      </c>
      <c r="BB168">
        <f t="shared" si="182"/>
        <v>800</v>
      </c>
      <c r="BC168">
        <f t="shared" si="183"/>
        <v>154</v>
      </c>
      <c r="BD168">
        <f t="shared" si="184"/>
        <v>800</v>
      </c>
      <c r="BE168">
        <f t="shared" si="185"/>
        <v>800</v>
      </c>
      <c r="BF168">
        <f t="shared" si="186"/>
        <v>800</v>
      </c>
      <c r="BG168">
        <f t="shared" si="187"/>
        <v>154</v>
      </c>
      <c r="BH168">
        <v>154</v>
      </c>
      <c r="BK168">
        <f t="shared" si="188"/>
        <v>154</v>
      </c>
      <c r="BL168">
        <f t="shared" si="189"/>
        <v>800</v>
      </c>
      <c r="BM168">
        <f t="shared" si="190"/>
        <v>800</v>
      </c>
      <c r="BN168">
        <f t="shared" si="191"/>
        <v>800</v>
      </c>
      <c r="BO168">
        <f t="shared" si="192"/>
        <v>800</v>
      </c>
      <c r="BP168">
        <f t="shared" si="193"/>
        <v>800</v>
      </c>
      <c r="BQ168">
        <f t="shared" si="194"/>
        <v>154</v>
      </c>
      <c r="CS168" s="193">
        <f t="shared" si="131"/>
        <v>155</v>
      </c>
      <c r="CT168" s="193">
        <f t="shared" si="132"/>
        <v>155</v>
      </c>
      <c r="CU168" s="193">
        <f t="shared" si="133"/>
        <v>155</v>
      </c>
      <c r="CV168" s="193">
        <f t="shared" si="134"/>
        <v>155</v>
      </c>
      <c r="CW168" s="193">
        <f t="shared" si="135"/>
        <v>155</v>
      </c>
      <c r="CX168" s="193">
        <f t="shared" si="136"/>
        <v>155</v>
      </c>
      <c r="CY168" s="193">
        <f t="shared" si="137"/>
        <v>155</v>
      </c>
      <c r="CZ168" s="193">
        <f t="shared" si="138"/>
        <v>155</v>
      </c>
      <c r="DA168" s="193">
        <f t="shared" si="139"/>
        <v>155</v>
      </c>
      <c r="DB168" s="193">
        <f t="shared" si="140"/>
        <v>155</v>
      </c>
      <c r="DC168" s="193">
        <f t="shared" si="141"/>
        <v>155</v>
      </c>
      <c r="DF168">
        <v>155</v>
      </c>
      <c r="DG168" s="192" t="str">
        <f t="shared" si="142"/>
        <v>01T</v>
      </c>
      <c r="DH168" s="192" t="str">
        <f t="shared" si="143"/>
        <v>09H</v>
      </c>
      <c r="DI168" s="192" t="str">
        <f t="shared" si="144"/>
        <v>13E</v>
      </c>
      <c r="DJ168" s="192" t="str">
        <f t="shared" si="145"/>
        <v>15E</v>
      </c>
      <c r="DK168" s="192" t="str">
        <f t="shared" si="146"/>
        <v>19E</v>
      </c>
      <c r="DL168" s="192" t="str">
        <f t="shared" si="147"/>
        <v>20E</v>
      </c>
      <c r="DM168" s="192" t="str">
        <f t="shared" si="148"/>
        <v>21E</v>
      </c>
      <c r="DN168" s="192" t="str">
        <f t="shared" si="149"/>
        <v>E</v>
      </c>
      <c r="DO168" s="192" t="str">
        <f t="shared" si="150"/>
        <v>E</v>
      </c>
      <c r="DP168" s="192" t="str">
        <f t="shared" si="151"/>
        <v>E</v>
      </c>
      <c r="DQ168" s="192" t="str">
        <f t="shared" si="152"/>
        <v>E</v>
      </c>
      <c r="DU168" s="204">
        <f t="shared" si="153"/>
        <v>1305000355</v>
      </c>
      <c r="DV168" s="204">
        <f t="shared" si="154"/>
        <v>1305000355</v>
      </c>
      <c r="DW168" s="204">
        <f t="shared" si="155"/>
        <v>1305000355</v>
      </c>
      <c r="DX168" s="204">
        <f t="shared" si="156"/>
        <v>1305000355</v>
      </c>
      <c r="DY168" s="204">
        <f t="shared" si="157"/>
        <v>1305000355</v>
      </c>
      <c r="DZ168" s="204">
        <f t="shared" si="158"/>
        <v>1305000355</v>
      </c>
      <c r="EA168" s="204">
        <f t="shared" si="159"/>
        <v>1305000355</v>
      </c>
      <c r="EB168" s="204">
        <f t="shared" si="160"/>
        <v>1305000355</v>
      </c>
      <c r="EC168" s="204">
        <f t="shared" si="161"/>
        <v>1305000355</v>
      </c>
      <c r="ED168" s="204">
        <f t="shared" si="162"/>
        <v>1305000355</v>
      </c>
      <c r="EE168" s="204">
        <f t="shared" si="163"/>
        <v>1305000355</v>
      </c>
    </row>
    <row r="169" spans="2:135" ht="22.8" x14ac:dyDescent="0.3">
      <c r="B169" s="225">
        <f t="shared" si="164"/>
        <v>156</v>
      </c>
      <c r="C169" s="226">
        <f t="shared" si="165"/>
        <v>1305000356</v>
      </c>
      <c r="D169" s="227" t="s">
        <v>293</v>
      </c>
      <c r="E169" s="279" t="s">
        <v>38</v>
      </c>
      <c r="F169" s="202"/>
      <c r="G169" s="202"/>
      <c r="H169" s="202"/>
      <c r="I169" s="202"/>
      <c r="J169" s="202"/>
      <c r="K169" s="201"/>
      <c r="U169">
        <v>155</v>
      </c>
      <c r="V169">
        <f t="shared" si="166"/>
        <v>1305000355</v>
      </c>
      <c r="W169" t="str">
        <f t="shared" si="167"/>
        <v>01T</v>
      </c>
      <c r="X169" t="str">
        <f>IF(B168="","",IF(OR(W169="",W169=0),"",IF(V169=800,"",INDEX(DATA!$M$10:$Q$10,1,MATCH(W169,DATA!$M$9:$Q$9,0)))))</f>
        <v>09H</v>
      </c>
      <c r="Y169" t="str">
        <f>IF(B168="","",IF($CG$13=2,IF(OR(F168="NO",F168=""),"",F168),IF(V169=800,"",DATA!$M$11)))</f>
        <v>13E</v>
      </c>
      <c r="Z169" t="str">
        <f>IF(B168="","",IF(AND($CG$13=2,G168="NO"),"",IF(V169=800,"",LEFT(DATA!$M$12,2)&amp;D168)))</f>
        <v>15E</v>
      </c>
      <c r="AA169" t="str">
        <f>IF(B168="","",IF(AND($CG$13=2,G168="NO"),"",IF(V169=800,"",LEFT(DATA!$M$13,2)&amp;D168)))</f>
        <v>19E</v>
      </c>
      <c r="AB169" t="str">
        <f>IF(B168="","",IF(AND($CG$13=2,H168="NO"),"",IF(V169=800,"",LEFT(DATA!$M$14,2)&amp;D168)))</f>
        <v>20E</v>
      </c>
      <c r="AC169" t="str">
        <f>IF(B168="","",IF(AND($CG$13=2,H168="NO"),"",IF(V169=800,"",LEFT(DATA!$M$15,2)&amp;D168)))</f>
        <v>21E</v>
      </c>
      <c r="AD169" t="str">
        <f>IF(B168="","",IF(AND($CG$13=2,I168="NO"),"",IF(V169=800,"",LEFT(DATA!$M$16,2)&amp;D168)))</f>
        <v>E</v>
      </c>
      <c r="AE169" t="str">
        <f>IF(B168="","",IF(AND($CG$13=2,I168="NO"),"",IF(V169=800,"",LEFT(DATA!$M$17,2)&amp;D168)))</f>
        <v>E</v>
      </c>
      <c r="AF169" t="str">
        <f>IF(B168="","",IF(AND($CG$13=2,J168="NO"),"",IF(V169=800,"",LEFT(DATA!$M$18,2)&amp;D168)))</f>
        <v>E</v>
      </c>
      <c r="AG169" t="str">
        <f>IF(B168="","",IF(AND($CG$13=2,J168="NO"),"",IF(V169=800,"",LEFT(DATA!$M$19,2)&amp;D168)))</f>
        <v>E</v>
      </c>
      <c r="AJ169" s="192">
        <f t="shared" si="168"/>
        <v>155</v>
      </c>
      <c r="AK169" s="192">
        <f t="shared" si="169"/>
        <v>155</v>
      </c>
      <c r="AL169" s="192">
        <f t="shared" si="170"/>
        <v>1305000355</v>
      </c>
      <c r="AM169" s="192" t="str">
        <f t="shared" si="171"/>
        <v>E</v>
      </c>
      <c r="AN169" s="192">
        <v>155</v>
      </c>
      <c r="AO169" s="192" t="str">
        <f>IF(AL169="","",INDEX($W$15:$AG$402,MATCH(AL169,V$15:$V$402,0),1))</f>
        <v>01T</v>
      </c>
      <c r="AP169" s="192" t="str">
        <f t="shared" si="172"/>
        <v>09H</v>
      </c>
      <c r="AQ169" s="192" t="str">
        <f t="shared" si="173"/>
        <v>13E</v>
      </c>
      <c r="AR169" s="192" t="str">
        <f t="shared" si="174"/>
        <v>15E</v>
      </c>
      <c r="AS169" s="192" t="str">
        <f t="shared" si="175"/>
        <v>19E</v>
      </c>
      <c r="AT169" s="192" t="str">
        <f t="shared" si="176"/>
        <v>20E</v>
      </c>
      <c r="AU169" s="192" t="str">
        <f t="shared" si="177"/>
        <v>21E</v>
      </c>
      <c r="AV169" s="192" t="str">
        <f t="shared" si="178"/>
        <v>E</v>
      </c>
      <c r="AW169" s="192" t="str">
        <f t="shared" si="179"/>
        <v>E</v>
      </c>
      <c r="AX169" s="192" t="str">
        <f t="shared" si="180"/>
        <v>E</v>
      </c>
      <c r="AY169" s="192" t="str">
        <f t="shared" si="181"/>
        <v>E</v>
      </c>
      <c r="BB169">
        <f t="shared" si="182"/>
        <v>800</v>
      </c>
      <c r="BC169">
        <f t="shared" si="183"/>
        <v>155</v>
      </c>
      <c r="BD169">
        <f t="shared" si="184"/>
        <v>800</v>
      </c>
      <c r="BE169">
        <f t="shared" si="185"/>
        <v>800</v>
      </c>
      <c r="BF169">
        <f t="shared" si="186"/>
        <v>800</v>
      </c>
      <c r="BG169">
        <f t="shared" si="187"/>
        <v>155</v>
      </c>
      <c r="BH169">
        <v>155</v>
      </c>
      <c r="BK169">
        <f t="shared" si="188"/>
        <v>155</v>
      </c>
      <c r="BL169">
        <f t="shared" si="189"/>
        <v>800</v>
      </c>
      <c r="BM169">
        <f t="shared" si="190"/>
        <v>800</v>
      </c>
      <c r="BN169">
        <f t="shared" si="191"/>
        <v>800</v>
      </c>
      <c r="BO169">
        <f t="shared" si="192"/>
        <v>800</v>
      </c>
      <c r="BP169">
        <f t="shared" si="193"/>
        <v>800</v>
      </c>
      <c r="BQ169">
        <f t="shared" si="194"/>
        <v>155</v>
      </c>
      <c r="CS169" s="193">
        <f t="shared" si="131"/>
        <v>156</v>
      </c>
      <c r="CT169" s="193">
        <f t="shared" si="132"/>
        <v>156</v>
      </c>
      <c r="CU169" s="193">
        <f t="shared" si="133"/>
        <v>156</v>
      </c>
      <c r="CV169" s="193">
        <f t="shared" si="134"/>
        <v>156</v>
      </c>
      <c r="CW169" s="193">
        <f t="shared" si="135"/>
        <v>156</v>
      </c>
      <c r="CX169" s="193">
        <f t="shared" si="136"/>
        <v>156</v>
      </c>
      <c r="CY169" s="193">
        <f t="shared" si="137"/>
        <v>156</v>
      </c>
      <c r="CZ169" s="193">
        <f t="shared" si="138"/>
        <v>156</v>
      </c>
      <c r="DA169" s="193">
        <f t="shared" si="139"/>
        <v>156</v>
      </c>
      <c r="DB169" s="193">
        <f t="shared" si="140"/>
        <v>156</v>
      </c>
      <c r="DC169" s="193">
        <f t="shared" si="141"/>
        <v>156</v>
      </c>
      <c r="DF169">
        <v>156</v>
      </c>
      <c r="DG169" s="192" t="str">
        <f t="shared" si="142"/>
        <v>01T</v>
      </c>
      <c r="DH169" s="192" t="str">
        <f t="shared" si="143"/>
        <v>09H</v>
      </c>
      <c r="DI169" s="192" t="str">
        <f t="shared" si="144"/>
        <v>13E</v>
      </c>
      <c r="DJ169" s="192" t="str">
        <f t="shared" si="145"/>
        <v>15E</v>
      </c>
      <c r="DK169" s="192" t="str">
        <f t="shared" si="146"/>
        <v>19E</v>
      </c>
      <c r="DL169" s="192" t="str">
        <f t="shared" si="147"/>
        <v>20E</v>
      </c>
      <c r="DM169" s="192" t="str">
        <f t="shared" si="148"/>
        <v>21E</v>
      </c>
      <c r="DN169" s="192" t="str">
        <f t="shared" si="149"/>
        <v>E</v>
      </c>
      <c r="DO169" s="192" t="str">
        <f t="shared" si="150"/>
        <v>E</v>
      </c>
      <c r="DP169" s="192" t="str">
        <f t="shared" si="151"/>
        <v>E</v>
      </c>
      <c r="DQ169" s="192" t="str">
        <f t="shared" si="152"/>
        <v>E</v>
      </c>
      <c r="DU169" s="204">
        <f t="shared" si="153"/>
        <v>1305000356</v>
      </c>
      <c r="DV169" s="204">
        <f t="shared" si="154"/>
        <v>1305000356</v>
      </c>
      <c r="DW169" s="204">
        <f t="shared" si="155"/>
        <v>1305000356</v>
      </c>
      <c r="DX169" s="204">
        <f t="shared" si="156"/>
        <v>1305000356</v>
      </c>
      <c r="DY169" s="204">
        <f t="shared" si="157"/>
        <v>1305000356</v>
      </c>
      <c r="DZ169" s="204">
        <f t="shared" si="158"/>
        <v>1305000356</v>
      </c>
      <c r="EA169" s="204">
        <f t="shared" si="159"/>
        <v>1305000356</v>
      </c>
      <c r="EB169" s="204">
        <f t="shared" si="160"/>
        <v>1305000356</v>
      </c>
      <c r="EC169" s="204">
        <f t="shared" si="161"/>
        <v>1305000356</v>
      </c>
      <c r="ED169" s="204">
        <f t="shared" si="162"/>
        <v>1305000356</v>
      </c>
      <c r="EE169" s="204">
        <f t="shared" si="163"/>
        <v>1305000356</v>
      </c>
    </row>
    <row r="170" spans="2:135" ht="22.8" x14ac:dyDescent="0.3">
      <c r="B170" s="225">
        <f t="shared" si="164"/>
        <v>157</v>
      </c>
      <c r="C170" s="226">
        <f t="shared" si="165"/>
        <v>1305000357</v>
      </c>
      <c r="D170" s="227" t="s">
        <v>293</v>
      </c>
      <c r="E170" s="279" t="s">
        <v>38</v>
      </c>
      <c r="F170" s="202"/>
      <c r="G170" s="202"/>
      <c r="H170" s="202"/>
      <c r="I170" s="202"/>
      <c r="J170" s="202"/>
      <c r="K170" s="201"/>
      <c r="U170">
        <v>156</v>
      </c>
      <c r="V170">
        <f t="shared" si="166"/>
        <v>1305000356</v>
      </c>
      <c r="W170" t="str">
        <f t="shared" si="167"/>
        <v>01T</v>
      </c>
      <c r="X170" t="str">
        <f>IF(B169="","",IF(OR(W170="",W170=0),"",IF(V170=800,"",INDEX(DATA!$M$10:$Q$10,1,MATCH(W170,DATA!$M$9:$Q$9,0)))))</f>
        <v>09H</v>
      </c>
      <c r="Y170" t="str">
        <f>IF(B169="","",IF($CG$13=2,IF(OR(F169="NO",F169=""),"",F169),IF(V170=800,"",DATA!$M$11)))</f>
        <v>13E</v>
      </c>
      <c r="Z170" t="str">
        <f>IF(B169="","",IF(AND($CG$13=2,G169="NO"),"",IF(V170=800,"",LEFT(DATA!$M$12,2)&amp;D169)))</f>
        <v>15E</v>
      </c>
      <c r="AA170" t="str">
        <f>IF(B169="","",IF(AND($CG$13=2,G169="NO"),"",IF(V170=800,"",LEFT(DATA!$M$13,2)&amp;D169)))</f>
        <v>19E</v>
      </c>
      <c r="AB170" t="str">
        <f>IF(B169="","",IF(AND($CG$13=2,H169="NO"),"",IF(V170=800,"",LEFT(DATA!$M$14,2)&amp;D169)))</f>
        <v>20E</v>
      </c>
      <c r="AC170" t="str">
        <f>IF(B169="","",IF(AND($CG$13=2,H169="NO"),"",IF(V170=800,"",LEFT(DATA!$M$15,2)&amp;D169)))</f>
        <v>21E</v>
      </c>
      <c r="AD170" t="str">
        <f>IF(B169="","",IF(AND($CG$13=2,I169="NO"),"",IF(V170=800,"",LEFT(DATA!$M$16,2)&amp;D169)))</f>
        <v>E</v>
      </c>
      <c r="AE170" t="str">
        <f>IF(B169="","",IF(AND($CG$13=2,I169="NO"),"",IF(V170=800,"",LEFT(DATA!$M$17,2)&amp;D169)))</f>
        <v>E</v>
      </c>
      <c r="AF170" t="str">
        <f>IF(B169="","",IF(AND($CG$13=2,J169="NO"),"",IF(V170=800,"",LEFT(DATA!$M$18,2)&amp;D169)))</f>
        <v>E</v>
      </c>
      <c r="AG170" t="str">
        <f>IF(B169="","",IF(AND($CG$13=2,J169="NO"),"",IF(V170=800,"",LEFT(DATA!$M$19,2)&amp;D169)))</f>
        <v>E</v>
      </c>
      <c r="AJ170" s="192">
        <f t="shared" si="168"/>
        <v>156</v>
      </c>
      <c r="AK170" s="192">
        <f t="shared" si="169"/>
        <v>156</v>
      </c>
      <c r="AL170" s="192">
        <f t="shared" si="170"/>
        <v>1305000356</v>
      </c>
      <c r="AM170" s="192" t="str">
        <f t="shared" si="171"/>
        <v>E</v>
      </c>
      <c r="AN170" s="192">
        <v>156</v>
      </c>
      <c r="AO170" s="192" t="str">
        <f>IF(AL170="","",INDEX($W$15:$AG$402,MATCH(AL170,V$15:$V$402,0),1))</f>
        <v>01T</v>
      </c>
      <c r="AP170" s="192" t="str">
        <f t="shared" si="172"/>
        <v>09H</v>
      </c>
      <c r="AQ170" s="192" t="str">
        <f t="shared" si="173"/>
        <v>13E</v>
      </c>
      <c r="AR170" s="192" t="str">
        <f t="shared" si="174"/>
        <v>15E</v>
      </c>
      <c r="AS170" s="192" t="str">
        <f t="shared" si="175"/>
        <v>19E</v>
      </c>
      <c r="AT170" s="192" t="str">
        <f t="shared" si="176"/>
        <v>20E</v>
      </c>
      <c r="AU170" s="192" t="str">
        <f t="shared" si="177"/>
        <v>21E</v>
      </c>
      <c r="AV170" s="192" t="str">
        <f t="shared" si="178"/>
        <v>E</v>
      </c>
      <c r="AW170" s="192" t="str">
        <f t="shared" si="179"/>
        <v>E</v>
      </c>
      <c r="AX170" s="192" t="str">
        <f t="shared" si="180"/>
        <v>E</v>
      </c>
      <c r="AY170" s="192" t="str">
        <f t="shared" si="181"/>
        <v>E</v>
      </c>
      <c r="BB170">
        <f t="shared" si="182"/>
        <v>800</v>
      </c>
      <c r="BC170">
        <f t="shared" si="183"/>
        <v>156</v>
      </c>
      <c r="BD170">
        <f t="shared" si="184"/>
        <v>800</v>
      </c>
      <c r="BE170">
        <f t="shared" si="185"/>
        <v>800</v>
      </c>
      <c r="BF170">
        <f t="shared" si="186"/>
        <v>800</v>
      </c>
      <c r="BG170">
        <f t="shared" si="187"/>
        <v>156</v>
      </c>
      <c r="BH170">
        <v>156</v>
      </c>
      <c r="BK170">
        <f t="shared" si="188"/>
        <v>156</v>
      </c>
      <c r="BL170">
        <f t="shared" si="189"/>
        <v>800</v>
      </c>
      <c r="BM170">
        <f t="shared" si="190"/>
        <v>800</v>
      </c>
      <c r="BN170">
        <f t="shared" si="191"/>
        <v>800</v>
      </c>
      <c r="BO170">
        <f t="shared" si="192"/>
        <v>800</v>
      </c>
      <c r="BP170">
        <f t="shared" si="193"/>
        <v>800</v>
      </c>
      <c r="BQ170">
        <f t="shared" si="194"/>
        <v>156</v>
      </c>
      <c r="CS170" s="193">
        <f t="shared" si="131"/>
        <v>157</v>
      </c>
      <c r="CT170" s="193">
        <f t="shared" si="132"/>
        <v>157</v>
      </c>
      <c r="CU170" s="193">
        <f t="shared" si="133"/>
        <v>157</v>
      </c>
      <c r="CV170" s="193">
        <f t="shared" si="134"/>
        <v>157</v>
      </c>
      <c r="CW170" s="193">
        <f t="shared" si="135"/>
        <v>157</v>
      </c>
      <c r="CX170" s="193">
        <f t="shared" si="136"/>
        <v>157</v>
      </c>
      <c r="CY170" s="193">
        <f t="shared" si="137"/>
        <v>157</v>
      </c>
      <c r="CZ170" s="193">
        <f t="shared" si="138"/>
        <v>157</v>
      </c>
      <c r="DA170" s="193">
        <f t="shared" si="139"/>
        <v>157</v>
      </c>
      <c r="DB170" s="193">
        <f t="shared" si="140"/>
        <v>157</v>
      </c>
      <c r="DC170" s="193">
        <f t="shared" si="141"/>
        <v>157</v>
      </c>
      <c r="DF170">
        <v>157</v>
      </c>
      <c r="DG170" s="192" t="str">
        <f t="shared" si="142"/>
        <v>01T</v>
      </c>
      <c r="DH170" s="192" t="str">
        <f t="shared" si="143"/>
        <v>09H</v>
      </c>
      <c r="DI170" s="192" t="str">
        <f t="shared" si="144"/>
        <v>13E</v>
      </c>
      <c r="DJ170" s="192" t="str">
        <f t="shared" si="145"/>
        <v>15E</v>
      </c>
      <c r="DK170" s="192" t="str">
        <f t="shared" si="146"/>
        <v>19E</v>
      </c>
      <c r="DL170" s="192" t="str">
        <f t="shared" si="147"/>
        <v>20E</v>
      </c>
      <c r="DM170" s="192" t="str">
        <f t="shared" si="148"/>
        <v>21E</v>
      </c>
      <c r="DN170" s="192" t="str">
        <f t="shared" si="149"/>
        <v>E</v>
      </c>
      <c r="DO170" s="192" t="str">
        <f t="shared" si="150"/>
        <v>E</v>
      </c>
      <c r="DP170" s="192" t="str">
        <f t="shared" si="151"/>
        <v>E</v>
      </c>
      <c r="DQ170" s="192" t="str">
        <f t="shared" si="152"/>
        <v>E</v>
      </c>
      <c r="DU170" s="204">
        <f t="shared" si="153"/>
        <v>1305000357</v>
      </c>
      <c r="DV170" s="204">
        <f t="shared" si="154"/>
        <v>1305000357</v>
      </c>
      <c r="DW170" s="204">
        <f t="shared" si="155"/>
        <v>1305000357</v>
      </c>
      <c r="DX170" s="204">
        <f t="shared" si="156"/>
        <v>1305000357</v>
      </c>
      <c r="DY170" s="204">
        <f t="shared" si="157"/>
        <v>1305000357</v>
      </c>
      <c r="DZ170" s="204">
        <f t="shared" si="158"/>
        <v>1305000357</v>
      </c>
      <c r="EA170" s="204">
        <f t="shared" si="159"/>
        <v>1305000357</v>
      </c>
      <c r="EB170" s="204">
        <f t="shared" si="160"/>
        <v>1305000357</v>
      </c>
      <c r="EC170" s="204">
        <f t="shared" si="161"/>
        <v>1305000357</v>
      </c>
      <c r="ED170" s="204">
        <f t="shared" si="162"/>
        <v>1305000357</v>
      </c>
      <c r="EE170" s="204">
        <f t="shared" si="163"/>
        <v>1305000357</v>
      </c>
    </row>
    <row r="171" spans="2:135" ht="22.8" x14ac:dyDescent="0.3">
      <c r="B171" s="225">
        <f t="shared" si="164"/>
        <v>158</v>
      </c>
      <c r="C171" s="226">
        <f t="shared" si="165"/>
        <v>1305000358</v>
      </c>
      <c r="D171" s="227" t="s">
        <v>293</v>
      </c>
      <c r="E171" s="279" t="s">
        <v>38</v>
      </c>
      <c r="F171" s="202"/>
      <c r="G171" s="202"/>
      <c r="H171" s="202"/>
      <c r="I171" s="202"/>
      <c r="J171" s="202"/>
      <c r="K171" s="201"/>
      <c r="U171">
        <v>157</v>
      </c>
      <c r="V171">
        <f t="shared" si="166"/>
        <v>1305000357</v>
      </c>
      <c r="W171" t="str">
        <f t="shared" si="167"/>
        <v>01T</v>
      </c>
      <c r="X171" t="str">
        <f>IF(B170="","",IF(OR(W171="",W171=0),"",IF(V171=800,"",INDEX(DATA!$M$10:$Q$10,1,MATCH(W171,DATA!$M$9:$Q$9,0)))))</f>
        <v>09H</v>
      </c>
      <c r="Y171" t="str">
        <f>IF(B170="","",IF($CG$13=2,IF(OR(F170="NO",F170=""),"",F170),IF(V171=800,"",DATA!$M$11)))</f>
        <v>13E</v>
      </c>
      <c r="Z171" t="str">
        <f>IF(B170="","",IF(AND($CG$13=2,G170="NO"),"",IF(V171=800,"",LEFT(DATA!$M$12,2)&amp;D170)))</f>
        <v>15E</v>
      </c>
      <c r="AA171" t="str">
        <f>IF(B170="","",IF(AND($CG$13=2,G170="NO"),"",IF(V171=800,"",LEFT(DATA!$M$13,2)&amp;D170)))</f>
        <v>19E</v>
      </c>
      <c r="AB171" t="str">
        <f>IF(B170="","",IF(AND($CG$13=2,H170="NO"),"",IF(V171=800,"",LEFT(DATA!$M$14,2)&amp;D170)))</f>
        <v>20E</v>
      </c>
      <c r="AC171" t="str">
        <f>IF(B170="","",IF(AND($CG$13=2,H170="NO"),"",IF(V171=800,"",LEFT(DATA!$M$15,2)&amp;D170)))</f>
        <v>21E</v>
      </c>
      <c r="AD171" t="str">
        <f>IF(B170="","",IF(AND($CG$13=2,I170="NO"),"",IF(V171=800,"",LEFT(DATA!$M$16,2)&amp;D170)))</f>
        <v>E</v>
      </c>
      <c r="AE171" t="str">
        <f>IF(B170="","",IF(AND($CG$13=2,I170="NO"),"",IF(V171=800,"",LEFT(DATA!$M$17,2)&amp;D170)))</f>
        <v>E</v>
      </c>
      <c r="AF171" t="str">
        <f>IF(B170="","",IF(AND($CG$13=2,J170="NO"),"",IF(V171=800,"",LEFT(DATA!$M$18,2)&amp;D170)))</f>
        <v>E</v>
      </c>
      <c r="AG171" t="str">
        <f>IF(B170="","",IF(AND($CG$13=2,J170="NO"),"",IF(V171=800,"",LEFT(DATA!$M$19,2)&amp;D170)))</f>
        <v>E</v>
      </c>
      <c r="AJ171" s="192">
        <f t="shared" si="168"/>
        <v>157</v>
      </c>
      <c r="AK171" s="192">
        <f t="shared" si="169"/>
        <v>157</v>
      </c>
      <c r="AL171" s="192">
        <f t="shared" si="170"/>
        <v>1305000357</v>
      </c>
      <c r="AM171" s="192" t="str">
        <f t="shared" si="171"/>
        <v>E</v>
      </c>
      <c r="AN171" s="192">
        <v>157</v>
      </c>
      <c r="AO171" s="192" t="str">
        <f>IF(AL171="","",INDEX($W$15:$AG$402,MATCH(AL171,V$15:$V$402,0),1))</f>
        <v>01T</v>
      </c>
      <c r="AP171" s="192" t="str">
        <f t="shared" si="172"/>
        <v>09H</v>
      </c>
      <c r="AQ171" s="192" t="str">
        <f t="shared" si="173"/>
        <v>13E</v>
      </c>
      <c r="AR171" s="192" t="str">
        <f t="shared" si="174"/>
        <v>15E</v>
      </c>
      <c r="AS171" s="192" t="str">
        <f t="shared" si="175"/>
        <v>19E</v>
      </c>
      <c r="AT171" s="192" t="str">
        <f t="shared" si="176"/>
        <v>20E</v>
      </c>
      <c r="AU171" s="192" t="str">
        <f t="shared" si="177"/>
        <v>21E</v>
      </c>
      <c r="AV171" s="192" t="str">
        <f t="shared" si="178"/>
        <v>E</v>
      </c>
      <c r="AW171" s="192" t="str">
        <f t="shared" si="179"/>
        <v>E</v>
      </c>
      <c r="AX171" s="192" t="str">
        <f t="shared" si="180"/>
        <v>E</v>
      </c>
      <c r="AY171" s="192" t="str">
        <f t="shared" si="181"/>
        <v>E</v>
      </c>
      <c r="BB171">
        <f t="shared" si="182"/>
        <v>800</v>
      </c>
      <c r="BC171">
        <f t="shared" si="183"/>
        <v>157</v>
      </c>
      <c r="BD171">
        <f t="shared" si="184"/>
        <v>800</v>
      </c>
      <c r="BE171">
        <f t="shared" si="185"/>
        <v>800</v>
      </c>
      <c r="BF171">
        <f t="shared" si="186"/>
        <v>800</v>
      </c>
      <c r="BG171">
        <f t="shared" si="187"/>
        <v>157</v>
      </c>
      <c r="BH171">
        <v>157</v>
      </c>
      <c r="BK171">
        <f t="shared" si="188"/>
        <v>157</v>
      </c>
      <c r="BL171">
        <f t="shared" si="189"/>
        <v>800</v>
      </c>
      <c r="BM171">
        <f t="shared" si="190"/>
        <v>800</v>
      </c>
      <c r="BN171">
        <f t="shared" si="191"/>
        <v>800</v>
      </c>
      <c r="BO171">
        <f t="shared" si="192"/>
        <v>800</v>
      </c>
      <c r="BP171">
        <f t="shared" si="193"/>
        <v>800</v>
      </c>
      <c r="BQ171">
        <f t="shared" si="194"/>
        <v>157</v>
      </c>
      <c r="CS171" s="193">
        <f t="shared" si="131"/>
        <v>158</v>
      </c>
      <c r="CT171" s="193">
        <f t="shared" si="132"/>
        <v>158</v>
      </c>
      <c r="CU171" s="193">
        <f t="shared" si="133"/>
        <v>158</v>
      </c>
      <c r="CV171" s="193">
        <f t="shared" si="134"/>
        <v>158</v>
      </c>
      <c r="CW171" s="193">
        <f t="shared" si="135"/>
        <v>158</v>
      </c>
      <c r="CX171" s="193">
        <f t="shared" si="136"/>
        <v>158</v>
      </c>
      <c r="CY171" s="193">
        <f t="shared" si="137"/>
        <v>158</v>
      </c>
      <c r="CZ171" s="193">
        <f t="shared" si="138"/>
        <v>158</v>
      </c>
      <c r="DA171" s="193">
        <f t="shared" si="139"/>
        <v>158</v>
      </c>
      <c r="DB171" s="193">
        <f t="shared" si="140"/>
        <v>158</v>
      </c>
      <c r="DC171" s="193">
        <f t="shared" si="141"/>
        <v>158</v>
      </c>
      <c r="DF171">
        <v>158</v>
      </c>
      <c r="DG171" s="192" t="str">
        <f t="shared" si="142"/>
        <v>01T</v>
      </c>
      <c r="DH171" s="192" t="str">
        <f t="shared" si="143"/>
        <v>09H</v>
      </c>
      <c r="DI171" s="192" t="str">
        <f t="shared" si="144"/>
        <v>13E</v>
      </c>
      <c r="DJ171" s="192" t="str">
        <f t="shared" si="145"/>
        <v>15E</v>
      </c>
      <c r="DK171" s="192" t="str">
        <f t="shared" si="146"/>
        <v>19E</v>
      </c>
      <c r="DL171" s="192" t="str">
        <f t="shared" si="147"/>
        <v>20E</v>
      </c>
      <c r="DM171" s="192" t="str">
        <f t="shared" si="148"/>
        <v>21E</v>
      </c>
      <c r="DN171" s="192" t="str">
        <f t="shared" si="149"/>
        <v>E</v>
      </c>
      <c r="DO171" s="192" t="str">
        <f t="shared" si="150"/>
        <v>E</v>
      </c>
      <c r="DP171" s="192" t="str">
        <f t="shared" si="151"/>
        <v>E</v>
      </c>
      <c r="DQ171" s="192" t="str">
        <f t="shared" si="152"/>
        <v>E</v>
      </c>
      <c r="DU171" s="204">
        <f t="shared" si="153"/>
        <v>1305000358</v>
      </c>
      <c r="DV171" s="204">
        <f t="shared" si="154"/>
        <v>1305000358</v>
      </c>
      <c r="DW171" s="204">
        <f t="shared" si="155"/>
        <v>1305000358</v>
      </c>
      <c r="DX171" s="204">
        <f t="shared" si="156"/>
        <v>1305000358</v>
      </c>
      <c r="DY171" s="204">
        <f t="shared" si="157"/>
        <v>1305000358</v>
      </c>
      <c r="DZ171" s="204">
        <f t="shared" si="158"/>
        <v>1305000358</v>
      </c>
      <c r="EA171" s="204">
        <f t="shared" si="159"/>
        <v>1305000358</v>
      </c>
      <c r="EB171" s="204">
        <f t="shared" si="160"/>
        <v>1305000358</v>
      </c>
      <c r="EC171" s="204">
        <f t="shared" si="161"/>
        <v>1305000358</v>
      </c>
      <c r="ED171" s="204">
        <f t="shared" si="162"/>
        <v>1305000358</v>
      </c>
      <c r="EE171" s="204">
        <f t="shared" si="163"/>
        <v>1305000358</v>
      </c>
    </row>
    <row r="172" spans="2:135" ht="22.8" x14ac:dyDescent="0.3">
      <c r="B172" s="225">
        <f t="shared" si="164"/>
        <v>159</v>
      </c>
      <c r="C172" s="226">
        <f t="shared" si="165"/>
        <v>1305000359</v>
      </c>
      <c r="D172" s="227" t="s">
        <v>293</v>
      </c>
      <c r="E172" s="279" t="s">
        <v>38</v>
      </c>
      <c r="F172" s="202"/>
      <c r="G172" s="202"/>
      <c r="H172" s="202"/>
      <c r="I172" s="202"/>
      <c r="J172" s="202"/>
      <c r="K172" s="201"/>
      <c r="U172">
        <v>158</v>
      </c>
      <c r="V172">
        <f t="shared" si="166"/>
        <v>1305000358</v>
      </c>
      <c r="W172" t="str">
        <f t="shared" si="167"/>
        <v>01T</v>
      </c>
      <c r="X172" t="str">
        <f>IF(B171="","",IF(OR(W172="",W172=0),"",IF(V172=800,"",INDEX(DATA!$M$10:$Q$10,1,MATCH(W172,DATA!$M$9:$Q$9,0)))))</f>
        <v>09H</v>
      </c>
      <c r="Y172" t="str">
        <f>IF(B171="","",IF($CG$13=2,IF(OR(F171="NO",F171=""),"",F171),IF(V172=800,"",DATA!$M$11)))</f>
        <v>13E</v>
      </c>
      <c r="Z172" t="str">
        <f>IF(B171="","",IF(AND($CG$13=2,G171="NO"),"",IF(V172=800,"",LEFT(DATA!$M$12,2)&amp;D171)))</f>
        <v>15E</v>
      </c>
      <c r="AA172" t="str">
        <f>IF(B171="","",IF(AND($CG$13=2,G171="NO"),"",IF(V172=800,"",LEFT(DATA!$M$13,2)&amp;D171)))</f>
        <v>19E</v>
      </c>
      <c r="AB172" t="str">
        <f>IF(B171="","",IF(AND($CG$13=2,H171="NO"),"",IF(V172=800,"",LEFT(DATA!$M$14,2)&amp;D171)))</f>
        <v>20E</v>
      </c>
      <c r="AC172" t="str">
        <f>IF(B171="","",IF(AND($CG$13=2,H171="NO"),"",IF(V172=800,"",LEFT(DATA!$M$15,2)&amp;D171)))</f>
        <v>21E</v>
      </c>
      <c r="AD172" t="str">
        <f>IF(B171="","",IF(AND($CG$13=2,I171="NO"),"",IF(V172=800,"",LEFT(DATA!$M$16,2)&amp;D171)))</f>
        <v>E</v>
      </c>
      <c r="AE172" t="str">
        <f>IF(B171="","",IF(AND($CG$13=2,I171="NO"),"",IF(V172=800,"",LEFT(DATA!$M$17,2)&amp;D171)))</f>
        <v>E</v>
      </c>
      <c r="AF172" t="str">
        <f>IF(B171="","",IF(AND($CG$13=2,J171="NO"),"",IF(V172=800,"",LEFT(DATA!$M$18,2)&amp;D171)))</f>
        <v>E</v>
      </c>
      <c r="AG172" t="str">
        <f>IF(B171="","",IF(AND($CG$13=2,J171="NO"),"",IF(V172=800,"",LEFT(DATA!$M$19,2)&amp;D171)))</f>
        <v>E</v>
      </c>
      <c r="AJ172" s="192">
        <f t="shared" si="168"/>
        <v>158</v>
      </c>
      <c r="AK172" s="192">
        <f t="shared" si="169"/>
        <v>158</v>
      </c>
      <c r="AL172" s="192">
        <f t="shared" si="170"/>
        <v>1305000358</v>
      </c>
      <c r="AM172" s="192" t="str">
        <f t="shared" si="171"/>
        <v>E</v>
      </c>
      <c r="AN172" s="192">
        <v>158</v>
      </c>
      <c r="AO172" s="192" t="str">
        <f>IF(AL172="","",INDEX($W$15:$AG$402,MATCH(AL172,V$15:$V$402,0),1))</f>
        <v>01T</v>
      </c>
      <c r="AP172" s="192" t="str">
        <f t="shared" si="172"/>
        <v>09H</v>
      </c>
      <c r="AQ172" s="192" t="str">
        <f t="shared" si="173"/>
        <v>13E</v>
      </c>
      <c r="AR172" s="192" t="str">
        <f t="shared" si="174"/>
        <v>15E</v>
      </c>
      <c r="AS172" s="192" t="str">
        <f t="shared" si="175"/>
        <v>19E</v>
      </c>
      <c r="AT172" s="192" t="str">
        <f t="shared" si="176"/>
        <v>20E</v>
      </c>
      <c r="AU172" s="192" t="str">
        <f t="shared" si="177"/>
        <v>21E</v>
      </c>
      <c r="AV172" s="192" t="str">
        <f t="shared" si="178"/>
        <v>E</v>
      </c>
      <c r="AW172" s="192" t="str">
        <f t="shared" si="179"/>
        <v>E</v>
      </c>
      <c r="AX172" s="192" t="str">
        <f t="shared" si="180"/>
        <v>E</v>
      </c>
      <c r="AY172" s="192" t="str">
        <f t="shared" si="181"/>
        <v>E</v>
      </c>
      <c r="BB172">
        <f t="shared" si="182"/>
        <v>800</v>
      </c>
      <c r="BC172">
        <f t="shared" si="183"/>
        <v>158</v>
      </c>
      <c r="BD172">
        <f t="shared" si="184"/>
        <v>800</v>
      </c>
      <c r="BE172">
        <f t="shared" si="185"/>
        <v>800</v>
      </c>
      <c r="BF172">
        <f t="shared" si="186"/>
        <v>800</v>
      </c>
      <c r="BG172">
        <f t="shared" si="187"/>
        <v>158</v>
      </c>
      <c r="BH172">
        <v>158</v>
      </c>
      <c r="BK172">
        <f t="shared" si="188"/>
        <v>158</v>
      </c>
      <c r="BL172">
        <f t="shared" si="189"/>
        <v>800</v>
      </c>
      <c r="BM172">
        <f t="shared" si="190"/>
        <v>800</v>
      </c>
      <c r="BN172">
        <f t="shared" si="191"/>
        <v>800</v>
      </c>
      <c r="BO172">
        <f t="shared" si="192"/>
        <v>800</v>
      </c>
      <c r="BP172">
        <f t="shared" si="193"/>
        <v>800</v>
      </c>
      <c r="BQ172">
        <f t="shared" si="194"/>
        <v>158</v>
      </c>
      <c r="CS172" s="193">
        <f t="shared" si="131"/>
        <v>159</v>
      </c>
      <c r="CT172" s="193">
        <f t="shared" si="132"/>
        <v>159</v>
      </c>
      <c r="CU172" s="193">
        <f t="shared" si="133"/>
        <v>159</v>
      </c>
      <c r="CV172" s="193">
        <f t="shared" si="134"/>
        <v>159</v>
      </c>
      <c r="CW172" s="193">
        <f t="shared" si="135"/>
        <v>159</v>
      </c>
      <c r="CX172" s="193">
        <f t="shared" si="136"/>
        <v>159</v>
      </c>
      <c r="CY172" s="193">
        <f t="shared" si="137"/>
        <v>159</v>
      </c>
      <c r="CZ172" s="193">
        <f t="shared" si="138"/>
        <v>159</v>
      </c>
      <c r="DA172" s="193">
        <f t="shared" si="139"/>
        <v>159</v>
      </c>
      <c r="DB172" s="193">
        <f t="shared" si="140"/>
        <v>159</v>
      </c>
      <c r="DC172" s="193">
        <f t="shared" si="141"/>
        <v>159</v>
      </c>
      <c r="DF172">
        <v>159</v>
      </c>
      <c r="DG172" s="192" t="str">
        <f t="shared" si="142"/>
        <v>01T</v>
      </c>
      <c r="DH172" s="192" t="str">
        <f t="shared" si="143"/>
        <v>09H</v>
      </c>
      <c r="DI172" s="192" t="str">
        <f t="shared" si="144"/>
        <v>13E</v>
      </c>
      <c r="DJ172" s="192" t="str">
        <f t="shared" si="145"/>
        <v>15E</v>
      </c>
      <c r="DK172" s="192" t="str">
        <f t="shared" si="146"/>
        <v>19E</v>
      </c>
      <c r="DL172" s="192" t="str">
        <f t="shared" si="147"/>
        <v>20E</v>
      </c>
      <c r="DM172" s="192" t="str">
        <f t="shared" si="148"/>
        <v>21E</v>
      </c>
      <c r="DN172" s="192" t="str">
        <f t="shared" si="149"/>
        <v>E</v>
      </c>
      <c r="DO172" s="192" t="str">
        <f t="shared" si="150"/>
        <v>E</v>
      </c>
      <c r="DP172" s="192" t="str">
        <f t="shared" si="151"/>
        <v>E</v>
      </c>
      <c r="DQ172" s="192" t="str">
        <f t="shared" si="152"/>
        <v>E</v>
      </c>
      <c r="DU172" s="204">
        <f t="shared" si="153"/>
        <v>1305000359</v>
      </c>
      <c r="DV172" s="204">
        <f t="shared" si="154"/>
        <v>1305000359</v>
      </c>
      <c r="DW172" s="204">
        <f t="shared" si="155"/>
        <v>1305000359</v>
      </c>
      <c r="DX172" s="204">
        <f t="shared" si="156"/>
        <v>1305000359</v>
      </c>
      <c r="DY172" s="204">
        <f t="shared" si="157"/>
        <v>1305000359</v>
      </c>
      <c r="DZ172" s="204">
        <f t="shared" si="158"/>
        <v>1305000359</v>
      </c>
      <c r="EA172" s="204">
        <f t="shared" si="159"/>
        <v>1305000359</v>
      </c>
      <c r="EB172" s="204">
        <f t="shared" si="160"/>
        <v>1305000359</v>
      </c>
      <c r="EC172" s="204">
        <f t="shared" si="161"/>
        <v>1305000359</v>
      </c>
      <c r="ED172" s="204">
        <f t="shared" si="162"/>
        <v>1305000359</v>
      </c>
      <c r="EE172" s="204">
        <f t="shared" si="163"/>
        <v>1305000359</v>
      </c>
    </row>
    <row r="173" spans="2:135" ht="22.8" x14ac:dyDescent="0.3">
      <c r="B173" s="225">
        <f t="shared" si="164"/>
        <v>160</v>
      </c>
      <c r="C173" s="226">
        <f t="shared" si="165"/>
        <v>1305000360</v>
      </c>
      <c r="D173" s="227" t="s">
        <v>293</v>
      </c>
      <c r="E173" s="279" t="s">
        <v>38</v>
      </c>
      <c r="F173" s="202"/>
      <c r="G173" s="202"/>
      <c r="H173" s="202"/>
      <c r="I173" s="202"/>
      <c r="J173" s="202"/>
      <c r="K173" s="201"/>
      <c r="U173">
        <v>159</v>
      </c>
      <c r="V173">
        <f t="shared" si="166"/>
        <v>1305000359</v>
      </c>
      <c r="W173" t="str">
        <f t="shared" si="167"/>
        <v>01T</v>
      </c>
      <c r="X173" t="str">
        <f>IF(B172="","",IF(OR(W173="",W173=0),"",IF(V173=800,"",INDEX(DATA!$M$10:$Q$10,1,MATCH(W173,DATA!$M$9:$Q$9,0)))))</f>
        <v>09H</v>
      </c>
      <c r="Y173" t="str">
        <f>IF(B172="","",IF($CG$13=2,IF(OR(F172="NO",F172=""),"",F172),IF(V173=800,"",DATA!$M$11)))</f>
        <v>13E</v>
      </c>
      <c r="Z173" t="str">
        <f>IF(B172="","",IF(AND($CG$13=2,G172="NO"),"",IF(V173=800,"",LEFT(DATA!$M$12,2)&amp;D172)))</f>
        <v>15E</v>
      </c>
      <c r="AA173" t="str">
        <f>IF(B172="","",IF(AND($CG$13=2,G172="NO"),"",IF(V173=800,"",LEFT(DATA!$M$13,2)&amp;D172)))</f>
        <v>19E</v>
      </c>
      <c r="AB173" t="str">
        <f>IF(B172="","",IF(AND($CG$13=2,H172="NO"),"",IF(V173=800,"",LEFT(DATA!$M$14,2)&amp;D172)))</f>
        <v>20E</v>
      </c>
      <c r="AC173" t="str">
        <f>IF(B172="","",IF(AND($CG$13=2,H172="NO"),"",IF(V173=800,"",LEFT(DATA!$M$15,2)&amp;D172)))</f>
        <v>21E</v>
      </c>
      <c r="AD173" t="str">
        <f>IF(B172="","",IF(AND($CG$13=2,I172="NO"),"",IF(V173=800,"",LEFT(DATA!$M$16,2)&amp;D172)))</f>
        <v>E</v>
      </c>
      <c r="AE173" t="str">
        <f>IF(B172="","",IF(AND($CG$13=2,I172="NO"),"",IF(V173=800,"",LEFT(DATA!$M$17,2)&amp;D172)))</f>
        <v>E</v>
      </c>
      <c r="AF173" t="str">
        <f>IF(B172="","",IF(AND($CG$13=2,J172="NO"),"",IF(V173=800,"",LEFT(DATA!$M$18,2)&amp;D172)))</f>
        <v>E</v>
      </c>
      <c r="AG173" t="str">
        <f>IF(B172="","",IF(AND($CG$13=2,J172="NO"),"",IF(V173=800,"",LEFT(DATA!$M$19,2)&amp;D172)))</f>
        <v>E</v>
      </c>
      <c r="AJ173" s="192">
        <f t="shared" si="168"/>
        <v>159</v>
      </c>
      <c r="AK173" s="192">
        <f t="shared" si="169"/>
        <v>159</v>
      </c>
      <c r="AL173" s="192">
        <f t="shared" si="170"/>
        <v>1305000359</v>
      </c>
      <c r="AM173" s="192" t="str">
        <f t="shared" si="171"/>
        <v>E</v>
      </c>
      <c r="AN173" s="192">
        <v>159</v>
      </c>
      <c r="AO173" s="192" t="str">
        <f>IF(AL173="","",INDEX($W$15:$AG$402,MATCH(AL173,V$15:$V$402,0),1))</f>
        <v>01T</v>
      </c>
      <c r="AP173" s="192" t="str">
        <f t="shared" si="172"/>
        <v>09H</v>
      </c>
      <c r="AQ173" s="192" t="str">
        <f t="shared" si="173"/>
        <v>13E</v>
      </c>
      <c r="AR173" s="192" t="str">
        <f t="shared" si="174"/>
        <v>15E</v>
      </c>
      <c r="AS173" s="192" t="str">
        <f t="shared" si="175"/>
        <v>19E</v>
      </c>
      <c r="AT173" s="192" t="str">
        <f t="shared" si="176"/>
        <v>20E</v>
      </c>
      <c r="AU173" s="192" t="str">
        <f t="shared" si="177"/>
        <v>21E</v>
      </c>
      <c r="AV173" s="192" t="str">
        <f t="shared" si="178"/>
        <v>E</v>
      </c>
      <c r="AW173" s="192" t="str">
        <f t="shared" si="179"/>
        <v>E</v>
      </c>
      <c r="AX173" s="192" t="str">
        <f t="shared" si="180"/>
        <v>E</v>
      </c>
      <c r="AY173" s="192" t="str">
        <f t="shared" si="181"/>
        <v>E</v>
      </c>
      <c r="BB173">
        <f t="shared" si="182"/>
        <v>800</v>
      </c>
      <c r="BC173">
        <f t="shared" si="183"/>
        <v>159</v>
      </c>
      <c r="BD173">
        <f t="shared" si="184"/>
        <v>800</v>
      </c>
      <c r="BE173">
        <f t="shared" si="185"/>
        <v>800</v>
      </c>
      <c r="BF173">
        <f t="shared" si="186"/>
        <v>800</v>
      </c>
      <c r="BG173">
        <f t="shared" si="187"/>
        <v>159</v>
      </c>
      <c r="BH173">
        <v>159</v>
      </c>
      <c r="BK173">
        <f t="shared" si="188"/>
        <v>159</v>
      </c>
      <c r="BL173">
        <f t="shared" si="189"/>
        <v>800</v>
      </c>
      <c r="BM173">
        <f t="shared" si="190"/>
        <v>800</v>
      </c>
      <c r="BN173">
        <f t="shared" si="191"/>
        <v>800</v>
      </c>
      <c r="BO173">
        <f t="shared" si="192"/>
        <v>800</v>
      </c>
      <c r="BP173">
        <f t="shared" si="193"/>
        <v>800</v>
      </c>
      <c r="BQ173">
        <f t="shared" si="194"/>
        <v>159</v>
      </c>
      <c r="CS173" s="193">
        <f t="shared" si="131"/>
        <v>160</v>
      </c>
      <c r="CT173" s="193">
        <f t="shared" si="132"/>
        <v>160</v>
      </c>
      <c r="CU173" s="193">
        <f t="shared" si="133"/>
        <v>160</v>
      </c>
      <c r="CV173" s="193">
        <f t="shared" si="134"/>
        <v>160</v>
      </c>
      <c r="CW173" s="193">
        <f t="shared" si="135"/>
        <v>160</v>
      </c>
      <c r="CX173" s="193">
        <f t="shared" si="136"/>
        <v>160</v>
      </c>
      <c r="CY173" s="193">
        <f t="shared" si="137"/>
        <v>160</v>
      </c>
      <c r="CZ173" s="193">
        <f t="shared" si="138"/>
        <v>160</v>
      </c>
      <c r="DA173" s="193">
        <f t="shared" si="139"/>
        <v>160</v>
      </c>
      <c r="DB173" s="193">
        <f t="shared" si="140"/>
        <v>160</v>
      </c>
      <c r="DC173" s="193">
        <f t="shared" si="141"/>
        <v>160</v>
      </c>
      <c r="DF173">
        <v>160</v>
      </c>
      <c r="DG173" s="192" t="str">
        <f t="shared" si="142"/>
        <v>01T</v>
      </c>
      <c r="DH173" s="192" t="str">
        <f t="shared" si="143"/>
        <v>09H</v>
      </c>
      <c r="DI173" s="192" t="str">
        <f t="shared" si="144"/>
        <v>13E</v>
      </c>
      <c r="DJ173" s="192" t="str">
        <f t="shared" si="145"/>
        <v>15E</v>
      </c>
      <c r="DK173" s="192" t="str">
        <f t="shared" si="146"/>
        <v>19E</v>
      </c>
      <c r="DL173" s="192" t="str">
        <f t="shared" si="147"/>
        <v>20E</v>
      </c>
      <c r="DM173" s="192" t="str">
        <f t="shared" si="148"/>
        <v>21E</v>
      </c>
      <c r="DN173" s="192" t="str">
        <f t="shared" si="149"/>
        <v>E</v>
      </c>
      <c r="DO173" s="192" t="str">
        <f t="shared" si="150"/>
        <v>E</v>
      </c>
      <c r="DP173" s="192" t="str">
        <f t="shared" si="151"/>
        <v>E</v>
      </c>
      <c r="DQ173" s="192" t="str">
        <f t="shared" si="152"/>
        <v>E</v>
      </c>
      <c r="DU173" s="204">
        <f t="shared" si="153"/>
        <v>1305000360</v>
      </c>
      <c r="DV173" s="204">
        <f t="shared" si="154"/>
        <v>1305000360</v>
      </c>
      <c r="DW173" s="204">
        <f t="shared" si="155"/>
        <v>1305000360</v>
      </c>
      <c r="DX173" s="204">
        <f t="shared" si="156"/>
        <v>1305000360</v>
      </c>
      <c r="DY173" s="204">
        <f t="shared" si="157"/>
        <v>1305000360</v>
      </c>
      <c r="DZ173" s="204">
        <f t="shared" si="158"/>
        <v>1305000360</v>
      </c>
      <c r="EA173" s="204">
        <f t="shared" si="159"/>
        <v>1305000360</v>
      </c>
      <c r="EB173" s="204">
        <f t="shared" si="160"/>
        <v>1305000360</v>
      </c>
      <c r="EC173" s="204">
        <f t="shared" si="161"/>
        <v>1305000360</v>
      </c>
      <c r="ED173" s="204">
        <f t="shared" si="162"/>
        <v>1305000360</v>
      </c>
      <c r="EE173" s="204">
        <f t="shared" si="163"/>
        <v>1305000360</v>
      </c>
    </row>
    <row r="174" spans="2:135" ht="22.8" x14ac:dyDescent="0.3">
      <c r="B174" s="225">
        <f t="shared" si="164"/>
        <v>161</v>
      </c>
      <c r="C174" s="226">
        <f t="shared" si="165"/>
        <v>1305000361</v>
      </c>
      <c r="D174" s="227" t="s">
        <v>293</v>
      </c>
      <c r="E174" s="279" t="s">
        <v>38</v>
      </c>
      <c r="F174" s="202"/>
      <c r="G174" s="202"/>
      <c r="H174" s="202"/>
      <c r="I174" s="202"/>
      <c r="J174" s="202"/>
      <c r="K174" s="201"/>
      <c r="U174">
        <v>160</v>
      </c>
      <c r="V174">
        <f t="shared" si="166"/>
        <v>1305000360</v>
      </c>
      <c r="W174" t="str">
        <f t="shared" si="167"/>
        <v>01T</v>
      </c>
      <c r="X174" t="str">
        <f>IF(B173="","",IF(OR(W174="",W174=0),"",IF(V174=800,"",INDEX(DATA!$M$10:$Q$10,1,MATCH(W174,DATA!$M$9:$Q$9,0)))))</f>
        <v>09H</v>
      </c>
      <c r="Y174" t="str">
        <f>IF(B173="","",IF($CG$13=2,IF(OR(F173="NO",F173=""),"",F173),IF(V174=800,"",DATA!$M$11)))</f>
        <v>13E</v>
      </c>
      <c r="Z174" t="str">
        <f>IF(B173="","",IF(AND($CG$13=2,G173="NO"),"",IF(V174=800,"",LEFT(DATA!$M$12,2)&amp;D173)))</f>
        <v>15E</v>
      </c>
      <c r="AA174" t="str">
        <f>IF(B173="","",IF(AND($CG$13=2,G173="NO"),"",IF(V174=800,"",LEFT(DATA!$M$13,2)&amp;D173)))</f>
        <v>19E</v>
      </c>
      <c r="AB174" t="str">
        <f>IF(B173="","",IF(AND($CG$13=2,H173="NO"),"",IF(V174=800,"",LEFT(DATA!$M$14,2)&amp;D173)))</f>
        <v>20E</v>
      </c>
      <c r="AC174" t="str">
        <f>IF(B173="","",IF(AND($CG$13=2,H173="NO"),"",IF(V174=800,"",LEFT(DATA!$M$15,2)&amp;D173)))</f>
        <v>21E</v>
      </c>
      <c r="AD174" t="str">
        <f>IF(B173="","",IF(AND($CG$13=2,I173="NO"),"",IF(V174=800,"",LEFT(DATA!$M$16,2)&amp;D173)))</f>
        <v>E</v>
      </c>
      <c r="AE174" t="str">
        <f>IF(B173="","",IF(AND($CG$13=2,I173="NO"),"",IF(V174=800,"",LEFT(DATA!$M$17,2)&amp;D173)))</f>
        <v>E</v>
      </c>
      <c r="AF174" t="str">
        <f>IF(B173="","",IF(AND($CG$13=2,J173="NO"),"",IF(V174=800,"",LEFT(DATA!$M$18,2)&amp;D173)))</f>
        <v>E</v>
      </c>
      <c r="AG174" t="str">
        <f>IF(B173="","",IF(AND($CG$13=2,J173="NO"),"",IF(V174=800,"",LEFT(DATA!$M$19,2)&amp;D173)))</f>
        <v>E</v>
      </c>
      <c r="AJ174" s="192">
        <f t="shared" si="168"/>
        <v>160</v>
      </c>
      <c r="AK174" s="192">
        <f t="shared" si="169"/>
        <v>160</v>
      </c>
      <c r="AL174" s="192">
        <f t="shared" si="170"/>
        <v>1305000360</v>
      </c>
      <c r="AM174" s="192" t="str">
        <f t="shared" si="171"/>
        <v>E</v>
      </c>
      <c r="AN174" s="192">
        <v>160</v>
      </c>
      <c r="AO174" s="192" t="str">
        <f>IF(AL174="","",INDEX($W$15:$AG$402,MATCH(AL174,V$15:$V$402,0),1))</f>
        <v>01T</v>
      </c>
      <c r="AP174" s="192" t="str">
        <f t="shared" si="172"/>
        <v>09H</v>
      </c>
      <c r="AQ174" s="192" t="str">
        <f t="shared" si="173"/>
        <v>13E</v>
      </c>
      <c r="AR174" s="192" t="str">
        <f t="shared" si="174"/>
        <v>15E</v>
      </c>
      <c r="AS174" s="192" t="str">
        <f t="shared" si="175"/>
        <v>19E</v>
      </c>
      <c r="AT174" s="192" t="str">
        <f t="shared" si="176"/>
        <v>20E</v>
      </c>
      <c r="AU174" s="192" t="str">
        <f t="shared" si="177"/>
        <v>21E</v>
      </c>
      <c r="AV174" s="192" t="str">
        <f t="shared" si="178"/>
        <v>E</v>
      </c>
      <c r="AW174" s="192" t="str">
        <f t="shared" si="179"/>
        <v>E</v>
      </c>
      <c r="AX174" s="192" t="str">
        <f t="shared" si="180"/>
        <v>E</v>
      </c>
      <c r="AY174" s="192" t="str">
        <f t="shared" si="181"/>
        <v>E</v>
      </c>
      <c r="BB174">
        <f t="shared" si="182"/>
        <v>800</v>
      </c>
      <c r="BC174">
        <f t="shared" si="183"/>
        <v>160</v>
      </c>
      <c r="BD174">
        <f t="shared" si="184"/>
        <v>800</v>
      </c>
      <c r="BE174">
        <f t="shared" si="185"/>
        <v>800</v>
      </c>
      <c r="BF174">
        <f t="shared" si="186"/>
        <v>800</v>
      </c>
      <c r="BG174">
        <f t="shared" si="187"/>
        <v>160</v>
      </c>
      <c r="BH174">
        <v>160</v>
      </c>
      <c r="BK174">
        <f t="shared" si="188"/>
        <v>160</v>
      </c>
      <c r="BL174">
        <f t="shared" si="189"/>
        <v>800</v>
      </c>
      <c r="BM174">
        <f t="shared" si="190"/>
        <v>800</v>
      </c>
      <c r="BN174">
        <f t="shared" si="191"/>
        <v>800</v>
      </c>
      <c r="BO174">
        <f t="shared" si="192"/>
        <v>800</v>
      </c>
      <c r="BP174">
        <f t="shared" si="193"/>
        <v>800</v>
      </c>
      <c r="BQ174">
        <f t="shared" si="194"/>
        <v>160</v>
      </c>
      <c r="CS174" s="193">
        <f t="shared" si="131"/>
        <v>161</v>
      </c>
      <c r="CT174" s="193">
        <f t="shared" si="132"/>
        <v>161</v>
      </c>
      <c r="CU174" s="193">
        <f t="shared" si="133"/>
        <v>161</v>
      </c>
      <c r="CV174" s="193">
        <f t="shared" si="134"/>
        <v>161</v>
      </c>
      <c r="CW174" s="193">
        <f t="shared" si="135"/>
        <v>161</v>
      </c>
      <c r="CX174" s="193">
        <f t="shared" si="136"/>
        <v>161</v>
      </c>
      <c r="CY174" s="193">
        <f t="shared" si="137"/>
        <v>161</v>
      </c>
      <c r="CZ174" s="193">
        <f t="shared" si="138"/>
        <v>161</v>
      </c>
      <c r="DA174" s="193">
        <f t="shared" si="139"/>
        <v>161</v>
      </c>
      <c r="DB174" s="193">
        <f t="shared" si="140"/>
        <v>161</v>
      </c>
      <c r="DC174" s="193">
        <f t="shared" si="141"/>
        <v>161</v>
      </c>
      <c r="DF174">
        <v>161</v>
      </c>
      <c r="DG174" s="192" t="str">
        <f t="shared" si="142"/>
        <v>01T</v>
      </c>
      <c r="DH174" s="192" t="str">
        <f t="shared" si="143"/>
        <v>09H</v>
      </c>
      <c r="DI174" s="192" t="str">
        <f t="shared" si="144"/>
        <v>13E</v>
      </c>
      <c r="DJ174" s="192" t="str">
        <f t="shared" si="145"/>
        <v>15E</v>
      </c>
      <c r="DK174" s="192" t="str">
        <f t="shared" si="146"/>
        <v>19E</v>
      </c>
      <c r="DL174" s="192" t="str">
        <f t="shared" si="147"/>
        <v>20E</v>
      </c>
      <c r="DM174" s="192" t="str">
        <f t="shared" si="148"/>
        <v>21E</v>
      </c>
      <c r="DN174" s="192" t="str">
        <f t="shared" si="149"/>
        <v>E</v>
      </c>
      <c r="DO174" s="192" t="str">
        <f t="shared" si="150"/>
        <v>E</v>
      </c>
      <c r="DP174" s="192" t="str">
        <f t="shared" si="151"/>
        <v>E</v>
      </c>
      <c r="DQ174" s="192" t="str">
        <f t="shared" si="152"/>
        <v>E</v>
      </c>
      <c r="DU174" s="204">
        <f t="shared" si="153"/>
        <v>1305000361</v>
      </c>
      <c r="DV174" s="204">
        <f t="shared" si="154"/>
        <v>1305000361</v>
      </c>
      <c r="DW174" s="204">
        <f t="shared" si="155"/>
        <v>1305000361</v>
      </c>
      <c r="DX174" s="204">
        <f t="shared" si="156"/>
        <v>1305000361</v>
      </c>
      <c r="DY174" s="204">
        <f t="shared" si="157"/>
        <v>1305000361</v>
      </c>
      <c r="DZ174" s="204">
        <f t="shared" si="158"/>
        <v>1305000361</v>
      </c>
      <c r="EA174" s="204">
        <f t="shared" si="159"/>
        <v>1305000361</v>
      </c>
      <c r="EB174" s="204">
        <f t="shared" si="160"/>
        <v>1305000361</v>
      </c>
      <c r="EC174" s="204">
        <f t="shared" si="161"/>
        <v>1305000361</v>
      </c>
      <c r="ED174" s="204">
        <f t="shared" si="162"/>
        <v>1305000361</v>
      </c>
      <c r="EE174" s="204">
        <f t="shared" si="163"/>
        <v>1305000361</v>
      </c>
    </row>
    <row r="175" spans="2:135" ht="22.8" x14ac:dyDescent="0.3">
      <c r="B175" s="225">
        <f t="shared" si="164"/>
        <v>162</v>
      </c>
      <c r="C175" s="226">
        <f t="shared" si="165"/>
        <v>1305000362</v>
      </c>
      <c r="D175" s="227" t="s">
        <v>293</v>
      </c>
      <c r="E175" s="279" t="s">
        <v>38</v>
      </c>
      <c r="F175" s="202"/>
      <c r="G175" s="202"/>
      <c r="H175" s="202"/>
      <c r="I175" s="202"/>
      <c r="J175" s="202"/>
      <c r="K175" s="201"/>
      <c r="U175">
        <v>161</v>
      </c>
      <c r="V175">
        <f t="shared" si="166"/>
        <v>1305000361</v>
      </c>
      <c r="W175" t="str">
        <f t="shared" si="167"/>
        <v>01T</v>
      </c>
      <c r="X175" t="str">
        <f>IF(B174="","",IF(OR(W175="",W175=0),"",IF(V175=800,"",INDEX(DATA!$M$10:$Q$10,1,MATCH(W175,DATA!$M$9:$Q$9,0)))))</f>
        <v>09H</v>
      </c>
      <c r="Y175" t="str">
        <f>IF(B174="","",IF($CG$13=2,IF(OR(F174="NO",F174=""),"",F174),IF(V175=800,"",DATA!$M$11)))</f>
        <v>13E</v>
      </c>
      <c r="Z175" t="str">
        <f>IF(B174="","",IF(AND($CG$13=2,G174="NO"),"",IF(V175=800,"",LEFT(DATA!$M$12,2)&amp;D174)))</f>
        <v>15E</v>
      </c>
      <c r="AA175" t="str">
        <f>IF(B174="","",IF(AND($CG$13=2,G174="NO"),"",IF(V175=800,"",LEFT(DATA!$M$13,2)&amp;D174)))</f>
        <v>19E</v>
      </c>
      <c r="AB175" t="str">
        <f>IF(B174="","",IF(AND($CG$13=2,H174="NO"),"",IF(V175=800,"",LEFT(DATA!$M$14,2)&amp;D174)))</f>
        <v>20E</v>
      </c>
      <c r="AC175" t="str">
        <f>IF(B174="","",IF(AND($CG$13=2,H174="NO"),"",IF(V175=800,"",LEFT(DATA!$M$15,2)&amp;D174)))</f>
        <v>21E</v>
      </c>
      <c r="AD175" t="str">
        <f>IF(B174="","",IF(AND($CG$13=2,I174="NO"),"",IF(V175=800,"",LEFT(DATA!$M$16,2)&amp;D174)))</f>
        <v>E</v>
      </c>
      <c r="AE175" t="str">
        <f>IF(B174="","",IF(AND($CG$13=2,I174="NO"),"",IF(V175=800,"",LEFT(DATA!$M$17,2)&amp;D174)))</f>
        <v>E</v>
      </c>
      <c r="AF175" t="str">
        <f>IF(B174="","",IF(AND($CG$13=2,J174="NO"),"",IF(V175=800,"",LEFT(DATA!$M$18,2)&amp;D174)))</f>
        <v>E</v>
      </c>
      <c r="AG175" t="str">
        <f>IF(B174="","",IF(AND($CG$13=2,J174="NO"),"",IF(V175=800,"",LEFT(DATA!$M$19,2)&amp;D174)))</f>
        <v>E</v>
      </c>
      <c r="AJ175" s="192">
        <f t="shared" si="168"/>
        <v>161</v>
      </c>
      <c r="AK175" s="192">
        <f t="shared" si="169"/>
        <v>161</v>
      </c>
      <c r="AL175" s="192">
        <f t="shared" si="170"/>
        <v>1305000361</v>
      </c>
      <c r="AM175" s="192" t="str">
        <f t="shared" si="171"/>
        <v>E</v>
      </c>
      <c r="AN175" s="192">
        <v>161</v>
      </c>
      <c r="AO175" s="192" t="str">
        <f>IF(AL175="","",INDEX($W$15:$AG$402,MATCH(AL175,V$15:$V$402,0),1))</f>
        <v>01T</v>
      </c>
      <c r="AP175" s="192" t="str">
        <f t="shared" si="172"/>
        <v>09H</v>
      </c>
      <c r="AQ175" s="192" t="str">
        <f t="shared" si="173"/>
        <v>13E</v>
      </c>
      <c r="AR175" s="192" t="str">
        <f t="shared" si="174"/>
        <v>15E</v>
      </c>
      <c r="AS175" s="192" t="str">
        <f t="shared" si="175"/>
        <v>19E</v>
      </c>
      <c r="AT175" s="192" t="str">
        <f t="shared" si="176"/>
        <v>20E</v>
      </c>
      <c r="AU175" s="192" t="str">
        <f t="shared" si="177"/>
        <v>21E</v>
      </c>
      <c r="AV175" s="192" t="str">
        <f t="shared" si="178"/>
        <v>E</v>
      </c>
      <c r="AW175" s="192" t="str">
        <f t="shared" si="179"/>
        <v>E</v>
      </c>
      <c r="AX175" s="192" t="str">
        <f t="shared" si="180"/>
        <v>E</v>
      </c>
      <c r="AY175" s="192" t="str">
        <f t="shared" si="181"/>
        <v>E</v>
      </c>
      <c r="BB175">
        <f t="shared" si="182"/>
        <v>800</v>
      </c>
      <c r="BC175">
        <f t="shared" si="183"/>
        <v>161</v>
      </c>
      <c r="BD175">
        <f t="shared" si="184"/>
        <v>800</v>
      </c>
      <c r="BE175">
        <f t="shared" si="185"/>
        <v>800</v>
      </c>
      <c r="BF175">
        <f t="shared" si="186"/>
        <v>800</v>
      </c>
      <c r="BG175">
        <f t="shared" si="187"/>
        <v>161</v>
      </c>
      <c r="BH175">
        <v>161</v>
      </c>
      <c r="BK175">
        <f t="shared" si="188"/>
        <v>161</v>
      </c>
      <c r="BL175">
        <f t="shared" si="189"/>
        <v>800</v>
      </c>
      <c r="BM175">
        <f t="shared" si="190"/>
        <v>800</v>
      </c>
      <c r="BN175">
        <f t="shared" si="191"/>
        <v>800</v>
      </c>
      <c r="BO175">
        <f t="shared" si="192"/>
        <v>800</v>
      </c>
      <c r="BP175">
        <f t="shared" si="193"/>
        <v>800</v>
      </c>
      <c r="BQ175">
        <f t="shared" si="194"/>
        <v>161</v>
      </c>
      <c r="CS175" s="193">
        <f t="shared" si="131"/>
        <v>162</v>
      </c>
      <c r="CT175" s="193">
        <f t="shared" si="132"/>
        <v>162</v>
      </c>
      <c r="CU175" s="193">
        <f t="shared" si="133"/>
        <v>162</v>
      </c>
      <c r="CV175" s="193">
        <f t="shared" si="134"/>
        <v>162</v>
      </c>
      <c r="CW175" s="193">
        <f t="shared" si="135"/>
        <v>162</v>
      </c>
      <c r="CX175" s="193">
        <f t="shared" si="136"/>
        <v>162</v>
      </c>
      <c r="CY175" s="193">
        <f t="shared" si="137"/>
        <v>162</v>
      </c>
      <c r="CZ175" s="193">
        <f t="shared" si="138"/>
        <v>162</v>
      </c>
      <c r="DA175" s="193">
        <f t="shared" si="139"/>
        <v>162</v>
      </c>
      <c r="DB175" s="193">
        <f t="shared" si="140"/>
        <v>162</v>
      </c>
      <c r="DC175" s="193">
        <f t="shared" si="141"/>
        <v>162</v>
      </c>
      <c r="DF175">
        <v>162</v>
      </c>
      <c r="DG175" s="192" t="str">
        <f t="shared" si="142"/>
        <v>01T</v>
      </c>
      <c r="DH175" s="192" t="str">
        <f t="shared" si="143"/>
        <v>09H</v>
      </c>
      <c r="DI175" s="192" t="str">
        <f t="shared" si="144"/>
        <v>13E</v>
      </c>
      <c r="DJ175" s="192" t="str">
        <f t="shared" si="145"/>
        <v>15E</v>
      </c>
      <c r="DK175" s="192" t="str">
        <f t="shared" si="146"/>
        <v>19E</v>
      </c>
      <c r="DL175" s="192" t="str">
        <f t="shared" si="147"/>
        <v>20E</v>
      </c>
      <c r="DM175" s="192" t="str">
        <f t="shared" si="148"/>
        <v>21E</v>
      </c>
      <c r="DN175" s="192" t="str">
        <f t="shared" si="149"/>
        <v>E</v>
      </c>
      <c r="DO175" s="192" t="str">
        <f t="shared" si="150"/>
        <v>E</v>
      </c>
      <c r="DP175" s="192" t="str">
        <f t="shared" si="151"/>
        <v>E</v>
      </c>
      <c r="DQ175" s="192" t="str">
        <f t="shared" si="152"/>
        <v>E</v>
      </c>
      <c r="DU175" s="204">
        <f t="shared" si="153"/>
        <v>1305000362</v>
      </c>
      <c r="DV175" s="204">
        <f t="shared" si="154"/>
        <v>1305000362</v>
      </c>
      <c r="DW175" s="204">
        <f t="shared" si="155"/>
        <v>1305000362</v>
      </c>
      <c r="DX175" s="204">
        <f t="shared" si="156"/>
        <v>1305000362</v>
      </c>
      <c r="DY175" s="204">
        <f t="shared" si="157"/>
        <v>1305000362</v>
      </c>
      <c r="DZ175" s="204">
        <f t="shared" si="158"/>
        <v>1305000362</v>
      </c>
      <c r="EA175" s="204">
        <f t="shared" si="159"/>
        <v>1305000362</v>
      </c>
      <c r="EB175" s="204">
        <f t="shared" si="160"/>
        <v>1305000362</v>
      </c>
      <c r="EC175" s="204">
        <f t="shared" si="161"/>
        <v>1305000362</v>
      </c>
      <c r="ED175" s="204">
        <f t="shared" si="162"/>
        <v>1305000362</v>
      </c>
      <c r="EE175" s="204">
        <f t="shared" si="163"/>
        <v>1305000362</v>
      </c>
    </row>
    <row r="176" spans="2:135" ht="22.8" x14ac:dyDescent="0.3">
      <c r="B176" s="225">
        <f t="shared" si="164"/>
        <v>163</v>
      </c>
      <c r="C176" s="226">
        <f t="shared" si="165"/>
        <v>1305000363</v>
      </c>
      <c r="D176" s="227" t="s">
        <v>293</v>
      </c>
      <c r="E176" s="279" t="s">
        <v>38</v>
      </c>
      <c r="F176" s="202"/>
      <c r="G176" s="202"/>
      <c r="H176" s="202"/>
      <c r="I176" s="202"/>
      <c r="J176" s="202"/>
      <c r="K176" s="201"/>
      <c r="U176">
        <v>162</v>
      </c>
      <c r="V176">
        <f t="shared" si="166"/>
        <v>1305000362</v>
      </c>
      <c r="W176" t="str">
        <f t="shared" si="167"/>
        <v>01T</v>
      </c>
      <c r="X176" t="str">
        <f>IF(B175="","",IF(OR(W176="",W176=0),"",IF(V176=800,"",INDEX(DATA!$M$10:$Q$10,1,MATCH(W176,DATA!$M$9:$Q$9,0)))))</f>
        <v>09H</v>
      </c>
      <c r="Y176" t="str">
        <f>IF(B175="","",IF($CG$13=2,IF(OR(F175="NO",F175=""),"",F175),IF(V176=800,"",DATA!$M$11)))</f>
        <v>13E</v>
      </c>
      <c r="Z176" t="str">
        <f>IF(B175="","",IF(AND($CG$13=2,G175="NO"),"",IF(V176=800,"",LEFT(DATA!$M$12,2)&amp;D175)))</f>
        <v>15E</v>
      </c>
      <c r="AA176" t="str">
        <f>IF(B175="","",IF(AND($CG$13=2,G175="NO"),"",IF(V176=800,"",LEFT(DATA!$M$13,2)&amp;D175)))</f>
        <v>19E</v>
      </c>
      <c r="AB176" t="str">
        <f>IF(B175="","",IF(AND($CG$13=2,H175="NO"),"",IF(V176=800,"",LEFT(DATA!$M$14,2)&amp;D175)))</f>
        <v>20E</v>
      </c>
      <c r="AC176" t="str">
        <f>IF(B175="","",IF(AND($CG$13=2,H175="NO"),"",IF(V176=800,"",LEFT(DATA!$M$15,2)&amp;D175)))</f>
        <v>21E</v>
      </c>
      <c r="AD176" t="str">
        <f>IF(B175="","",IF(AND($CG$13=2,I175="NO"),"",IF(V176=800,"",LEFT(DATA!$M$16,2)&amp;D175)))</f>
        <v>E</v>
      </c>
      <c r="AE176" t="str">
        <f>IF(B175="","",IF(AND($CG$13=2,I175="NO"),"",IF(V176=800,"",LEFT(DATA!$M$17,2)&amp;D175)))</f>
        <v>E</v>
      </c>
      <c r="AF176" t="str">
        <f>IF(B175="","",IF(AND($CG$13=2,J175="NO"),"",IF(V176=800,"",LEFT(DATA!$M$18,2)&amp;D175)))</f>
        <v>E</v>
      </c>
      <c r="AG176" t="str">
        <f>IF(B175="","",IF(AND($CG$13=2,J175="NO"),"",IF(V176=800,"",LEFT(DATA!$M$19,2)&amp;D175)))</f>
        <v>E</v>
      </c>
      <c r="AJ176" s="192">
        <f t="shared" si="168"/>
        <v>162</v>
      </c>
      <c r="AK176" s="192">
        <f t="shared" si="169"/>
        <v>162</v>
      </c>
      <c r="AL176" s="192">
        <f t="shared" si="170"/>
        <v>1305000362</v>
      </c>
      <c r="AM176" s="192" t="str">
        <f t="shared" si="171"/>
        <v>E</v>
      </c>
      <c r="AN176" s="192">
        <v>162</v>
      </c>
      <c r="AO176" s="192" t="str">
        <f>IF(AL176="","",INDEX($W$15:$AG$402,MATCH(AL176,V$15:$V$402,0),1))</f>
        <v>01T</v>
      </c>
      <c r="AP176" s="192" t="str">
        <f t="shared" si="172"/>
        <v>09H</v>
      </c>
      <c r="AQ176" s="192" t="str">
        <f t="shared" si="173"/>
        <v>13E</v>
      </c>
      <c r="AR176" s="192" t="str">
        <f t="shared" si="174"/>
        <v>15E</v>
      </c>
      <c r="AS176" s="192" t="str">
        <f t="shared" si="175"/>
        <v>19E</v>
      </c>
      <c r="AT176" s="192" t="str">
        <f t="shared" si="176"/>
        <v>20E</v>
      </c>
      <c r="AU176" s="192" t="str">
        <f t="shared" si="177"/>
        <v>21E</v>
      </c>
      <c r="AV176" s="192" t="str">
        <f t="shared" si="178"/>
        <v>E</v>
      </c>
      <c r="AW176" s="192" t="str">
        <f t="shared" si="179"/>
        <v>E</v>
      </c>
      <c r="AX176" s="192" t="str">
        <f t="shared" si="180"/>
        <v>E</v>
      </c>
      <c r="AY176" s="192" t="str">
        <f t="shared" si="181"/>
        <v>E</v>
      </c>
      <c r="BB176">
        <f t="shared" si="182"/>
        <v>800</v>
      </c>
      <c r="BC176">
        <f t="shared" si="183"/>
        <v>162</v>
      </c>
      <c r="BD176">
        <f t="shared" si="184"/>
        <v>800</v>
      </c>
      <c r="BE176">
        <f t="shared" si="185"/>
        <v>800</v>
      </c>
      <c r="BF176">
        <f t="shared" si="186"/>
        <v>800</v>
      </c>
      <c r="BG176">
        <f t="shared" si="187"/>
        <v>162</v>
      </c>
      <c r="BH176">
        <v>162</v>
      </c>
      <c r="BK176">
        <f t="shared" si="188"/>
        <v>162</v>
      </c>
      <c r="BL176">
        <f t="shared" si="189"/>
        <v>800</v>
      </c>
      <c r="BM176">
        <f t="shared" si="190"/>
        <v>800</v>
      </c>
      <c r="BN176">
        <f t="shared" si="191"/>
        <v>800</v>
      </c>
      <c r="BO176">
        <f t="shared" si="192"/>
        <v>800</v>
      </c>
      <c r="BP176">
        <f t="shared" si="193"/>
        <v>800</v>
      </c>
      <c r="BQ176">
        <f t="shared" si="194"/>
        <v>162</v>
      </c>
      <c r="CS176" s="193">
        <f t="shared" si="131"/>
        <v>163</v>
      </c>
      <c r="CT176" s="193">
        <f t="shared" si="132"/>
        <v>163</v>
      </c>
      <c r="CU176" s="193">
        <f t="shared" si="133"/>
        <v>163</v>
      </c>
      <c r="CV176" s="193">
        <f t="shared" si="134"/>
        <v>163</v>
      </c>
      <c r="CW176" s="193">
        <f t="shared" si="135"/>
        <v>163</v>
      </c>
      <c r="CX176" s="193">
        <f t="shared" si="136"/>
        <v>163</v>
      </c>
      <c r="CY176" s="193">
        <f t="shared" si="137"/>
        <v>163</v>
      </c>
      <c r="CZ176" s="193">
        <f t="shared" si="138"/>
        <v>163</v>
      </c>
      <c r="DA176" s="193">
        <f t="shared" si="139"/>
        <v>163</v>
      </c>
      <c r="DB176" s="193">
        <f t="shared" si="140"/>
        <v>163</v>
      </c>
      <c r="DC176" s="193">
        <f t="shared" si="141"/>
        <v>163</v>
      </c>
      <c r="DF176">
        <v>163</v>
      </c>
      <c r="DG176" s="192" t="str">
        <f t="shared" si="142"/>
        <v>01T</v>
      </c>
      <c r="DH176" s="192" t="str">
        <f t="shared" si="143"/>
        <v>09H</v>
      </c>
      <c r="DI176" s="192" t="str">
        <f t="shared" si="144"/>
        <v>13E</v>
      </c>
      <c r="DJ176" s="192" t="str">
        <f t="shared" si="145"/>
        <v>15E</v>
      </c>
      <c r="DK176" s="192" t="str">
        <f t="shared" si="146"/>
        <v>19E</v>
      </c>
      <c r="DL176" s="192" t="str">
        <f t="shared" si="147"/>
        <v>20E</v>
      </c>
      <c r="DM176" s="192" t="str">
        <f t="shared" si="148"/>
        <v>21E</v>
      </c>
      <c r="DN176" s="192" t="str">
        <f t="shared" si="149"/>
        <v>E</v>
      </c>
      <c r="DO176" s="192" t="str">
        <f t="shared" si="150"/>
        <v>E</v>
      </c>
      <c r="DP176" s="192" t="str">
        <f t="shared" si="151"/>
        <v>E</v>
      </c>
      <c r="DQ176" s="192" t="str">
        <f t="shared" si="152"/>
        <v>E</v>
      </c>
      <c r="DU176" s="204">
        <f t="shared" si="153"/>
        <v>1305000363</v>
      </c>
      <c r="DV176" s="204">
        <f t="shared" si="154"/>
        <v>1305000363</v>
      </c>
      <c r="DW176" s="204">
        <f t="shared" si="155"/>
        <v>1305000363</v>
      </c>
      <c r="DX176" s="204">
        <f t="shared" si="156"/>
        <v>1305000363</v>
      </c>
      <c r="DY176" s="204">
        <f t="shared" si="157"/>
        <v>1305000363</v>
      </c>
      <c r="DZ176" s="204">
        <f t="shared" si="158"/>
        <v>1305000363</v>
      </c>
      <c r="EA176" s="204">
        <f t="shared" si="159"/>
        <v>1305000363</v>
      </c>
      <c r="EB176" s="204">
        <f t="shared" si="160"/>
        <v>1305000363</v>
      </c>
      <c r="EC176" s="204">
        <f t="shared" si="161"/>
        <v>1305000363</v>
      </c>
      <c r="ED176" s="204">
        <f t="shared" si="162"/>
        <v>1305000363</v>
      </c>
      <c r="EE176" s="204">
        <f t="shared" si="163"/>
        <v>1305000363</v>
      </c>
    </row>
    <row r="177" spans="2:135" ht="22.8" x14ac:dyDescent="0.3">
      <c r="B177" s="225">
        <f t="shared" si="164"/>
        <v>164</v>
      </c>
      <c r="C177" s="226">
        <f t="shared" si="165"/>
        <v>1305000364</v>
      </c>
      <c r="D177" s="227" t="s">
        <v>293</v>
      </c>
      <c r="E177" s="279" t="s">
        <v>38</v>
      </c>
      <c r="F177" s="202"/>
      <c r="G177" s="202"/>
      <c r="H177" s="202"/>
      <c r="I177" s="202"/>
      <c r="J177" s="202"/>
      <c r="K177" s="201"/>
      <c r="U177">
        <v>163</v>
      </c>
      <c r="V177">
        <f t="shared" si="166"/>
        <v>1305000363</v>
      </c>
      <c r="W177" t="str">
        <f t="shared" si="167"/>
        <v>01T</v>
      </c>
      <c r="X177" t="str">
        <f>IF(B176="","",IF(OR(W177="",W177=0),"",IF(V177=800,"",INDEX(DATA!$M$10:$Q$10,1,MATCH(W177,DATA!$M$9:$Q$9,0)))))</f>
        <v>09H</v>
      </c>
      <c r="Y177" t="str">
        <f>IF(B176="","",IF($CG$13=2,IF(OR(F176="NO",F176=""),"",F176),IF(V177=800,"",DATA!$M$11)))</f>
        <v>13E</v>
      </c>
      <c r="Z177" t="str">
        <f>IF(B176="","",IF(AND($CG$13=2,G176="NO"),"",IF(V177=800,"",LEFT(DATA!$M$12,2)&amp;D176)))</f>
        <v>15E</v>
      </c>
      <c r="AA177" t="str">
        <f>IF(B176="","",IF(AND($CG$13=2,G176="NO"),"",IF(V177=800,"",LEFT(DATA!$M$13,2)&amp;D176)))</f>
        <v>19E</v>
      </c>
      <c r="AB177" t="str">
        <f>IF(B176="","",IF(AND($CG$13=2,H176="NO"),"",IF(V177=800,"",LEFT(DATA!$M$14,2)&amp;D176)))</f>
        <v>20E</v>
      </c>
      <c r="AC177" t="str">
        <f>IF(B176="","",IF(AND($CG$13=2,H176="NO"),"",IF(V177=800,"",LEFT(DATA!$M$15,2)&amp;D176)))</f>
        <v>21E</v>
      </c>
      <c r="AD177" t="str">
        <f>IF(B176="","",IF(AND($CG$13=2,I176="NO"),"",IF(V177=800,"",LEFT(DATA!$M$16,2)&amp;D176)))</f>
        <v>E</v>
      </c>
      <c r="AE177" t="str">
        <f>IF(B176="","",IF(AND($CG$13=2,I176="NO"),"",IF(V177=800,"",LEFT(DATA!$M$17,2)&amp;D176)))</f>
        <v>E</v>
      </c>
      <c r="AF177" t="str">
        <f>IF(B176="","",IF(AND($CG$13=2,J176="NO"),"",IF(V177=800,"",LEFT(DATA!$M$18,2)&amp;D176)))</f>
        <v>E</v>
      </c>
      <c r="AG177" t="str">
        <f>IF(B176="","",IF(AND($CG$13=2,J176="NO"),"",IF(V177=800,"",LEFT(DATA!$M$19,2)&amp;D176)))</f>
        <v>E</v>
      </c>
      <c r="AJ177" s="192">
        <f t="shared" si="168"/>
        <v>163</v>
      </c>
      <c r="AK177" s="192">
        <f t="shared" si="169"/>
        <v>163</v>
      </c>
      <c r="AL177" s="192">
        <f t="shared" si="170"/>
        <v>1305000363</v>
      </c>
      <c r="AM177" s="192" t="str">
        <f t="shared" si="171"/>
        <v>E</v>
      </c>
      <c r="AN177" s="192">
        <v>163</v>
      </c>
      <c r="AO177" s="192" t="str">
        <f>IF(AL177="","",INDEX($W$15:$AG$402,MATCH(AL177,V$15:$V$402,0),1))</f>
        <v>01T</v>
      </c>
      <c r="AP177" s="192" t="str">
        <f t="shared" si="172"/>
        <v>09H</v>
      </c>
      <c r="AQ177" s="192" t="str">
        <f t="shared" si="173"/>
        <v>13E</v>
      </c>
      <c r="AR177" s="192" t="str">
        <f t="shared" si="174"/>
        <v>15E</v>
      </c>
      <c r="AS177" s="192" t="str">
        <f t="shared" si="175"/>
        <v>19E</v>
      </c>
      <c r="AT177" s="192" t="str">
        <f t="shared" si="176"/>
        <v>20E</v>
      </c>
      <c r="AU177" s="192" t="str">
        <f t="shared" si="177"/>
        <v>21E</v>
      </c>
      <c r="AV177" s="192" t="str">
        <f t="shared" si="178"/>
        <v>E</v>
      </c>
      <c r="AW177" s="192" t="str">
        <f t="shared" si="179"/>
        <v>E</v>
      </c>
      <c r="AX177" s="192" t="str">
        <f t="shared" si="180"/>
        <v>E</v>
      </c>
      <c r="AY177" s="192" t="str">
        <f t="shared" si="181"/>
        <v>E</v>
      </c>
      <c r="BB177">
        <f t="shared" si="182"/>
        <v>800</v>
      </c>
      <c r="BC177">
        <f t="shared" si="183"/>
        <v>163</v>
      </c>
      <c r="BD177">
        <f t="shared" si="184"/>
        <v>800</v>
      </c>
      <c r="BE177">
        <f t="shared" si="185"/>
        <v>800</v>
      </c>
      <c r="BF177">
        <f t="shared" si="186"/>
        <v>800</v>
      </c>
      <c r="BG177">
        <f t="shared" si="187"/>
        <v>163</v>
      </c>
      <c r="BH177">
        <v>163</v>
      </c>
      <c r="BK177">
        <f t="shared" si="188"/>
        <v>163</v>
      </c>
      <c r="BL177">
        <f t="shared" si="189"/>
        <v>800</v>
      </c>
      <c r="BM177">
        <f t="shared" si="190"/>
        <v>800</v>
      </c>
      <c r="BN177">
        <f t="shared" si="191"/>
        <v>800</v>
      </c>
      <c r="BO177">
        <f t="shared" si="192"/>
        <v>800</v>
      </c>
      <c r="BP177">
        <f t="shared" si="193"/>
        <v>800</v>
      </c>
      <c r="BQ177">
        <f t="shared" si="194"/>
        <v>163</v>
      </c>
      <c r="CS177" s="193">
        <f t="shared" si="131"/>
        <v>164</v>
      </c>
      <c r="CT177" s="193">
        <f t="shared" si="132"/>
        <v>164</v>
      </c>
      <c r="CU177" s="193">
        <f t="shared" si="133"/>
        <v>164</v>
      </c>
      <c r="CV177" s="193">
        <f t="shared" si="134"/>
        <v>164</v>
      </c>
      <c r="CW177" s="193">
        <f t="shared" si="135"/>
        <v>164</v>
      </c>
      <c r="CX177" s="193">
        <f t="shared" si="136"/>
        <v>164</v>
      </c>
      <c r="CY177" s="193">
        <f t="shared" si="137"/>
        <v>164</v>
      </c>
      <c r="CZ177" s="193">
        <f t="shared" si="138"/>
        <v>164</v>
      </c>
      <c r="DA177" s="193">
        <f t="shared" si="139"/>
        <v>164</v>
      </c>
      <c r="DB177" s="193">
        <f t="shared" si="140"/>
        <v>164</v>
      </c>
      <c r="DC177" s="193">
        <f t="shared" si="141"/>
        <v>164</v>
      </c>
      <c r="DF177">
        <v>164</v>
      </c>
      <c r="DG177" s="192" t="str">
        <f t="shared" si="142"/>
        <v>01T</v>
      </c>
      <c r="DH177" s="192" t="str">
        <f t="shared" si="143"/>
        <v>09H</v>
      </c>
      <c r="DI177" s="192" t="str">
        <f t="shared" si="144"/>
        <v>13E</v>
      </c>
      <c r="DJ177" s="192" t="str">
        <f t="shared" si="145"/>
        <v>15E</v>
      </c>
      <c r="DK177" s="192" t="str">
        <f t="shared" si="146"/>
        <v>19E</v>
      </c>
      <c r="DL177" s="192" t="str">
        <f t="shared" si="147"/>
        <v>20E</v>
      </c>
      <c r="DM177" s="192" t="str">
        <f t="shared" si="148"/>
        <v>21E</v>
      </c>
      <c r="DN177" s="192" t="str">
        <f t="shared" si="149"/>
        <v>E</v>
      </c>
      <c r="DO177" s="192" t="str">
        <f t="shared" si="150"/>
        <v>E</v>
      </c>
      <c r="DP177" s="192" t="str">
        <f t="shared" si="151"/>
        <v>E</v>
      </c>
      <c r="DQ177" s="192" t="str">
        <f t="shared" si="152"/>
        <v>E</v>
      </c>
      <c r="DU177" s="204">
        <f t="shared" si="153"/>
        <v>1305000364</v>
      </c>
      <c r="DV177" s="204">
        <f t="shared" si="154"/>
        <v>1305000364</v>
      </c>
      <c r="DW177" s="204">
        <f t="shared" si="155"/>
        <v>1305000364</v>
      </c>
      <c r="DX177" s="204">
        <f t="shared" si="156"/>
        <v>1305000364</v>
      </c>
      <c r="DY177" s="204">
        <f t="shared" si="157"/>
        <v>1305000364</v>
      </c>
      <c r="DZ177" s="204">
        <f t="shared" si="158"/>
        <v>1305000364</v>
      </c>
      <c r="EA177" s="204">
        <f t="shared" si="159"/>
        <v>1305000364</v>
      </c>
      <c r="EB177" s="204">
        <f t="shared" si="160"/>
        <v>1305000364</v>
      </c>
      <c r="EC177" s="204">
        <f t="shared" si="161"/>
        <v>1305000364</v>
      </c>
      <c r="ED177" s="204">
        <f t="shared" si="162"/>
        <v>1305000364</v>
      </c>
      <c r="EE177" s="204">
        <f t="shared" si="163"/>
        <v>1305000364</v>
      </c>
    </row>
    <row r="178" spans="2:135" ht="22.8" x14ac:dyDescent="0.3">
      <c r="B178" s="225">
        <f t="shared" si="164"/>
        <v>165</v>
      </c>
      <c r="C178" s="226">
        <f t="shared" si="165"/>
        <v>1305000365</v>
      </c>
      <c r="D178" s="227" t="s">
        <v>293</v>
      </c>
      <c r="E178" s="279" t="s">
        <v>38</v>
      </c>
      <c r="F178" s="202"/>
      <c r="G178" s="202"/>
      <c r="H178" s="202"/>
      <c r="I178" s="202"/>
      <c r="J178" s="202"/>
      <c r="K178" s="201"/>
      <c r="U178">
        <v>164</v>
      </c>
      <c r="V178">
        <f t="shared" si="166"/>
        <v>1305000364</v>
      </c>
      <c r="W178" t="str">
        <f t="shared" si="167"/>
        <v>01T</v>
      </c>
      <c r="X178" t="str">
        <f>IF(B177="","",IF(OR(W178="",W178=0),"",IF(V178=800,"",INDEX(DATA!$M$10:$Q$10,1,MATCH(W178,DATA!$M$9:$Q$9,0)))))</f>
        <v>09H</v>
      </c>
      <c r="Y178" t="str">
        <f>IF(B177="","",IF($CG$13=2,IF(OR(F177="NO",F177=""),"",F177),IF(V178=800,"",DATA!$M$11)))</f>
        <v>13E</v>
      </c>
      <c r="Z178" t="str">
        <f>IF(B177="","",IF(AND($CG$13=2,G177="NO"),"",IF(V178=800,"",LEFT(DATA!$M$12,2)&amp;D177)))</f>
        <v>15E</v>
      </c>
      <c r="AA178" t="str">
        <f>IF(B177="","",IF(AND($CG$13=2,G177="NO"),"",IF(V178=800,"",LEFT(DATA!$M$13,2)&amp;D177)))</f>
        <v>19E</v>
      </c>
      <c r="AB178" t="str">
        <f>IF(B177="","",IF(AND($CG$13=2,H177="NO"),"",IF(V178=800,"",LEFT(DATA!$M$14,2)&amp;D177)))</f>
        <v>20E</v>
      </c>
      <c r="AC178" t="str">
        <f>IF(B177="","",IF(AND($CG$13=2,H177="NO"),"",IF(V178=800,"",LEFT(DATA!$M$15,2)&amp;D177)))</f>
        <v>21E</v>
      </c>
      <c r="AD178" t="str">
        <f>IF(B177="","",IF(AND($CG$13=2,I177="NO"),"",IF(V178=800,"",LEFT(DATA!$M$16,2)&amp;D177)))</f>
        <v>E</v>
      </c>
      <c r="AE178" t="str">
        <f>IF(B177="","",IF(AND($CG$13=2,I177="NO"),"",IF(V178=800,"",LEFT(DATA!$M$17,2)&amp;D177)))</f>
        <v>E</v>
      </c>
      <c r="AF178" t="str">
        <f>IF(B177="","",IF(AND($CG$13=2,J177="NO"),"",IF(V178=800,"",LEFT(DATA!$M$18,2)&amp;D177)))</f>
        <v>E</v>
      </c>
      <c r="AG178" t="str">
        <f>IF(B177="","",IF(AND($CG$13=2,J177="NO"),"",IF(V178=800,"",LEFT(DATA!$M$19,2)&amp;D177)))</f>
        <v>E</v>
      </c>
      <c r="AJ178" s="192">
        <f t="shared" si="168"/>
        <v>164</v>
      </c>
      <c r="AK178" s="192">
        <f t="shared" si="169"/>
        <v>164</v>
      </c>
      <c r="AL178" s="192">
        <f t="shared" si="170"/>
        <v>1305000364</v>
      </c>
      <c r="AM178" s="192" t="str">
        <f t="shared" si="171"/>
        <v>E</v>
      </c>
      <c r="AN178" s="192">
        <v>164</v>
      </c>
      <c r="AO178" s="192" t="str">
        <f>IF(AL178="","",INDEX($W$15:$AG$402,MATCH(AL178,V$15:$V$402,0),1))</f>
        <v>01T</v>
      </c>
      <c r="AP178" s="192" t="str">
        <f t="shared" si="172"/>
        <v>09H</v>
      </c>
      <c r="AQ178" s="192" t="str">
        <f t="shared" si="173"/>
        <v>13E</v>
      </c>
      <c r="AR178" s="192" t="str">
        <f t="shared" si="174"/>
        <v>15E</v>
      </c>
      <c r="AS178" s="192" t="str">
        <f t="shared" si="175"/>
        <v>19E</v>
      </c>
      <c r="AT178" s="192" t="str">
        <f t="shared" si="176"/>
        <v>20E</v>
      </c>
      <c r="AU178" s="192" t="str">
        <f t="shared" si="177"/>
        <v>21E</v>
      </c>
      <c r="AV178" s="192" t="str">
        <f t="shared" si="178"/>
        <v>E</v>
      </c>
      <c r="AW178" s="192" t="str">
        <f t="shared" si="179"/>
        <v>E</v>
      </c>
      <c r="AX178" s="192" t="str">
        <f t="shared" si="180"/>
        <v>E</v>
      </c>
      <c r="AY178" s="192" t="str">
        <f t="shared" si="181"/>
        <v>E</v>
      </c>
      <c r="BB178">
        <f t="shared" si="182"/>
        <v>800</v>
      </c>
      <c r="BC178">
        <f t="shared" si="183"/>
        <v>164</v>
      </c>
      <c r="BD178">
        <f t="shared" si="184"/>
        <v>800</v>
      </c>
      <c r="BE178">
        <f t="shared" si="185"/>
        <v>800</v>
      </c>
      <c r="BF178">
        <f t="shared" si="186"/>
        <v>800</v>
      </c>
      <c r="BG178">
        <f t="shared" si="187"/>
        <v>164</v>
      </c>
      <c r="BH178">
        <v>164</v>
      </c>
      <c r="BK178">
        <f t="shared" si="188"/>
        <v>164</v>
      </c>
      <c r="BL178">
        <f t="shared" si="189"/>
        <v>800</v>
      </c>
      <c r="BM178">
        <f t="shared" si="190"/>
        <v>800</v>
      </c>
      <c r="BN178">
        <f t="shared" si="191"/>
        <v>800</v>
      </c>
      <c r="BO178">
        <f t="shared" si="192"/>
        <v>800</v>
      </c>
      <c r="BP178">
        <f t="shared" si="193"/>
        <v>800</v>
      </c>
      <c r="BQ178">
        <f t="shared" si="194"/>
        <v>164</v>
      </c>
      <c r="CS178" s="193">
        <f t="shared" si="131"/>
        <v>165</v>
      </c>
      <c r="CT178" s="193">
        <f t="shared" si="132"/>
        <v>165</v>
      </c>
      <c r="CU178" s="193">
        <f t="shared" si="133"/>
        <v>165</v>
      </c>
      <c r="CV178" s="193">
        <f t="shared" si="134"/>
        <v>165</v>
      </c>
      <c r="CW178" s="193">
        <f t="shared" si="135"/>
        <v>165</v>
      </c>
      <c r="CX178" s="193">
        <f t="shared" si="136"/>
        <v>165</v>
      </c>
      <c r="CY178" s="193">
        <f t="shared" si="137"/>
        <v>165</v>
      </c>
      <c r="CZ178" s="193">
        <f t="shared" si="138"/>
        <v>165</v>
      </c>
      <c r="DA178" s="193">
        <f t="shared" si="139"/>
        <v>165</v>
      </c>
      <c r="DB178" s="193">
        <f t="shared" si="140"/>
        <v>165</v>
      </c>
      <c r="DC178" s="193">
        <f t="shared" si="141"/>
        <v>165</v>
      </c>
      <c r="DF178">
        <v>165</v>
      </c>
      <c r="DG178" s="192" t="str">
        <f t="shared" si="142"/>
        <v>01T</v>
      </c>
      <c r="DH178" s="192" t="str">
        <f t="shared" si="143"/>
        <v>09H</v>
      </c>
      <c r="DI178" s="192" t="str">
        <f t="shared" si="144"/>
        <v>13E</v>
      </c>
      <c r="DJ178" s="192" t="str">
        <f t="shared" si="145"/>
        <v>15E</v>
      </c>
      <c r="DK178" s="192" t="str">
        <f t="shared" si="146"/>
        <v>19E</v>
      </c>
      <c r="DL178" s="192" t="str">
        <f t="shared" si="147"/>
        <v>20E</v>
      </c>
      <c r="DM178" s="192" t="str">
        <f t="shared" si="148"/>
        <v>21E</v>
      </c>
      <c r="DN178" s="192" t="str">
        <f t="shared" si="149"/>
        <v>E</v>
      </c>
      <c r="DO178" s="192" t="str">
        <f t="shared" si="150"/>
        <v>E</v>
      </c>
      <c r="DP178" s="192" t="str">
        <f t="shared" si="151"/>
        <v>E</v>
      </c>
      <c r="DQ178" s="192" t="str">
        <f t="shared" si="152"/>
        <v>E</v>
      </c>
      <c r="DU178" s="204">
        <f t="shared" si="153"/>
        <v>1305000365</v>
      </c>
      <c r="DV178" s="204">
        <f t="shared" si="154"/>
        <v>1305000365</v>
      </c>
      <c r="DW178" s="204">
        <f t="shared" si="155"/>
        <v>1305000365</v>
      </c>
      <c r="DX178" s="204">
        <f t="shared" si="156"/>
        <v>1305000365</v>
      </c>
      <c r="DY178" s="204">
        <f t="shared" si="157"/>
        <v>1305000365</v>
      </c>
      <c r="DZ178" s="204">
        <f t="shared" si="158"/>
        <v>1305000365</v>
      </c>
      <c r="EA178" s="204">
        <f t="shared" si="159"/>
        <v>1305000365</v>
      </c>
      <c r="EB178" s="204">
        <f t="shared" si="160"/>
        <v>1305000365</v>
      </c>
      <c r="EC178" s="204">
        <f t="shared" si="161"/>
        <v>1305000365</v>
      </c>
      <c r="ED178" s="204">
        <f t="shared" si="162"/>
        <v>1305000365</v>
      </c>
      <c r="EE178" s="204">
        <f t="shared" si="163"/>
        <v>1305000365</v>
      </c>
    </row>
    <row r="179" spans="2:135" ht="22.8" x14ac:dyDescent="0.3">
      <c r="B179" s="225">
        <f t="shared" si="164"/>
        <v>166</v>
      </c>
      <c r="C179" s="226">
        <f t="shared" si="165"/>
        <v>1305000366</v>
      </c>
      <c r="D179" s="227" t="s">
        <v>293</v>
      </c>
      <c r="E179" s="279" t="s">
        <v>38</v>
      </c>
      <c r="F179" s="202"/>
      <c r="G179" s="202"/>
      <c r="H179" s="202"/>
      <c r="I179" s="202"/>
      <c r="J179" s="202"/>
      <c r="K179" s="201"/>
      <c r="U179">
        <v>165</v>
      </c>
      <c r="V179">
        <f t="shared" si="166"/>
        <v>1305000365</v>
      </c>
      <c r="W179" t="str">
        <f t="shared" si="167"/>
        <v>01T</v>
      </c>
      <c r="X179" t="str">
        <f>IF(B178="","",IF(OR(W179="",W179=0),"",IF(V179=800,"",INDEX(DATA!$M$10:$Q$10,1,MATCH(W179,DATA!$M$9:$Q$9,0)))))</f>
        <v>09H</v>
      </c>
      <c r="Y179" t="str">
        <f>IF(B178="","",IF($CG$13=2,IF(OR(F178="NO",F178=""),"",F178),IF(V179=800,"",DATA!$M$11)))</f>
        <v>13E</v>
      </c>
      <c r="Z179" t="str">
        <f>IF(B178="","",IF(AND($CG$13=2,G178="NO"),"",IF(V179=800,"",LEFT(DATA!$M$12,2)&amp;D178)))</f>
        <v>15E</v>
      </c>
      <c r="AA179" t="str">
        <f>IF(B178="","",IF(AND($CG$13=2,G178="NO"),"",IF(V179=800,"",LEFT(DATA!$M$13,2)&amp;D178)))</f>
        <v>19E</v>
      </c>
      <c r="AB179" t="str">
        <f>IF(B178="","",IF(AND($CG$13=2,H178="NO"),"",IF(V179=800,"",LEFT(DATA!$M$14,2)&amp;D178)))</f>
        <v>20E</v>
      </c>
      <c r="AC179" t="str">
        <f>IF(B178="","",IF(AND($CG$13=2,H178="NO"),"",IF(V179=800,"",LEFT(DATA!$M$15,2)&amp;D178)))</f>
        <v>21E</v>
      </c>
      <c r="AD179" t="str">
        <f>IF(B178="","",IF(AND($CG$13=2,I178="NO"),"",IF(V179=800,"",LEFT(DATA!$M$16,2)&amp;D178)))</f>
        <v>E</v>
      </c>
      <c r="AE179" t="str">
        <f>IF(B178="","",IF(AND($CG$13=2,I178="NO"),"",IF(V179=800,"",LEFT(DATA!$M$17,2)&amp;D178)))</f>
        <v>E</v>
      </c>
      <c r="AF179" t="str">
        <f>IF(B178="","",IF(AND($CG$13=2,J178="NO"),"",IF(V179=800,"",LEFT(DATA!$M$18,2)&amp;D178)))</f>
        <v>E</v>
      </c>
      <c r="AG179" t="str">
        <f>IF(B178="","",IF(AND($CG$13=2,J178="NO"),"",IF(V179=800,"",LEFT(DATA!$M$19,2)&amp;D178)))</f>
        <v>E</v>
      </c>
      <c r="AJ179" s="192">
        <f t="shared" si="168"/>
        <v>165</v>
      </c>
      <c r="AK179" s="192">
        <f t="shared" si="169"/>
        <v>165</v>
      </c>
      <c r="AL179" s="192">
        <f t="shared" si="170"/>
        <v>1305000365</v>
      </c>
      <c r="AM179" s="192" t="str">
        <f t="shared" si="171"/>
        <v>E</v>
      </c>
      <c r="AN179" s="192">
        <v>165</v>
      </c>
      <c r="AO179" s="192" t="str">
        <f>IF(AL179="","",INDEX($W$15:$AG$402,MATCH(AL179,V$15:$V$402,0),1))</f>
        <v>01T</v>
      </c>
      <c r="AP179" s="192" t="str">
        <f t="shared" si="172"/>
        <v>09H</v>
      </c>
      <c r="AQ179" s="192" t="str">
        <f t="shared" si="173"/>
        <v>13E</v>
      </c>
      <c r="AR179" s="192" t="str">
        <f t="shared" si="174"/>
        <v>15E</v>
      </c>
      <c r="AS179" s="192" t="str">
        <f t="shared" si="175"/>
        <v>19E</v>
      </c>
      <c r="AT179" s="192" t="str">
        <f t="shared" si="176"/>
        <v>20E</v>
      </c>
      <c r="AU179" s="192" t="str">
        <f t="shared" si="177"/>
        <v>21E</v>
      </c>
      <c r="AV179" s="192" t="str">
        <f t="shared" si="178"/>
        <v>E</v>
      </c>
      <c r="AW179" s="192" t="str">
        <f t="shared" si="179"/>
        <v>E</v>
      </c>
      <c r="AX179" s="192" t="str">
        <f t="shared" si="180"/>
        <v>E</v>
      </c>
      <c r="AY179" s="192" t="str">
        <f t="shared" si="181"/>
        <v>E</v>
      </c>
      <c r="BB179">
        <f t="shared" si="182"/>
        <v>800</v>
      </c>
      <c r="BC179">
        <f t="shared" si="183"/>
        <v>165</v>
      </c>
      <c r="BD179">
        <f t="shared" si="184"/>
        <v>800</v>
      </c>
      <c r="BE179">
        <f t="shared" si="185"/>
        <v>800</v>
      </c>
      <c r="BF179">
        <f t="shared" si="186"/>
        <v>800</v>
      </c>
      <c r="BG179">
        <f t="shared" si="187"/>
        <v>165</v>
      </c>
      <c r="BH179">
        <v>165</v>
      </c>
      <c r="BK179">
        <f t="shared" si="188"/>
        <v>165</v>
      </c>
      <c r="BL179">
        <f t="shared" si="189"/>
        <v>800</v>
      </c>
      <c r="BM179">
        <f t="shared" si="190"/>
        <v>800</v>
      </c>
      <c r="BN179">
        <f t="shared" si="191"/>
        <v>800</v>
      </c>
      <c r="BO179">
        <f t="shared" si="192"/>
        <v>800</v>
      </c>
      <c r="BP179">
        <f t="shared" si="193"/>
        <v>800</v>
      </c>
      <c r="BQ179">
        <f t="shared" si="194"/>
        <v>165</v>
      </c>
      <c r="CS179" s="193">
        <f t="shared" si="131"/>
        <v>166</v>
      </c>
      <c r="CT179" s="193">
        <f t="shared" si="132"/>
        <v>166</v>
      </c>
      <c r="CU179" s="193">
        <f t="shared" si="133"/>
        <v>166</v>
      </c>
      <c r="CV179" s="193">
        <f t="shared" si="134"/>
        <v>166</v>
      </c>
      <c r="CW179" s="193">
        <f t="shared" si="135"/>
        <v>166</v>
      </c>
      <c r="CX179" s="193">
        <f t="shared" si="136"/>
        <v>166</v>
      </c>
      <c r="CY179" s="193">
        <f t="shared" si="137"/>
        <v>166</v>
      </c>
      <c r="CZ179" s="193">
        <f t="shared" si="138"/>
        <v>166</v>
      </c>
      <c r="DA179" s="193">
        <f t="shared" si="139"/>
        <v>166</v>
      </c>
      <c r="DB179" s="193">
        <f t="shared" si="140"/>
        <v>166</v>
      </c>
      <c r="DC179" s="193">
        <f t="shared" si="141"/>
        <v>166</v>
      </c>
      <c r="DF179">
        <v>166</v>
      </c>
      <c r="DG179" s="192" t="str">
        <f t="shared" si="142"/>
        <v>01T</v>
      </c>
      <c r="DH179" s="192" t="str">
        <f t="shared" si="143"/>
        <v>09H</v>
      </c>
      <c r="DI179" s="192" t="str">
        <f t="shared" si="144"/>
        <v>13E</v>
      </c>
      <c r="DJ179" s="192" t="str">
        <f t="shared" si="145"/>
        <v>15E</v>
      </c>
      <c r="DK179" s="192" t="str">
        <f t="shared" si="146"/>
        <v>19E</v>
      </c>
      <c r="DL179" s="192" t="str">
        <f t="shared" si="147"/>
        <v>20E</v>
      </c>
      <c r="DM179" s="192" t="str">
        <f t="shared" si="148"/>
        <v>21E</v>
      </c>
      <c r="DN179" s="192" t="str">
        <f t="shared" si="149"/>
        <v>E</v>
      </c>
      <c r="DO179" s="192" t="str">
        <f t="shared" si="150"/>
        <v>E</v>
      </c>
      <c r="DP179" s="192" t="str">
        <f t="shared" si="151"/>
        <v>E</v>
      </c>
      <c r="DQ179" s="192" t="str">
        <f t="shared" si="152"/>
        <v>E</v>
      </c>
      <c r="DU179" s="204">
        <f t="shared" si="153"/>
        <v>1305000366</v>
      </c>
      <c r="DV179" s="204">
        <f t="shared" si="154"/>
        <v>1305000366</v>
      </c>
      <c r="DW179" s="204">
        <f t="shared" si="155"/>
        <v>1305000366</v>
      </c>
      <c r="DX179" s="204">
        <f t="shared" si="156"/>
        <v>1305000366</v>
      </c>
      <c r="DY179" s="204">
        <f t="shared" si="157"/>
        <v>1305000366</v>
      </c>
      <c r="DZ179" s="204">
        <f t="shared" si="158"/>
        <v>1305000366</v>
      </c>
      <c r="EA179" s="204">
        <f t="shared" si="159"/>
        <v>1305000366</v>
      </c>
      <c r="EB179" s="204">
        <f t="shared" si="160"/>
        <v>1305000366</v>
      </c>
      <c r="EC179" s="204">
        <f t="shared" si="161"/>
        <v>1305000366</v>
      </c>
      <c r="ED179" s="204">
        <f t="shared" si="162"/>
        <v>1305000366</v>
      </c>
      <c r="EE179" s="204">
        <f t="shared" si="163"/>
        <v>1305000366</v>
      </c>
    </row>
    <row r="180" spans="2:135" ht="22.8" x14ac:dyDescent="0.3">
      <c r="B180" s="225">
        <f t="shared" si="164"/>
        <v>167</v>
      </c>
      <c r="C180" s="226">
        <f t="shared" si="165"/>
        <v>1305000367</v>
      </c>
      <c r="D180" s="227" t="s">
        <v>293</v>
      </c>
      <c r="E180" s="279" t="s">
        <v>38</v>
      </c>
      <c r="F180" s="202"/>
      <c r="G180" s="202"/>
      <c r="H180" s="202"/>
      <c r="I180" s="202"/>
      <c r="J180" s="202"/>
      <c r="K180" s="201"/>
      <c r="U180">
        <v>166</v>
      </c>
      <c r="V180">
        <f t="shared" si="166"/>
        <v>1305000366</v>
      </c>
      <c r="W180" t="str">
        <f t="shared" si="167"/>
        <v>01T</v>
      </c>
      <c r="X180" t="str">
        <f>IF(B179="","",IF(OR(W180="",W180=0),"",IF(V180=800,"",INDEX(DATA!$M$10:$Q$10,1,MATCH(W180,DATA!$M$9:$Q$9,0)))))</f>
        <v>09H</v>
      </c>
      <c r="Y180" t="str">
        <f>IF(B179="","",IF($CG$13=2,IF(OR(F179="NO",F179=""),"",F179),IF(V180=800,"",DATA!$M$11)))</f>
        <v>13E</v>
      </c>
      <c r="Z180" t="str">
        <f>IF(B179="","",IF(AND($CG$13=2,G179="NO"),"",IF(V180=800,"",LEFT(DATA!$M$12,2)&amp;D179)))</f>
        <v>15E</v>
      </c>
      <c r="AA180" t="str">
        <f>IF(B179="","",IF(AND($CG$13=2,G179="NO"),"",IF(V180=800,"",LEFT(DATA!$M$13,2)&amp;D179)))</f>
        <v>19E</v>
      </c>
      <c r="AB180" t="str">
        <f>IF(B179="","",IF(AND($CG$13=2,H179="NO"),"",IF(V180=800,"",LEFT(DATA!$M$14,2)&amp;D179)))</f>
        <v>20E</v>
      </c>
      <c r="AC180" t="str">
        <f>IF(B179="","",IF(AND($CG$13=2,H179="NO"),"",IF(V180=800,"",LEFT(DATA!$M$15,2)&amp;D179)))</f>
        <v>21E</v>
      </c>
      <c r="AD180" t="str">
        <f>IF(B179="","",IF(AND($CG$13=2,I179="NO"),"",IF(V180=800,"",LEFT(DATA!$M$16,2)&amp;D179)))</f>
        <v>E</v>
      </c>
      <c r="AE180" t="str">
        <f>IF(B179="","",IF(AND($CG$13=2,I179="NO"),"",IF(V180=800,"",LEFT(DATA!$M$17,2)&amp;D179)))</f>
        <v>E</v>
      </c>
      <c r="AF180" t="str">
        <f>IF(B179="","",IF(AND($CG$13=2,J179="NO"),"",IF(V180=800,"",LEFT(DATA!$M$18,2)&amp;D179)))</f>
        <v>E</v>
      </c>
      <c r="AG180" t="str">
        <f>IF(B179="","",IF(AND($CG$13=2,J179="NO"),"",IF(V180=800,"",LEFT(DATA!$M$19,2)&amp;D179)))</f>
        <v>E</v>
      </c>
      <c r="AJ180" s="192">
        <f t="shared" si="168"/>
        <v>166</v>
      </c>
      <c r="AK180" s="192">
        <f t="shared" si="169"/>
        <v>166</v>
      </c>
      <c r="AL180" s="192">
        <f t="shared" si="170"/>
        <v>1305000366</v>
      </c>
      <c r="AM180" s="192" t="str">
        <f t="shared" si="171"/>
        <v>E</v>
      </c>
      <c r="AN180" s="192">
        <v>166</v>
      </c>
      <c r="AO180" s="192" t="str">
        <f>IF(AL180="","",INDEX($W$15:$AG$402,MATCH(AL180,V$15:$V$402,0),1))</f>
        <v>01T</v>
      </c>
      <c r="AP180" s="192" t="str">
        <f t="shared" si="172"/>
        <v>09H</v>
      </c>
      <c r="AQ180" s="192" t="str">
        <f t="shared" si="173"/>
        <v>13E</v>
      </c>
      <c r="AR180" s="192" t="str">
        <f t="shared" si="174"/>
        <v>15E</v>
      </c>
      <c r="AS180" s="192" t="str">
        <f t="shared" si="175"/>
        <v>19E</v>
      </c>
      <c r="AT180" s="192" t="str">
        <f t="shared" si="176"/>
        <v>20E</v>
      </c>
      <c r="AU180" s="192" t="str">
        <f t="shared" si="177"/>
        <v>21E</v>
      </c>
      <c r="AV180" s="192" t="str">
        <f t="shared" si="178"/>
        <v>E</v>
      </c>
      <c r="AW180" s="192" t="str">
        <f t="shared" si="179"/>
        <v>E</v>
      </c>
      <c r="AX180" s="192" t="str">
        <f t="shared" si="180"/>
        <v>E</v>
      </c>
      <c r="AY180" s="192" t="str">
        <f t="shared" si="181"/>
        <v>E</v>
      </c>
      <c r="BB180">
        <f t="shared" si="182"/>
        <v>800</v>
      </c>
      <c r="BC180">
        <f t="shared" si="183"/>
        <v>166</v>
      </c>
      <c r="BD180">
        <f t="shared" si="184"/>
        <v>800</v>
      </c>
      <c r="BE180">
        <f t="shared" si="185"/>
        <v>800</v>
      </c>
      <c r="BF180">
        <f t="shared" si="186"/>
        <v>800</v>
      </c>
      <c r="BG180">
        <f t="shared" si="187"/>
        <v>166</v>
      </c>
      <c r="BH180">
        <v>166</v>
      </c>
      <c r="BK180">
        <f t="shared" si="188"/>
        <v>166</v>
      </c>
      <c r="BL180">
        <f t="shared" si="189"/>
        <v>800</v>
      </c>
      <c r="BM180">
        <f t="shared" si="190"/>
        <v>800</v>
      </c>
      <c r="BN180">
        <f t="shared" si="191"/>
        <v>800</v>
      </c>
      <c r="BO180">
        <f t="shared" si="192"/>
        <v>800</v>
      </c>
      <c r="BP180">
        <f t="shared" si="193"/>
        <v>800</v>
      </c>
      <c r="BQ180">
        <f t="shared" si="194"/>
        <v>166</v>
      </c>
      <c r="CS180" s="193">
        <f t="shared" si="131"/>
        <v>167</v>
      </c>
      <c r="CT180" s="193">
        <f t="shared" si="132"/>
        <v>167</v>
      </c>
      <c r="CU180" s="193">
        <f t="shared" si="133"/>
        <v>167</v>
      </c>
      <c r="CV180" s="193">
        <f t="shared" si="134"/>
        <v>167</v>
      </c>
      <c r="CW180" s="193">
        <f t="shared" si="135"/>
        <v>167</v>
      </c>
      <c r="CX180" s="193">
        <f t="shared" si="136"/>
        <v>167</v>
      </c>
      <c r="CY180" s="193">
        <f t="shared" si="137"/>
        <v>167</v>
      </c>
      <c r="CZ180" s="193">
        <f t="shared" si="138"/>
        <v>167</v>
      </c>
      <c r="DA180" s="193">
        <f t="shared" si="139"/>
        <v>167</v>
      </c>
      <c r="DB180" s="193">
        <f t="shared" si="140"/>
        <v>167</v>
      </c>
      <c r="DC180" s="193">
        <f t="shared" si="141"/>
        <v>167</v>
      </c>
      <c r="DF180">
        <v>167</v>
      </c>
      <c r="DG180" s="192" t="str">
        <f t="shared" si="142"/>
        <v>01T</v>
      </c>
      <c r="DH180" s="192" t="str">
        <f t="shared" si="143"/>
        <v>09H</v>
      </c>
      <c r="DI180" s="192" t="str">
        <f t="shared" si="144"/>
        <v>13E</v>
      </c>
      <c r="DJ180" s="192" t="str">
        <f t="shared" si="145"/>
        <v>15E</v>
      </c>
      <c r="DK180" s="192" t="str">
        <f t="shared" si="146"/>
        <v>19E</v>
      </c>
      <c r="DL180" s="192" t="str">
        <f t="shared" si="147"/>
        <v>20E</v>
      </c>
      <c r="DM180" s="192" t="str">
        <f t="shared" si="148"/>
        <v>21E</v>
      </c>
      <c r="DN180" s="192" t="str">
        <f t="shared" si="149"/>
        <v>E</v>
      </c>
      <c r="DO180" s="192" t="str">
        <f t="shared" si="150"/>
        <v>E</v>
      </c>
      <c r="DP180" s="192" t="str">
        <f t="shared" si="151"/>
        <v>E</v>
      </c>
      <c r="DQ180" s="192" t="str">
        <f t="shared" si="152"/>
        <v>E</v>
      </c>
      <c r="DU180" s="204">
        <f t="shared" si="153"/>
        <v>1305000367</v>
      </c>
      <c r="DV180" s="204">
        <f t="shared" si="154"/>
        <v>1305000367</v>
      </c>
      <c r="DW180" s="204">
        <f t="shared" si="155"/>
        <v>1305000367</v>
      </c>
      <c r="DX180" s="204">
        <f t="shared" si="156"/>
        <v>1305000367</v>
      </c>
      <c r="DY180" s="204">
        <f t="shared" si="157"/>
        <v>1305000367</v>
      </c>
      <c r="DZ180" s="204">
        <f t="shared" si="158"/>
        <v>1305000367</v>
      </c>
      <c r="EA180" s="204">
        <f t="shared" si="159"/>
        <v>1305000367</v>
      </c>
      <c r="EB180" s="204">
        <f t="shared" si="160"/>
        <v>1305000367</v>
      </c>
      <c r="EC180" s="204">
        <f t="shared" si="161"/>
        <v>1305000367</v>
      </c>
      <c r="ED180" s="204">
        <f t="shared" si="162"/>
        <v>1305000367</v>
      </c>
      <c r="EE180" s="204">
        <f t="shared" si="163"/>
        <v>1305000367</v>
      </c>
    </row>
    <row r="181" spans="2:135" ht="22.8" x14ac:dyDescent="0.3">
      <c r="B181" s="225">
        <f t="shared" si="164"/>
        <v>168</v>
      </c>
      <c r="C181" s="226">
        <f t="shared" si="165"/>
        <v>1305000368</v>
      </c>
      <c r="D181" s="227" t="s">
        <v>293</v>
      </c>
      <c r="E181" s="279" t="s">
        <v>38</v>
      </c>
      <c r="F181" s="202"/>
      <c r="G181" s="202"/>
      <c r="H181" s="202"/>
      <c r="I181" s="202"/>
      <c r="J181" s="202"/>
      <c r="K181" s="201"/>
      <c r="U181">
        <v>167</v>
      </c>
      <c r="V181">
        <f t="shared" si="166"/>
        <v>1305000367</v>
      </c>
      <c r="W181" t="str">
        <f t="shared" si="167"/>
        <v>01T</v>
      </c>
      <c r="X181" t="str">
        <f>IF(B180="","",IF(OR(W181="",W181=0),"",IF(V181=800,"",INDEX(DATA!$M$10:$Q$10,1,MATCH(W181,DATA!$M$9:$Q$9,0)))))</f>
        <v>09H</v>
      </c>
      <c r="Y181" t="str">
        <f>IF(B180="","",IF($CG$13=2,IF(OR(F180="NO",F180=""),"",F180),IF(V181=800,"",DATA!$M$11)))</f>
        <v>13E</v>
      </c>
      <c r="Z181" t="str">
        <f>IF(B180="","",IF(AND($CG$13=2,G180="NO"),"",IF(V181=800,"",LEFT(DATA!$M$12,2)&amp;D180)))</f>
        <v>15E</v>
      </c>
      <c r="AA181" t="str">
        <f>IF(B180="","",IF(AND($CG$13=2,G180="NO"),"",IF(V181=800,"",LEFT(DATA!$M$13,2)&amp;D180)))</f>
        <v>19E</v>
      </c>
      <c r="AB181" t="str">
        <f>IF(B180="","",IF(AND($CG$13=2,H180="NO"),"",IF(V181=800,"",LEFT(DATA!$M$14,2)&amp;D180)))</f>
        <v>20E</v>
      </c>
      <c r="AC181" t="str">
        <f>IF(B180="","",IF(AND($CG$13=2,H180="NO"),"",IF(V181=800,"",LEFT(DATA!$M$15,2)&amp;D180)))</f>
        <v>21E</v>
      </c>
      <c r="AD181" t="str">
        <f>IF(B180="","",IF(AND($CG$13=2,I180="NO"),"",IF(V181=800,"",LEFT(DATA!$M$16,2)&amp;D180)))</f>
        <v>E</v>
      </c>
      <c r="AE181" t="str">
        <f>IF(B180="","",IF(AND($CG$13=2,I180="NO"),"",IF(V181=800,"",LEFT(DATA!$M$17,2)&amp;D180)))</f>
        <v>E</v>
      </c>
      <c r="AF181" t="str">
        <f>IF(B180="","",IF(AND($CG$13=2,J180="NO"),"",IF(V181=800,"",LEFT(DATA!$M$18,2)&amp;D180)))</f>
        <v>E</v>
      </c>
      <c r="AG181" t="str">
        <f>IF(B180="","",IF(AND($CG$13=2,J180="NO"),"",IF(V181=800,"",LEFT(DATA!$M$19,2)&amp;D180)))</f>
        <v>E</v>
      </c>
      <c r="AJ181" s="192">
        <f t="shared" si="168"/>
        <v>167</v>
      </c>
      <c r="AK181" s="192">
        <f t="shared" si="169"/>
        <v>167</v>
      </c>
      <c r="AL181" s="192">
        <f t="shared" si="170"/>
        <v>1305000367</v>
      </c>
      <c r="AM181" s="192" t="str">
        <f t="shared" si="171"/>
        <v>E</v>
      </c>
      <c r="AN181" s="192">
        <v>167</v>
      </c>
      <c r="AO181" s="192" t="str">
        <f>IF(AL181="","",INDEX($W$15:$AG$402,MATCH(AL181,V$15:$V$402,0),1))</f>
        <v>01T</v>
      </c>
      <c r="AP181" s="192" t="str">
        <f t="shared" si="172"/>
        <v>09H</v>
      </c>
      <c r="AQ181" s="192" t="str">
        <f t="shared" si="173"/>
        <v>13E</v>
      </c>
      <c r="AR181" s="192" t="str">
        <f t="shared" si="174"/>
        <v>15E</v>
      </c>
      <c r="AS181" s="192" t="str">
        <f t="shared" si="175"/>
        <v>19E</v>
      </c>
      <c r="AT181" s="192" t="str">
        <f t="shared" si="176"/>
        <v>20E</v>
      </c>
      <c r="AU181" s="192" t="str">
        <f t="shared" si="177"/>
        <v>21E</v>
      </c>
      <c r="AV181" s="192" t="str">
        <f t="shared" si="178"/>
        <v>E</v>
      </c>
      <c r="AW181" s="192" t="str">
        <f t="shared" si="179"/>
        <v>E</v>
      </c>
      <c r="AX181" s="192" t="str">
        <f t="shared" si="180"/>
        <v>E</v>
      </c>
      <c r="AY181" s="192" t="str">
        <f t="shared" si="181"/>
        <v>E</v>
      </c>
      <c r="BB181">
        <f t="shared" si="182"/>
        <v>800</v>
      </c>
      <c r="BC181">
        <f t="shared" si="183"/>
        <v>167</v>
      </c>
      <c r="BD181">
        <f t="shared" si="184"/>
        <v>800</v>
      </c>
      <c r="BE181">
        <f t="shared" si="185"/>
        <v>800</v>
      </c>
      <c r="BF181">
        <f t="shared" si="186"/>
        <v>800</v>
      </c>
      <c r="BG181">
        <f t="shared" si="187"/>
        <v>167</v>
      </c>
      <c r="BH181">
        <v>167</v>
      </c>
      <c r="BK181">
        <f t="shared" si="188"/>
        <v>167</v>
      </c>
      <c r="BL181">
        <f t="shared" si="189"/>
        <v>800</v>
      </c>
      <c r="BM181">
        <f t="shared" si="190"/>
        <v>800</v>
      </c>
      <c r="BN181">
        <f t="shared" si="191"/>
        <v>800</v>
      </c>
      <c r="BO181">
        <f t="shared" si="192"/>
        <v>800</v>
      </c>
      <c r="BP181">
        <f t="shared" si="193"/>
        <v>800</v>
      </c>
      <c r="BQ181">
        <f t="shared" si="194"/>
        <v>167</v>
      </c>
      <c r="CS181" s="193">
        <f t="shared" si="131"/>
        <v>168</v>
      </c>
      <c r="CT181" s="193">
        <f t="shared" si="132"/>
        <v>168</v>
      </c>
      <c r="CU181" s="193">
        <f t="shared" si="133"/>
        <v>168</v>
      </c>
      <c r="CV181" s="193">
        <f t="shared" si="134"/>
        <v>168</v>
      </c>
      <c r="CW181" s="193">
        <f t="shared" si="135"/>
        <v>168</v>
      </c>
      <c r="CX181" s="193">
        <f t="shared" si="136"/>
        <v>168</v>
      </c>
      <c r="CY181" s="193">
        <f t="shared" si="137"/>
        <v>168</v>
      </c>
      <c r="CZ181" s="193">
        <f t="shared" si="138"/>
        <v>168</v>
      </c>
      <c r="DA181" s="193">
        <f t="shared" si="139"/>
        <v>168</v>
      </c>
      <c r="DB181" s="193">
        <f t="shared" si="140"/>
        <v>168</v>
      </c>
      <c r="DC181" s="193">
        <f t="shared" si="141"/>
        <v>168</v>
      </c>
      <c r="DF181">
        <v>168</v>
      </c>
      <c r="DG181" s="192" t="str">
        <f t="shared" si="142"/>
        <v>01T</v>
      </c>
      <c r="DH181" s="192" t="str">
        <f t="shared" si="143"/>
        <v>09H</v>
      </c>
      <c r="DI181" s="192" t="str">
        <f t="shared" si="144"/>
        <v>13E</v>
      </c>
      <c r="DJ181" s="192" t="str">
        <f t="shared" si="145"/>
        <v>15E</v>
      </c>
      <c r="DK181" s="192" t="str">
        <f t="shared" si="146"/>
        <v>19E</v>
      </c>
      <c r="DL181" s="192" t="str">
        <f t="shared" si="147"/>
        <v>20E</v>
      </c>
      <c r="DM181" s="192" t="str">
        <f t="shared" si="148"/>
        <v>21E</v>
      </c>
      <c r="DN181" s="192" t="str">
        <f t="shared" si="149"/>
        <v>E</v>
      </c>
      <c r="DO181" s="192" t="str">
        <f t="shared" si="150"/>
        <v>E</v>
      </c>
      <c r="DP181" s="192" t="str">
        <f t="shared" si="151"/>
        <v>E</v>
      </c>
      <c r="DQ181" s="192" t="str">
        <f t="shared" si="152"/>
        <v>E</v>
      </c>
      <c r="DU181" s="204">
        <f t="shared" si="153"/>
        <v>1305000368</v>
      </c>
      <c r="DV181" s="204">
        <f t="shared" si="154"/>
        <v>1305000368</v>
      </c>
      <c r="DW181" s="204">
        <f t="shared" si="155"/>
        <v>1305000368</v>
      </c>
      <c r="DX181" s="204">
        <f t="shared" si="156"/>
        <v>1305000368</v>
      </c>
      <c r="DY181" s="204">
        <f t="shared" si="157"/>
        <v>1305000368</v>
      </c>
      <c r="DZ181" s="204">
        <f t="shared" si="158"/>
        <v>1305000368</v>
      </c>
      <c r="EA181" s="204">
        <f t="shared" si="159"/>
        <v>1305000368</v>
      </c>
      <c r="EB181" s="204">
        <f t="shared" si="160"/>
        <v>1305000368</v>
      </c>
      <c r="EC181" s="204">
        <f t="shared" si="161"/>
        <v>1305000368</v>
      </c>
      <c r="ED181" s="204">
        <f t="shared" si="162"/>
        <v>1305000368</v>
      </c>
      <c r="EE181" s="204">
        <f t="shared" si="163"/>
        <v>1305000368</v>
      </c>
    </row>
    <row r="182" spans="2:135" ht="22.8" x14ac:dyDescent="0.3">
      <c r="B182" s="225">
        <f t="shared" si="164"/>
        <v>169</v>
      </c>
      <c r="C182" s="226">
        <f t="shared" si="165"/>
        <v>1305000369</v>
      </c>
      <c r="D182" s="227" t="s">
        <v>293</v>
      </c>
      <c r="E182" s="279" t="s">
        <v>38</v>
      </c>
      <c r="F182" s="202"/>
      <c r="G182" s="202"/>
      <c r="H182" s="202"/>
      <c r="I182" s="202"/>
      <c r="J182" s="202"/>
      <c r="K182" s="201"/>
      <c r="U182">
        <v>168</v>
      </c>
      <c r="V182">
        <f t="shared" si="166"/>
        <v>1305000368</v>
      </c>
      <c r="W182" t="str">
        <f t="shared" si="167"/>
        <v>01T</v>
      </c>
      <c r="X182" t="str">
        <f>IF(B181="","",IF(OR(W182="",W182=0),"",IF(V182=800,"",INDEX(DATA!$M$10:$Q$10,1,MATCH(W182,DATA!$M$9:$Q$9,0)))))</f>
        <v>09H</v>
      </c>
      <c r="Y182" t="str">
        <f>IF(B181="","",IF($CG$13=2,IF(OR(F181="NO",F181=""),"",F181),IF(V182=800,"",DATA!$M$11)))</f>
        <v>13E</v>
      </c>
      <c r="Z182" t="str">
        <f>IF(B181="","",IF(AND($CG$13=2,G181="NO"),"",IF(V182=800,"",LEFT(DATA!$M$12,2)&amp;D181)))</f>
        <v>15E</v>
      </c>
      <c r="AA182" t="str">
        <f>IF(B181="","",IF(AND($CG$13=2,G181="NO"),"",IF(V182=800,"",LEFT(DATA!$M$13,2)&amp;D181)))</f>
        <v>19E</v>
      </c>
      <c r="AB182" t="str">
        <f>IF(B181="","",IF(AND($CG$13=2,H181="NO"),"",IF(V182=800,"",LEFT(DATA!$M$14,2)&amp;D181)))</f>
        <v>20E</v>
      </c>
      <c r="AC182" t="str">
        <f>IF(B181="","",IF(AND($CG$13=2,H181="NO"),"",IF(V182=800,"",LEFT(DATA!$M$15,2)&amp;D181)))</f>
        <v>21E</v>
      </c>
      <c r="AD182" t="str">
        <f>IF(B181="","",IF(AND($CG$13=2,I181="NO"),"",IF(V182=800,"",LEFT(DATA!$M$16,2)&amp;D181)))</f>
        <v>E</v>
      </c>
      <c r="AE182" t="str">
        <f>IF(B181="","",IF(AND($CG$13=2,I181="NO"),"",IF(V182=800,"",LEFT(DATA!$M$17,2)&amp;D181)))</f>
        <v>E</v>
      </c>
      <c r="AF182" t="str">
        <f>IF(B181="","",IF(AND($CG$13=2,J181="NO"),"",IF(V182=800,"",LEFT(DATA!$M$18,2)&amp;D181)))</f>
        <v>E</v>
      </c>
      <c r="AG182" t="str">
        <f>IF(B181="","",IF(AND($CG$13=2,J181="NO"),"",IF(V182=800,"",LEFT(DATA!$M$19,2)&amp;D181)))</f>
        <v>E</v>
      </c>
      <c r="AJ182" s="192">
        <f t="shared" si="168"/>
        <v>168</v>
      </c>
      <c r="AK182" s="192">
        <f t="shared" si="169"/>
        <v>168</v>
      </c>
      <c r="AL182" s="192">
        <f t="shared" si="170"/>
        <v>1305000368</v>
      </c>
      <c r="AM182" s="192" t="str">
        <f t="shared" si="171"/>
        <v>E</v>
      </c>
      <c r="AN182" s="192">
        <v>168</v>
      </c>
      <c r="AO182" s="192" t="str">
        <f>IF(AL182="","",INDEX($W$15:$AG$402,MATCH(AL182,V$15:$V$402,0),1))</f>
        <v>01T</v>
      </c>
      <c r="AP182" s="192" t="str">
        <f t="shared" si="172"/>
        <v>09H</v>
      </c>
      <c r="AQ182" s="192" t="str">
        <f t="shared" si="173"/>
        <v>13E</v>
      </c>
      <c r="AR182" s="192" t="str">
        <f t="shared" si="174"/>
        <v>15E</v>
      </c>
      <c r="AS182" s="192" t="str">
        <f t="shared" si="175"/>
        <v>19E</v>
      </c>
      <c r="AT182" s="192" t="str">
        <f t="shared" si="176"/>
        <v>20E</v>
      </c>
      <c r="AU182" s="192" t="str">
        <f t="shared" si="177"/>
        <v>21E</v>
      </c>
      <c r="AV182" s="192" t="str">
        <f t="shared" si="178"/>
        <v>E</v>
      </c>
      <c r="AW182" s="192" t="str">
        <f t="shared" si="179"/>
        <v>E</v>
      </c>
      <c r="AX182" s="192" t="str">
        <f t="shared" si="180"/>
        <v>E</v>
      </c>
      <c r="AY182" s="192" t="str">
        <f t="shared" si="181"/>
        <v>E</v>
      </c>
      <c r="BB182">
        <f t="shared" si="182"/>
        <v>800</v>
      </c>
      <c r="BC182">
        <f t="shared" si="183"/>
        <v>168</v>
      </c>
      <c r="BD182">
        <f t="shared" si="184"/>
        <v>800</v>
      </c>
      <c r="BE182">
        <f t="shared" si="185"/>
        <v>800</v>
      </c>
      <c r="BF182">
        <f t="shared" si="186"/>
        <v>800</v>
      </c>
      <c r="BG182">
        <f t="shared" si="187"/>
        <v>168</v>
      </c>
      <c r="BH182">
        <v>168</v>
      </c>
      <c r="BK182">
        <f t="shared" si="188"/>
        <v>168</v>
      </c>
      <c r="BL182">
        <f t="shared" si="189"/>
        <v>800</v>
      </c>
      <c r="BM182">
        <f t="shared" si="190"/>
        <v>800</v>
      </c>
      <c r="BN182">
        <f t="shared" si="191"/>
        <v>800</v>
      </c>
      <c r="BO182">
        <f t="shared" si="192"/>
        <v>800</v>
      </c>
      <c r="BP182">
        <f t="shared" si="193"/>
        <v>800</v>
      </c>
      <c r="BQ182">
        <f t="shared" si="194"/>
        <v>168</v>
      </c>
      <c r="CS182" s="193">
        <f t="shared" si="131"/>
        <v>169</v>
      </c>
      <c r="CT182" s="193">
        <f t="shared" si="132"/>
        <v>169</v>
      </c>
      <c r="CU182" s="193">
        <f t="shared" si="133"/>
        <v>169</v>
      </c>
      <c r="CV182" s="193">
        <f t="shared" si="134"/>
        <v>169</v>
      </c>
      <c r="CW182" s="193">
        <f t="shared" si="135"/>
        <v>169</v>
      </c>
      <c r="CX182" s="193">
        <f t="shared" si="136"/>
        <v>169</v>
      </c>
      <c r="CY182" s="193">
        <f t="shared" si="137"/>
        <v>169</v>
      </c>
      <c r="CZ182" s="193">
        <f t="shared" si="138"/>
        <v>169</v>
      </c>
      <c r="DA182" s="193">
        <f t="shared" si="139"/>
        <v>169</v>
      </c>
      <c r="DB182" s="193">
        <f t="shared" si="140"/>
        <v>169</v>
      </c>
      <c r="DC182" s="193">
        <f t="shared" si="141"/>
        <v>169</v>
      </c>
      <c r="DF182">
        <v>169</v>
      </c>
      <c r="DG182" s="192" t="str">
        <f t="shared" si="142"/>
        <v>01T</v>
      </c>
      <c r="DH182" s="192" t="str">
        <f t="shared" si="143"/>
        <v>09H</v>
      </c>
      <c r="DI182" s="192" t="str">
        <f t="shared" si="144"/>
        <v>13E</v>
      </c>
      <c r="DJ182" s="192" t="str">
        <f t="shared" si="145"/>
        <v>15E</v>
      </c>
      <c r="DK182" s="192" t="str">
        <f t="shared" si="146"/>
        <v>19E</v>
      </c>
      <c r="DL182" s="192" t="str">
        <f t="shared" si="147"/>
        <v>20E</v>
      </c>
      <c r="DM182" s="192" t="str">
        <f t="shared" si="148"/>
        <v>21E</v>
      </c>
      <c r="DN182" s="192" t="str">
        <f t="shared" si="149"/>
        <v>E</v>
      </c>
      <c r="DO182" s="192" t="str">
        <f t="shared" si="150"/>
        <v>E</v>
      </c>
      <c r="DP182" s="192" t="str">
        <f t="shared" si="151"/>
        <v>E</v>
      </c>
      <c r="DQ182" s="192" t="str">
        <f t="shared" si="152"/>
        <v>E</v>
      </c>
      <c r="DU182" s="204">
        <f t="shared" si="153"/>
        <v>1305000369</v>
      </c>
      <c r="DV182" s="204">
        <f t="shared" si="154"/>
        <v>1305000369</v>
      </c>
      <c r="DW182" s="204">
        <f t="shared" si="155"/>
        <v>1305000369</v>
      </c>
      <c r="DX182" s="204">
        <f t="shared" si="156"/>
        <v>1305000369</v>
      </c>
      <c r="DY182" s="204">
        <f t="shared" si="157"/>
        <v>1305000369</v>
      </c>
      <c r="DZ182" s="204">
        <f t="shared" si="158"/>
        <v>1305000369</v>
      </c>
      <c r="EA182" s="204">
        <f t="shared" si="159"/>
        <v>1305000369</v>
      </c>
      <c r="EB182" s="204">
        <f t="shared" si="160"/>
        <v>1305000369</v>
      </c>
      <c r="EC182" s="204">
        <f t="shared" si="161"/>
        <v>1305000369</v>
      </c>
      <c r="ED182" s="204">
        <f t="shared" si="162"/>
        <v>1305000369</v>
      </c>
      <c r="EE182" s="204">
        <f t="shared" si="163"/>
        <v>1305000369</v>
      </c>
    </row>
    <row r="183" spans="2:135" ht="22.8" x14ac:dyDescent="0.3">
      <c r="B183" s="225">
        <f t="shared" si="164"/>
        <v>170</v>
      </c>
      <c r="C183" s="226">
        <f t="shared" si="165"/>
        <v>1305000370</v>
      </c>
      <c r="D183" s="227" t="s">
        <v>293</v>
      </c>
      <c r="E183" s="279" t="s">
        <v>38</v>
      </c>
      <c r="F183" s="202"/>
      <c r="G183" s="202"/>
      <c r="H183" s="202"/>
      <c r="I183" s="202"/>
      <c r="J183" s="202"/>
      <c r="K183" s="201"/>
      <c r="U183">
        <v>169</v>
      </c>
      <c r="V183">
        <f t="shared" si="166"/>
        <v>1305000369</v>
      </c>
      <c r="W183" t="str">
        <f t="shared" si="167"/>
        <v>01T</v>
      </c>
      <c r="X183" t="str">
        <f>IF(B182="","",IF(OR(W183="",W183=0),"",IF(V183=800,"",INDEX(DATA!$M$10:$Q$10,1,MATCH(W183,DATA!$M$9:$Q$9,0)))))</f>
        <v>09H</v>
      </c>
      <c r="Y183" t="str">
        <f>IF(B182="","",IF($CG$13=2,IF(OR(F182="NO",F182=""),"",F182),IF(V183=800,"",DATA!$M$11)))</f>
        <v>13E</v>
      </c>
      <c r="Z183" t="str">
        <f>IF(B182="","",IF(AND($CG$13=2,G182="NO"),"",IF(V183=800,"",LEFT(DATA!$M$12,2)&amp;D182)))</f>
        <v>15E</v>
      </c>
      <c r="AA183" t="str">
        <f>IF(B182="","",IF(AND($CG$13=2,G182="NO"),"",IF(V183=800,"",LEFT(DATA!$M$13,2)&amp;D182)))</f>
        <v>19E</v>
      </c>
      <c r="AB183" t="str">
        <f>IF(B182="","",IF(AND($CG$13=2,H182="NO"),"",IF(V183=800,"",LEFT(DATA!$M$14,2)&amp;D182)))</f>
        <v>20E</v>
      </c>
      <c r="AC183" t="str">
        <f>IF(B182="","",IF(AND($CG$13=2,H182="NO"),"",IF(V183=800,"",LEFT(DATA!$M$15,2)&amp;D182)))</f>
        <v>21E</v>
      </c>
      <c r="AD183" t="str">
        <f>IF(B182="","",IF(AND($CG$13=2,I182="NO"),"",IF(V183=800,"",LEFT(DATA!$M$16,2)&amp;D182)))</f>
        <v>E</v>
      </c>
      <c r="AE183" t="str">
        <f>IF(B182="","",IF(AND($CG$13=2,I182="NO"),"",IF(V183=800,"",LEFT(DATA!$M$17,2)&amp;D182)))</f>
        <v>E</v>
      </c>
      <c r="AF183" t="str">
        <f>IF(B182="","",IF(AND($CG$13=2,J182="NO"),"",IF(V183=800,"",LEFT(DATA!$M$18,2)&amp;D182)))</f>
        <v>E</v>
      </c>
      <c r="AG183" t="str">
        <f>IF(B182="","",IF(AND($CG$13=2,J182="NO"),"",IF(V183=800,"",LEFT(DATA!$M$19,2)&amp;D182)))</f>
        <v>E</v>
      </c>
      <c r="AJ183" s="192">
        <f t="shared" si="168"/>
        <v>169</v>
      </c>
      <c r="AK183" s="192">
        <f t="shared" si="169"/>
        <v>169</v>
      </c>
      <c r="AL183" s="192">
        <f t="shared" si="170"/>
        <v>1305000369</v>
      </c>
      <c r="AM183" s="192" t="str">
        <f t="shared" si="171"/>
        <v>E</v>
      </c>
      <c r="AN183" s="192">
        <v>169</v>
      </c>
      <c r="AO183" s="192" t="str">
        <f>IF(AL183="","",INDEX($W$15:$AG$402,MATCH(AL183,V$15:$V$402,0),1))</f>
        <v>01T</v>
      </c>
      <c r="AP183" s="192" t="str">
        <f t="shared" si="172"/>
        <v>09H</v>
      </c>
      <c r="AQ183" s="192" t="str">
        <f t="shared" si="173"/>
        <v>13E</v>
      </c>
      <c r="AR183" s="192" t="str">
        <f t="shared" si="174"/>
        <v>15E</v>
      </c>
      <c r="AS183" s="192" t="str">
        <f t="shared" si="175"/>
        <v>19E</v>
      </c>
      <c r="AT183" s="192" t="str">
        <f t="shared" si="176"/>
        <v>20E</v>
      </c>
      <c r="AU183" s="192" t="str">
        <f t="shared" si="177"/>
        <v>21E</v>
      </c>
      <c r="AV183" s="192" t="str">
        <f t="shared" si="178"/>
        <v>E</v>
      </c>
      <c r="AW183" s="192" t="str">
        <f t="shared" si="179"/>
        <v>E</v>
      </c>
      <c r="AX183" s="192" t="str">
        <f t="shared" si="180"/>
        <v>E</v>
      </c>
      <c r="AY183" s="192" t="str">
        <f t="shared" si="181"/>
        <v>E</v>
      </c>
      <c r="BB183">
        <f t="shared" si="182"/>
        <v>800</v>
      </c>
      <c r="BC183">
        <f t="shared" si="183"/>
        <v>169</v>
      </c>
      <c r="BD183">
        <f t="shared" si="184"/>
        <v>800</v>
      </c>
      <c r="BE183">
        <f t="shared" si="185"/>
        <v>800</v>
      </c>
      <c r="BF183">
        <f t="shared" si="186"/>
        <v>800</v>
      </c>
      <c r="BG183">
        <f t="shared" si="187"/>
        <v>169</v>
      </c>
      <c r="BH183">
        <v>169</v>
      </c>
      <c r="BK183">
        <f t="shared" si="188"/>
        <v>169</v>
      </c>
      <c r="BL183">
        <f t="shared" si="189"/>
        <v>800</v>
      </c>
      <c r="BM183">
        <f t="shared" si="190"/>
        <v>800</v>
      </c>
      <c r="BN183">
        <f t="shared" si="191"/>
        <v>800</v>
      </c>
      <c r="BO183">
        <f t="shared" si="192"/>
        <v>800</v>
      </c>
      <c r="BP183">
        <f t="shared" si="193"/>
        <v>800</v>
      </c>
      <c r="BQ183">
        <f t="shared" si="194"/>
        <v>169</v>
      </c>
      <c r="CS183" s="193">
        <f t="shared" si="131"/>
        <v>170</v>
      </c>
      <c r="CT183" s="193">
        <f t="shared" si="132"/>
        <v>170</v>
      </c>
      <c r="CU183" s="193">
        <f t="shared" si="133"/>
        <v>170</v>
      </c>
      <c r="CV183" s="193">
        <f t="shared" si="134"/>
        <v>170</v>
      </c>
      <c r="CW183" s="193">
        <f t="shared" si="135"/>
        <v>170</v>
      </c>
      <c r="CX183" s="193">
        <f t="shared" si="136"/>
        <v>170</v>
      </c>
      <c r="CY183" s="193">
        <f t="shared" si="137"/>
        <v>170</v>
      </c>
      <c r="CZ183" s="193">
        <f t="shared" si="138"/>
        <v>170</v>
      </c>
      <c r="DA183" s="193">
        <f t="shared" si="139"/>
        <v>170</v>
      </c>
      <c r="DB183" s="193">
        <f t="shared" si="140"/>
        <v>170</v>
      </c>
      <c r="DC183" s="193">
        <f t="shared" si="141"/>
        <v>170</v>
      </c>
      <c r="DF183">
        <v>170</v>
      </c>
      <c r="DG183" s="192" t="str">
        <f t="shared" si="142"/>
        <v>01T</v>
      </c>
      <c r="DH183" s="192" t="str">
        <f t="shared" si="143"/>
        <v>09H</v>
      </c>
      <c r="DI183" s="192" t="str">
        <f t="shared" si="144"/>
        <v>13E</v>
      </c>
      <c r="DJ183" s="192" t="str">
        <f t="shared" si="145"/>
        <v>15E</v>
      </c>
      <c r="DK183" s="192" t="str">
        <f t="shared" si="146"/>
        <v>19E</v>
      </c>
      <c r="DL183" s="192" t="str">
        <f t="shared" si="147"/>
        <v>20E</v>
      </c>
      <c r="DM183" s="192" t="str">
        <f t="shared" si="148"/>
        <v>21E</v>
      </c>
      <c r="DN183" s="192" t="str">
        <f t="shared" si="149"/>
        <v>E</v>
      </c>
      <c r="DO183" s="192" t="str">
        <f t="shared" si="150"/>
        <v>E</v>
      </c>
      <c r="DP183" s="192" t="str">
        <f t="shared" si="151"/>
        <v>E</v>
      </c>
      <c r="DQ183" s="192" t="str">
        <f t="shared" si="152"/>
        <v>E</v>
      </c>
      <c r="DU183" s="204">
        <f t="shared" si="153"/>
        <v>1305000370</v>
      </c>
      <c r="DV183" s="204">
        <f t="shared" si="154"/>
        <v>1305000370</v>
      </c>
      <c r="DW183" s="204">
        <f t="shared" si="155"/>
        <v>1305000370</v>
      </c>
      <c r="DX183" s="204">
        <f t="shared" si="156"/>
        <v>1305000370</v>
      </c>
      <c r="DY183" s="204">
        <f t="shared" si="157"/>
        <v>1305000370</v>
      </c>
      <c r="DZ183" s="204">
        <f t="shared" si="158"/>
        <v>1305000370</v>
      </c>
      <c r="EA183" s="204">
        <f t="shared" si="159"/>
        <v>1305000370</v>
      </c>
      <c r="EB183" s="204">
        <f t="shared" si="160"/>
        <v>1305000370</v>
      </c>
      <c r="EC183" s="204">
        <f t="shared" si="161"/>
        <v>1305000370</v>
      </c>
      <c r="ED183" s="204">
        <f t="shared" si="162"/>
        <v>1305000370</v>
      </c>
      <c r="EE183" s="204">
        <f t="shared" si="163"/>
        <v>1305000370</v>
      </c>
    </row>
    <row r="184" spans="2:135" ht="22.8" x14ac:dyDescent="0.3">
      <c r="B184" s="225">
        <f t="shared" si="164"/>
        <v>171</v>
      </c>
      <c r="C184" s="226">
        <f t="shared" si="165"/>
        <v>1305000371</v>
      </c>
      <c r="D184" s="227" t="s">
        <v>293</v>
      </c>
      <c r="E184" s="279" t="s">
        <v>38</v>
      </c>
      <c r="F184" s="202"/>
      <c r="G184" s="202"/>
      <c r="H184" s="202"/>
      <c r="I184" s="202"/>
      <c r="J184" s="202"/>
      <c r="K184" s="201"/>
      <c r="U184">
        <v>170</v>
      </c>
      <c r="V184">
        <f t="shared" si="166"/>
        <v>1305000370</v>
      </c>
      <c r="W184" t="str">
        <f t="shared" si="167"/>
        <v>01T</v>
      </c>
      <c r="X184" t="str">
        <f>IF(B183="","",IF(OR(W184="",W184=0),"",IF(V184=800,"",INDEX(DATA!$M$10:$Q$10,1,MATCH(W184,DATA!$M$9:$Q$9,0)))))</f>
        <v>09H</v>
      </c>
      <c r="Y184" t="str">
        <f>IF(B183="","",IF($CG$13=2,IF(OR(F183="NO",F183=""),"",F183),IF(V184=800,"",DATA!$M$11)))</f>
        <v>13E</v>
      </c>
      <c r="Z184" t="str">
        <f>IF(B183="","",IF(AND($CG$13=2,G183="NO"),"",IF(V184=800,"",LEFT(DATA!$M$12,2)&amp;D183)))</f>
        <v>15E</v>
      </c>
      <c r="AA184" t="str">
        <f>IF(B183="","",IF(AND($CG$13=2,G183="NO"),"",IF(V184=800,"",LEFT(DATA!$M$13,2)&amp;D183)))</f>
        <v>19E</v>
      </c>
      <c r="AB184" t="str">
        <f>IF(B183="","",IF(AND($CG$13=2,H183="NO"),"",IF(V184=800,"",LEFT(DATA!$M$14,2)&amp;D183)))</f>
        <v>20E</v>
      </c>
      <c r="AC184" t="str">
        <f>IF(B183="","",IF(AND($CG$13=2,H183="NO"),"",IF(V184=800,"",LEFT(DATA!$M$15,2)&amp;D183)))</f>
        <v>21E</v>
      </c>
      <c r="AD184" t="str">
        <f>IF(B183="","",IF(AND($CG$13=2,I183="NO"),"",IF(V184=800,"",LEFT(DATA!$M$16,2)&amp;D183)))</f>
        <v>E</v>
      </c>
      <c r="AE184" t="str">
        <f>IF(B183="","",IF(AND($CG$13=2,I183="NO"),"",IF(V184=800,"",LEFT(DATA!$M$17,2)&amp;D183)))</f>
        <v>E</v>
      </c>
      <c r="AF184" t="str">
        <f>IF(B183="","",IF(AND($CG$13=2,J183="NO"),"",IF(V184=800,"",LEFT(DATA!$M$18,2)&amp;D183)))</f>
        <v>E</v>
      </c>
      <c r="AG184" t="str">
        <f>IF(B183="","",IF(AND($CG$13=2,J183="NO"),"",IF(V184=800,"",LEFT(DATA!$M$19,2)&amp;D183)))</f>
        <v>E</v>
      </c>
      <c r="AJ184" s="192">
        <f t="shared" si="168"/>
        <v>170</v>
      </c>
      <c r="AK184" s="192">
        <f t="shared" si="169"/>
        <v>170</v>
      </c>
      <c r="AL184" s="192">
        <f t="shared" si="170"/>
        <v>1305000370</v>
      </c>
      <c r="AM184" s="192" t="str">
        <f t="shared" si="171"/>
        <v>E</v>
      </c>
      <c r="AN184" s="192">
        <v>170</v>
      </c>
      <c r="AO184" s="192" t="str">
        <f>IF(AL184="","",INDEX($W$15:$AG$402,MATCH(AL184,V$15:$V$402,0),1))</f>
        <v>01T</v>
      </c>
      <c r="AP184" s="192" t="str">
        <f t="shared" si="172"/>
        <v>09H</v>
      </c>
      <c r="AQ184" s="192" t="str">
        <f t="shared" si="173"/>
        <v>13E</v>
      </c>
      <c r="AR184" s="192" t="str">
        <f t="shared" si="174"/>
        <v>15E</v>
      </c>
      <c r="AS184" s="192" t="str">
        <f t="shared" si="175"/>
        <v>19E</v>
      </c>
      <c r="AT184" s="192" t="str">
        <f t="shared" si="176"/>
        <v>20E</v>
      </c>
      <c r="AU184" s="192" t="str">
        <f t="shared" si="177"/>
        <v>21E</v>
      </c>
      <c r="AV184" s="192" t="str">
        <f t="shared" si="178"/>
        <v>E</v>
      </c>
      <c r="AW184" s="192" t="str">
        <f t="shared" si="179"/>
        <v>E</v>
      </c>
      <c r="AX184" s="192" t="str">
        <f t="shared" si="180"/>
        <v>E</v>
      </c>
      <c r="AY184" s="192" t="str">
        <f t="shared" si="181"/>
        <v>E</v>
      </c>
      <c r="BB184">
        <f t="shared" si="182"/>
        <v>800</v>
      </c>
      <c r="BC184">
        <f t="shared" si="183"/>
        <v>170</v>
      </c>
      <c r="BD184">
        <f t="shared" si="184"/>
        <v>800</v>
      </c>
      <c r="BE184">
        <f t="shared" si="185"/>
        <v>800</v>
      </c>
      <c r="BF184">
        <f t="shared" si="186"/>
        <v>800</v>
      </c>
      <c r="BG184">
        <f t="shared" si="187"/>
        <v>170</v>
      </c>
      <c r="BH184">
        <v>170</v>
      </c>
      <c r="BK184">
        <f t="shared" si="188"/>
        <v>170</v>
      </c>
      <c r="BL184">
        <f t="shared" si="189"/>
        <v>800</v>
      </c>
      <c r="BM184">
        <f t="shared" si="190"/>
        <v>800</v>
      </c>
      <c r="BN184">
        <f t="shared" si="191"/>
        <v>800</v>
      </c>
      <c r="BO184">
        <f t="shared" si="192"/>
        <v>800</v>
      </c>
      <c r="BP184">
        <f t="shared" si="193"/>
        <v>800</v>
      </c>
      <c r="BQ184">
        <f t="shared" si="194"/>
        <v>170</v>
      </c>
      <c r="CS184" s="193">
        <f t="shared" si="131"/>
        <v>171</v>
      </c>
      <c r="CT184" s="193">
        <f t="shared" si="132"/>
        <v>171</v>
      </c>
      <c r="CU184" s="193">
        <f t="shared" si="133"/>
        <v>171</v>
      </c>
      <c r="CV184" s="193">
        <f t="shared" si="134"/>
        <v>171</v>
      </c>
      <c r="CW184" s="193">
        <f t="shared" si="135"/>
        <v>171</v>
      </c>
      <c r="CX184" s="193">
        <f t="shared" si="136"/>
        <v>171</v>
      </c>
      <c r="CY184" s="193">
        <f t="shared" si="137"/>
        <v>171</v>
      </c>
      <c r="CZ184" s="193">
        <f t="shared" si="138"/>
        <v>171</v>
      </c>
      <c r="DA184" s="193">
        <f t="shared" si="139"/>
        <v>171</v>
      </c>
      <c r="DB184" s="193">
        <f t="shared" si="140"/>
        <v>171</v>
      </c>
      <c r="DC184" s="193">
        <f t="shared" si="141"/>
        <v>171</v>
      </c>
      <c r="DF184">
        <v>171</v>
      </c>
      <c r="DG184" s="192" t="str">
        <f t="shared" si="142"/>
        <v>01T</v>
      </c>
      <c r="DH184" s="192" t="str">
        <f t="shared" si="143"/>
        <v>09H</v>
      </c>
      <c r="DI184" s="192" t="str">
        <f t="shared" si="144"/>
        <v>13E</v>
      </c>
      <c r="DJ184" s="192" t="str">
        <f t="shared" si="145"/>
        <v>15E</v>
      </c>
      <c r="DK184" s="192" t="str">
        <f t="shared" si="146"/>
        <v>19E</v>
      </c>
      <c r="DL184" s="192" t="str">
        <f t="shared" si="147"/>
        <v>20E</v>
      </c>
      <c r="DM184" s="192" t="str">
        <f t="shared" si="148"/>
        <v>21E</v>
      </c>
      <c r="DN184" s="192" t="str">
        <f t="shared" si="149"/>
        <v>E</v>
      </c>
      <c r="DO184" s="192" t="str">
        <f t="shared" si="150"/>
        <v>E</v>
      </c>
      <c r="DP184" s="192" t="str">
        <f t="shared" si="151"/>
        <v>E</v>
      </c>
      <c r="DQ184" s="192" t="str">
        <f t="shared" si="152"/>
        <v>E</v>
      </c>
      <c r="DU184" s="204">
        <f t="shared" si="153"/>
        <v>1305000371</v>
      </c>
      <c r="DV184" s="204">
        <f t="shared" si="154"/>
        <v>1305000371</v>
      </c>
      <c r="DW184" s="204">
        <f t="shared" si="155"/>
        <v>1305000371</v>
      </c>
      <c r="DX184" s="204">
        <f t="shared" si="156"/>
        <v>1305000371</v>
      </c>
      <c r="DY184" s="204">
        <f t="shared" si="157"/>
        <v>1305000371</v>
      </c>
      <c r="DZ184" s="204">
        <f t="shared" si="158"/>
        <v>1305000371</v>
      </c>
      <c r="EA184" s="204">
        <f t="shared" si="159"/>
        <v>1305000371</v>
      </c>
      <c r="EB184" s="204">
        <f t="shared" si="160"/>
        <v>1305000371</v>
      </c>
      <c r="EC184" s="204">
        <f t="shared" si="161"/>
        <v>1305000371</v>
      </c>
      <c r="ED184" s="204">
        <f t="shared" si="162"/>
        <v>1305000371</v>
      </c>
      <c r="EE184" s="204">
        <f t="shared" si="163"/>
        <v>1305000371</v>
      </c>
    </row>
    <row r="185" spans="2:135" ht="22.8" x14ac:dyDescent="0.3">
      <c r="B185" s="225">
        <f t="shared" si="164"/>
        <v>172</v>
      </c>
      <c r="C185" s="226">
        <f t="shared" si="165"/>
        <v>1305000372</v>
      </c>
      <c r="D185" s="227" t="s">
        <v>293</v>
      </c>
      <c r="E185" s="279" t="s">
        <v>38</v>
      </c>
      <c r="F185" s="202"/>
      <c r="G185" s="202"/>
      <c r="H185" s="202"/>
      <c r="I185" s="202"/>
      <c r="J185" s="202"/>
      <c r="K185" s="201"/>
      <c r="U185">
        <v>171</v>
      </c>
      <c r="V185">
        <f t="shared" si="166"/>
        <v>1305000371</v>
      </c>
      <c r="W185" t="str">
        <f t="shared" si="167"/>
        <v>01T</v>
      </c>
      <c r="X185" t="str">
        <f>IF(B184="","",IF(OR(W185="",W185=0),"",IF(V185=800,"",INDEX(DATA!$M$10:$Q$10,1,MATCH(W185,DATA!$M$9:$Q$9,0)))))</f>
        <v>09H</v>
      </c>
      <c r="Y185" t="str">
        <f>IF(B184="","",IF($CG$13=2,IF(OR(F184="NO",F184=""),"",F184),IF(V185=800,"",DATA!$M$11)))</f>
        <v>13E</v>
      </c>
      <c r="Z185" t="str">
        <f>IF(B184="","",IF(AND($CG$13=2,G184="NO"),"",IF(V185=800,"",LEFT(DATA!$M$12,2)&amp;D184)))</f>
        <v>15E</v>
      </c>
      <c r="AA185" t="str">
        <f>IF(B184="","",IF(AND($CG$13=2,G184="NO"),"",IF(V185=800,"",LEFT(DATA!$M$13,2)&amp;D184)))</f>
        <v>19E</v>
      </c>
      <c r="AB185" t="str">
        <f>IF(B184="","",IF(AND($CG$13=2,H184="NO"),"",IF(V185=800,"",LEFT(DATA!$M$14,2)&amp;D184)))</f>
        <v>20E</v>
      </c>
      <c r="AC185" t="str">
        <f>IF(B184="","",IF(AND($CG$13=2,H184="NO"),"",IF(V185=800,"",LEFT(DATA!$M$15,2)&amp;D184)))</f>
        <v>21E</v>
      </c>
      <c r="AD185" t="str">
        <f>IF(B184="","",IF(AND($CG$13=2,I184="NO"),"",IF(V185=800,"",LEFT(DATA!$M$16,2)&amp;D184)))</f>
        <v>E</v>
      </c>
      <c r="AE185" t="str">
        <f>IF(B184="","",IF(AND($CG$13=2,I184="NO"),"",IF(V185=800,"",LEFT(DATA!$M$17,2)&amp;D184)))</f>
        <v>E</v>
      </c>
      <c r="AF185" t="str">
        <f>IF(B184="","",IF(AND($CG$13=2,J184="NO"),"",IF(V185=800,"",LEFT(DATA!$M$18,2)&amp;D184)))</f>
        <v>E</v>
      </c>
      <c r="AG185" t="str">
        <f>IF(B184="","",IF(AND($CG$13=2,J184="NO"),"",IF(V185=800,"",LEFT(DATA!$M$19,2)&amp;D184)))</f>
        <v>E</v>
      </c>
      <c r="AJ185" s="192">
        <f t="shared" si="168"/>
        <v>171</v>
      </c>
      <c r="AK185" s="192">
        <f t="shared" si="169"/>
        <v>171</v>
      </c>
      <c r="AL185" s="192">
        <f t="shared" si="170"/>
        <v>1305000371</v>
      </c>
      <c r="AM185" s="192" t="str">
        <f t="shared" si="171"/>
        <v>E</v>
      </c>
      <c r="AN185" s="192">
        <v>171</v>
      </c>
      <c r="AO185" s="192" t="str">
        <f>IF(AL185="","",INDEX($W$15:$AG$402,MATCH(AL185,V$15:$V$402,0),1))</f>
        <v>01T</v>
      </c>
      <c r="AP185" s="192" t="str">
        <f t="shared" si="172"/>
        <v>09H</v>
      </c>
      <c r="AQ185" s="192" t="str">
        <f t="shared" si="173"/>
        <v>13E</v>
      </c>
      <c r="AR185" s="192" t="str">
        <f t="shared" si="174"/>
        <v>15E</v>
      </c>
      <c r="AS185" s="192" t="str">
        <f t="shared" si="175"/>
        <v>19E</v>
      </c>
      <c r="AT185" s="192" t="str">
        <f t="shared" si="176"/>
        <v>20E</v>
      </c>
      <c r="AU185" s="192" t="str">
        <f t="shared" si="177"/>
        <v>21E</v>
      </c>
      <c r="AV185" s="192" t="str">
        <f t="shared" si="178"/>
        <v>E</v>
      </c>
      <c r="AW185" s="192" t="str">
        <f t="shared" si="179"/>
        <v>E</v>
      </c>
      <c r="AX185" s="192" t="str">
        <f t="shared" si="180"/>
        <v>E</v>
      </c>
      <c r="AY185" s="192" t="str">
        <f t="shared" si="181"/>
        <v>E</v>
      </c>
      <c r="BB185">
        <f t="shared" si="182"/>
        <v>800</v>
      </c>
      <c r="BC185">
        <f t="shared" si="183"/>
        <v>171</v>
      </c>
      <c r="BD185">
        <f t="shared" si="184"/>
        <v>800</v>
      </c>
      <c r="BE185">
        <f t="shared" si="185"/>
        <v>800</v>
      </c>
      <c r="BF185">
        <f t="shared" si="186"/>
        <v>800</v>
      </c>
      <c r="BG185">
        <f t="shared" si="187"/>
        <v>171</v>
      </c>
      <c r="BH185">
        <v>171</v>
      </c>
      <c r="BK185">
        <f t="shared" si="188"/>
        <v>171</v>
      </c>
      <c r="BL185">
        <f t="shared" si="189"/>
        <v>800</v>
      </c>
      <c r="BM185">
        <f t="shared" si="190"/>
        <v>800</v>
      </c>
      <c r="BN185">
        <f t="shared" si="191"/>
        <v>800</v>
      </c>
      <c r="BO185">
        <f t="shared" si="192"/>
        <v>800</v>
      </c>
      <c r="BP185">
        <f t="shared" si="193"/>
        <v>800</v>
      </c>
      <c r="BQ185">
        <f t="shared" si="194"/>
        <v>171</v>
      </c>
      <c r="CS185" s="193">
        <f t="shared" si="131"/>
        <v>172</v>
      </c>
      <c r="CT185" s="193">
        <f t="shared" si="132"/>
        <v>172</v>
      </c>
      <c r="CU185" s="193">
        <f t="shared" si="133"/>
        <v>172</v>
      </c>
      <c r="CV185" s="193">
        <f t="shared" si="134"/>
        <v>172</v>
      </c>
      <c r="CW185" s="193">
        <f t="shared" si="135"/>
        <v>172</v>
      </c>
      <c r="CX185" s="193">
        <f t="shared" si="136"/>
        <v>172</v>
      </c>
      <c r="CY185" s="193">
        <f t="shared" si="137"/>
        <v>172</v>
      </c>
      <c r="CZ185" s="193">
        <f t="shared" si="138"/>
        <v>172</v>
      </c>
      <c r="DA185" s="193">
        <f t="shared" si="139"/>
        <v>172</v>
      </c>
      <c r="DB185" s="193">
        <f t="shared" si="140"/>
        <v>172</v>
      </c>
      <c r="DC185" s="193">
        <f t="shared" si="141"/>
        <v>172</v>
      </c>
      <c r="DF185">
        <v>172</v>
      </c>
      <c r="DG185" s="192" t="str">
        <f t="shared" si="142"/>
        <v>01T</v>
      </c>
      <c r="DH185" s="192" t="str">
        <f t="shared" si="143"/>
        <v>09H</v>
      </c>
      <c r="DI185" s="192" t="str">
        <f t="shared" si="144"/>
        <v>13E</v>
      </c>
      <c r="DJ185" s="192" t="str">
        <f t="shared" si="145"/>
        <v>15E</v>
      </c>
      <c r="DK185" s="192" t="str">
        <f t="shared" si="146"/>
        <v>19E</v>
      </c>
      <c r="DL185" s="192" t="str">
        <f t="shared" si="147"/>
        <v>20E</v>
      </c>
      <c r="DM185" s="192" t="str">
        <f t="shared" si="148"/>
        <v>21E</v>
      </c>
      <c r="DN185" s="192" t="str">
        <f t="shared" si="149"/>
        <v>E</v>
      </c>
      <c r="DO185" s="192" t="str">
        <f t="shared" si="150"/>
        <v>E</v>
      </c>
      <c r="DP185" s="192" t="str">
        <f t="shared" si="151"/>
        <v>E</v>
      </c>
      <c r="DQ185" s="192" t="str">
        <f t="shared" si="152"/>
        <v>E</v>
      </c>
      <c r="DU185" s="204">
        <f t="shared" si="153"/>
        <v>1305000372</v>
      </c>
      <c r="DV185" s="204">
        <f t="shared" si="154"/>
        <v>1305000372</v>
      </c>
      <c r="DW185" s="204">
        <f t="shared" si="155"/>
        <v>1305000372</v>
      </c>
      <c r="DX185" s="204">
        <f t="shared" si="156"/>
        <v>1305000372</v>
      </c>
      <c r="DY185" s="204">
        <f t="shared" si="157"/>
        <v>1305000372</v>
      </c>
      <c r="DZ185" s="204">
        <f t="shared" si="158"/>
        <v>1305000372</v>
      </c>
      <c r="EA185" s="204">
        <f t="shared" si="159"/>
        <v>1305000372</v>
      </c>
      <c r="EB185" s="204">
        <f t="shared" si="160"/>
        <v>1305000372</v>
      </c>
      <c r="EC185" s="204">
        <f t="shared" si="161"/>
        <v>1305000372</v>
      </c>
      <c r="ED185" s="204">
        <f t="shared" si="162"/>
        <v>1305000372</v>
      </c>
      <c r="EE185" s="204">
        <f t="shared" si="163"/>
        <v>1305000372</v>
      </c>
    </row>
    <row r="186" spans="2:135" ht="22.8" x14ac:dyDescent="0.3">
      <c r="B186" s="225">
        <f t="shared" si="164"/>
        <v>173</v>
      </c>
      <c r="C186" s="226">
        <f t="shared" si="165"/>
        <v>1305000373</v>
      </c>
      <c r="D186" s="227" t="s">
        <v>293</v>
      </c>
      <c r="E186" s="279" t="s">
        <v>38</v>
      </c>
      <c r="F186" s="202"/>
      <c r="G186" s="202"/>
      <c r="H186" s="202"/>
      <c r="I186" s="202"/>
      <c r="J186" s="202"/>
      <c r="K186" s="201"/>
      <c r="U186">
        <v>172</v>
      </c>
      <c r="V186">
        <f t="shared" si="166"/>
        <v>1305000372</v>
      </c>
      <c r="W186" t="str">
        <f t="shared" si="167"/>
        <v>01T</v>
      </c>
      <c r="X186" t="str">
        <f>IF(B185="","",IF(OR(W186="",W186=0),"",IF(V186=800,"",INDEX(DATA!$M$10:$Q$10,1,MATCH(W186,DATA!$M$9:$Q$9,0)))))</f>
        <v>09H</v>
      </c>
      <c r="Y186" t="str">
        <f>IF(B185="","",IF($CG$13=2,IF(OR(F185="NO",F185=""),"",F185),IF(V186=800,"",DATA!$M$11)))</f>
        <v>13E</v>
      </c>
      <c r="Z186" t="str">
        <f>IF(B185="","",IF(AND($CG$13=2,G185="NO"),"",IF(V186=800,"",LEFT(DATA!$M$12,2)&amp;D185)))</f>
        <v>15E</v>
      </c>
      <c r="AA186" t="str">
        <f>IF(B185="","",IF(AND($CG$13=2,G185="NO"),"",IF(V186=800,"",LEFT(DATA!$M$13,2)&amp;D185)))</f>
        <v>19E</v>
      </c>
      <c r="AB186" t="str">
        <f>IF(B185="","",IF(AND($CG$13=2,H185="NO"),"",IF(V186=800,"",LEFT(DATA!$M$14,2)&amp;D185)))</f>
        <v>20E</v>
      </c>
      <c r="AC186" t="str">
        <f>IF(B185="","",IF(AND($CG$13=2,H185="NO"),"",IF(V186=800,"",LEFT(DATA!$M$15,2)&amp;D185)))</f>
        <v>21E</v>
      </c>
      <c r="AD186" t="str">
        <f>IF(B185="","",IF(AND($CG$13=2,I185="NO"),"",IF(V186=800,"",LEFT(DATA!$M$16,2)&amp;D185)))</f>
        <v>E</v>
      </c>
      <c r="AE186" t="str">
        <f>IF(B185="","",IF(AND($CG$13=2,I185="NO"),"",IF(V186=800,"",LEFT(DATA!$M$17,2)&amp;D185)))</f>
        <v>E</v>
      </c>
      <c r="AF186" t="str">
        <f>IF(B185="","",IF(AND($CG$13=2,J185="NO"),"",IF(V186=800,"",LEFT(DATA!$M$18,2)&amp;D185)))</f>
        <v>E</v>
      </c>
      <c r="AG186" t="str">
        <f>IF(B185="","",IF(AND($CG$13=2,J185="NO"),"",IF(V186=800,"",LEFT(DATA!$M$19,2)&amp;D185)))</f>
        <v>E</v>
      </c>
      <c r="AJ186" s="192">
        <f t="shared" si="168"/>
        <v>172</v>
      </c>
      <c r="AK186" s="192">
        <f t="shared" si="169"/>
        <v>172</v>
      </c>
      <c r="AL186" s="192">
        <f t="shared" si="170"/>
        <v>1305000372</v>
      </c>
      <c r="AM186" s="192" t="str">
        <f t="shared" si="171"/>
        <v>E</v>
      </c>
      <c r="AN186" s="192">
        <v>172</v>
      </c>
      <c r="AO186" s="192" t="str">
        <f>IF(AL186="","",INDEX($W$15:$AG$402,MATCH(AL186,V$15:$V$402,0),1))</f>
        <v>01T</v>
      </c>
      <c r="AP186" s="192" t="str">
        <f t="shared" si="172"/>
        <v>09H</v>
      </c>
      <c r="AQ186" s="192" t="str">
        <f t="shared" si="173"/>
        <v>13E</v>
      </c>
      <c r="AR186" s="192" t="str">
        <f t="shared" si="174"/>
        <v>15E</v>
      </c>
      <c r="AS186" s="192" t="str">
        <f t="shared" si="175"/>
        <v>19E</v>
      </c>
      <c r="AT186" s="192" t="str">
        <f t="shared" si="176"/>
        <v>20E</v>
      </c>
      <c r="AU186" s="192" t="str">
        <f t="shared" si="177"/>
        <v>21E</v>
      </c>
      <c r="AV186" s="192" t="str">
        <f t="shared" si="178"/>
        <v>E</v>
      </c>
      <c r="AW186" s="192" t="str">
        <f t="shared" si="179"/>
        <v>E</v>
      </c>
      <c r="AX186" s="192" t="str">
        <f t="shared" si="180"/>
        <v>E</v>
      </c>
      <c r="AY186" s="192" t="str">
        <f t="shared" si="181"/>
        <v>E</v>
      </c>
      <c r="BB186">
        <f t="shared" si="182"/>
        <v>800</v>
      </c>
      <c r="BC186">
        <f t="shared" si="183"/>
        <v>172</v>
      </c>
      <c r="BD186">
        <f t="shared" si="184"/>
        <v>800</v>
      </c>
      <c r="BE186">
        <f t="shared" si="185"/>
        <v>800</v>
      </c>
      <c r="BF186">
        <f t="shared" si="186"/>
        <v>800</v>
      </c>
      <c r="BG186">
        <f t="shared" si="187"/>
        <v>172</v>
      </c>
      <c r="BH186">
        <v>172</v>
      </c>
      <c r="BK186">
        <f t="shared" si="188"/>
        <v>172</v>
      </c>
      <c r="BL186">
        <f t="shared" si="189"/>
        <v>800</v>
      </c>
      <c r="BM186">
        <f t="shared" si="190"/>
        <v>800</v>
      </c>
      <c r="BN186">
        <f t="shared" si="191"/>
        <v>800</v>
      </c>
      <c r="BO186">
        <f t="shared" si="192"/>
        <v>800</v>
      </c>
      <c r="BP186">
        <f t="shared" si="193"/>
        <v>800</v>
      </c>
      <c r="BQ186">
        <f t="shared" si="194"/>
        <v>172</v>
      </c>
      <c r="CS186" s="193">
        <f t="shared" si="131"/>
        <v>173</v>
      </c>
      <c r="CT186" s="193">
        <f t="shared" si="132"/>
        <v>173</v>
      </c>
      <c r="CU186" s="193">
        <f t="shared" si="133"/>
        <v>173</v>
      </c>
      <c r="CV186" s="193">
        <f t="shared" si="134"/>
        <v>173</v>
      </c>
      <c r="CW186" s="193">
        <f t="shared" si="135"/>
        <v>173</v>
      </c>
      <c r="CX186" s="193">
        <f t="shared" si="136"/>
        <v>173</v>
      </c>
      <c r="CY186" s="193">
        <f t="shared" si="137"/>
        <v>173</v>
      </c>
      <c r="CZ186" s="193">
        <f t="shared" si="138"/>
        <v>173</v>
      </c>
      <c r="DA186" s="193">
        <f t="shared" si="139"/>
        <v>173</v>
      </c>
      <c r="DB186" s="193">
        <f t="shared" si="140"/>
        <v>173</v>
      </c>
      <c r="DC186" s="193">
        <f t="shared" si="141"/>
        <v>173</v>
      </c>
      <c r="DF186">
        <v>173</v>
      </c>
      <c r="DG186" s="192" t="str">
        <f t="shared" si="142"/>
        <v>01T</v>
      </c>
      <c r="DH186" s="192" t="str">
        <f t="shared" si="143"/>
        <v>09H</v>
      </c>
      <c r="DI186" s="192" t="str">
        <f t="shared" si="144"/>
        <v>13E</v>
      </c>
      <c r="DJ186" s="192" t="str">
        <f t="shared" si="145"/>
        <v>15E</v>
      </c>
      <c r="DK186" s="192" t="str">
        <f t="shared" si="146"/>
        <v>19E</v>
      </c>
      <c r="DL186" s="192" t="str">
        <f t="shared" si="147"/>
        <v>20E</v>
      </c>
      <c r="DM186" s="192" t="str">
        <f t="shared" si="148"/>
        <v>21E</v>
      </c>
      <c r="DN186" s="192" t="str">
        <f t="shared" si="149"/>
        <v>E</v>
      </c>
      <c r="DO186" s="192" t="str">
        <f t="shared" si="150"/>
        <v>E</v>
      </c>
      <c r="DP186" s="192" t="str">
        <f t="shared" si="151"/>
        <v>E</v>
      </c>
      <c r="DQ186" s="192" t="str">
        <f t="shared" si="152"/>
        <v>E</v>
      </c>
      <c r="DU186" s="204">
        <f t="shared" si="153"/>
        <v>1305000373</v>
      </c>
      <c r="DV186" s="204">
        <f t="shared" si="154"/>
        <v>1305000373</v>
      </c>
      <c r="DW186" s="204">
        <f t="shared" si="155"/>
        <v>1305000373</v>
      </c>
      <c r="DX186" s="204">
        <f t="shared" si="156"/>
        <v>1305000373</v>
      </c>
      <c r="DY186" s="204">
        <f t="shared" si="157"/>
        <v>1305000373</v>
      </c>
      <c r="DZ186" s="204">
        <f t="shared" si="158"/>
        <v>1305000373</v>
      </c>
      <c r="EA186" s="204">
        <f t="shared" si="159"/>
        <v>1305000373</v>
      </c>
      <c r="EB186" s="204">
        <f t="shared" si="160"/>
        <v>1305000373</v>
      </c>
      <c r="EC186" s="204">
        <f t="shared" si="161"/>
        <v>1305000373</v>
      </c>
      <c r="ED186" s="204">
        <f t="shared" si="162"/>
        <v>1305000373</v>
      </c>
      <c r="EE186" s="204">
        <f t="shared" si="163"/>
        <v>1305000373</v>
      </c>
    </row>
    <row r="187" spans="2:135" ht="22.8" x14ac:dyDescent="0.3">
      <c r="B187" s="225">
        <f t="shared" si="164"/>
        <v>174</v>
      </c>
      <c r="C187" s="226">
        <f t="shared" si="165"/>
        <v>1305000374</v>
      </c>
      <c r="D187" s="227" t="s">
        <v>293</v>
      </c>
      <c r="E187" s="279" t="s">
        <v>38</v>
      </c>
      <c r="F187" s="202"/>
      <c r="G187" s="202"/>
      <c r="H187" s="202"/>
      <c r="I187" s="202"/>
      <c r="J187" s="202"/>
      <c r="K187" s="201"/>
      <c r="U187">
        <v>173</v>
      </c>
      <c r="V187">
        <f t="shared" si="166"/>
        <v>1305000373</v>
      </c>
      <c r="W187" t="str">
        <f t="shared" si="167"/>
        <v>01T</v>
      </c>
      <c r="X187" t="str">
        <f>IF(B186="","",IF(OR(W187="",W187=0),"",IF(V187=800,"",INDEX(DATA!$M$10:$Q$10,1,MATCH(W187,DATA!$M$9:$Q$9,0)))))</f>
        <v>09H</v>
      </c>
      <c r="Y187" t="str">
        <f>IF(B186="","",IF($CG$13=2,IF(OR(F186="NO",F186=""),"",F186),IF(V187=800,"",DATA!$M$11)))</f>
        <v>13E</v>
      </c>
      <c r="Z187" t="str">
        <f>IF(B186="","",IF(AND($CG$13=2,G186="NO"),"",IF(V187=800,"",LEFT(DATA!$M$12,2)&amp;D186)))</f>
        <v>15E</v>
      </c>
      <c r="AA187" t="str">
        <f>IF(B186="","",IF(AND($CG$13=2,G186="NO"),"",IF(V187=800,"",LEFT(DATA!$M$13,2)&amp;D186)))</f>
        <v>19E</v>
      </c>
      <c r="AB187" t="str">
        <f>IF(B186="","",IF(AND($CG$13=2,H186="NO"),"",IF(V187=800,"",LEFT(DATA!$M$14,2)&amp;D186)))</f>
        <v>20E</v>
      </c>
      <c r="AC187" t="str">
        <f>IF(B186="","",IF(AND($CG$13=2,H186="NO"),"",IF(V187=800,"",LEFT(DATA!$M$15,2)&amp;D186)))</f>
        <v>21E</v>
      </c>
      <c r="AD187" t="str">
        <f>IF(B186="","",IF(AND($CG$13=2,I186="NO"),"",IF(V187=800,"",LEFT(DATA!$M$16,2)&amp;D186)))</f>
        <v>E</v>
      </c>
      <c r="AE187" t="str">
        <f>IF(B186="","",IF(AND($CG$13=2,I186="NO"),"",IF(V187=800,"",LEFT(DATA!$M$17,2)&amp;D186)))</f>
        <v>E</v>
      </c>
      <c r="AF187" t="str">
        <f>IF(B186="","",IF(AND($CG$13=2,J186="NO"),"",IF(V187=800,"",LEFT(DATA!$M$18,2)&amp;D186)))</f>
        <v>E</v>
      </c>
      <c r="AG187" t="str">
        <f>IF(B186="","",IF(AND($CG$13=2,J186="NO"),"",IF(V187=800,"",LEFT(DATA!$M$19,2)&amp;D186)))</f>
        <v>E</v>
      </c>
      <c r="AJ187" s="192">
        <f t="shared" si="168"/>
        <v>173</v>
      </c>
      <c r="AK187" s="192">
        <f t="shared" si="169"/>
        <v>173</v>
      </c>
      <c r="AL187" s="192">
        <f t="shared" si="170"/>
        <v>1305000373</v>
      </c>
      <c r="AM187" s="192" t="str">
        <f t="shared" si="171"/>
        <v>E</v>
      </c>
      <c r="AN187" s="192">
        <v>173</v>
      </c>
      <c r="AO187" s="192" t="str">
        <f>IF(AL187="","",INDEX($W$15:$AG$402,MATCH(AL187,V$15:$V$402,0),1))</f>
        <v>01T</v>
      </c>
      <c r="AP187" s="192" t="str">
        <f t="shared" si="172"/>
        <v>09H</v>
      </c>
      <c r="AQ187" s="192" t="str">
        <f t="shared" si="173"/>
        <v>13E</v>
      </c>
      <c r="AR187" s="192" t="str">
        <f t="shared" si="174"/>
        <v>15E</v>
      </c>
      <c r="AS187" s="192" t="str">
        <f t="shared" si="175"/>
        <v>19E</v>
      </c>
      <c r="AT187" s="192" t="str">
        <f t="shared" si="176"/>
        <v>20E</v>
      </c>
      <c r="AU187" s="192" t="str">
        <f t="shared" si="177"/>
        <v>21E</v>
      </c>
      <c r="AV187" s="192" t="str">
        <f t="shared" si="178"/>
        <v>E</v>
      </c>
      <c r="AW187" s="192" t="str">
        <f t="shared" si="179"/>
        <v>E</v>
      </c>
      <c r="AX187" s="192" t="str">
        <f t="shared" si="180"/>
        <v>E</v>
      </c>
      <c r="AY187" s="192" t="str">
        <f t="shared" si="181"/>
        <v>E</v>
      </c>
      <c r="BB187">
        <f t="shared" si="182"/>
        <v>800</v>
      </c>
      <c r="BC187">
        <f t="shared" si="183"/>
        <v>173</v>
      </c>
      <c r="BD187">
        <f t="shared" si="184"/>
        <v>800</v>
      </c>
      <c r="BE187">
        <f t="shared" si="185"/>
        <v>800</v>
      </c>
      <c r="BF187">
        <f t="shared" si="186"/>
        <v>800</v>
      </c>
      <c r="BG187">
        <f t="shared" si="187"/>
        <v>173</v>
      </c>
      <c r="BH187">
        <v>173</v>
      </c>
      <c r="BK187">
        <f t="shared" si="188"/>
        <v>173</v>
      </c>
      <c r="BL187">
        <f t="shared" si="189"/>
        <v>800</v>
      </c>
      <c r="BM187">
        <f t="shared" si="190"/>
        <v>800</v>
      </c>
      <c r="BN187">
        <f t="shared" si="191"/>
        <v>800</v>
      </c>
      <c r="BO187">
        <f t="shared" si="192"/>
        <v>800</v>
      </c>
      <c r="BP187">
        <f t="shared" si="193"/>
        <v>800</v>
      </c>
      <c r="BQ187">
        <f t="shared" si="194"/>
        <v>173</v>
      </c>
      <c r="CS187" s="193">
        <f t="shared" si="131"/>
        <v>174</v>
      </c>
      <c r="CT187" s="193">
        <f t="shared" si="132"/>
        <v>174</v>
      </c>
      <c r="CU187" s="193">
        <f t="shared" si="133"/>
        <v>174</v>
      </c>
      <c r="CV187" s="193">
        <f t="shared" si="134"/>
        <v>174</v>
      </c>
      <c r="CW187" s="193">
        <f t="shared" si="135"/>
        <v>174</v>
      </c>
      <c r="CX187" s="193">
        <f t="shared" si="136"/>
        <v>174</v>
      </c>
      <c r="CY187" s="193">
        <f t="shared" si="137"/>
        <v>174</v>
      </c>
      <c r="CZ187" s="193">
        <f t="shared" si="138"/>
        <v>174</v>
      </c>
      <c r="DA187" s="193">
        <f t="shared" si="139"/>
        <v>174</v>
      </c>
      <c r="DB187" s="193">
        <f t="shared" si="140"/>
        <v>174</v>
      </c>
      <c r="DC187" s="193">
        <f t="shared" si="141"/>
        <v>174</v>
      </c>
      <c r="DF187">
        <v>174</v>
      </c>
      <c r="DG187" s="192" t="str">
        <f t="shared" si="142"/>
        <v>01T</v>
      </c>
      <c r="DH187" s="192" t="str">
        <f t="shared" si="143"/>
        <v>09H</v>
      </c>
      <c r="DI187" s="192" t="str">
        <f t="shared" si="144"/>
        <v>13E</v>
      </c>
      <c r="DJ187" s="192" t="str">
        <f t="shared" si="145"/>
        <v>15E</v>
      </c>
      <c r="DK187" s="192" t="str">
        <f t="shared" si="146"/>
        <v>19E</v>
      </c>
      <c r="DL187" s="192" t="str">
        <f t="shared" si="147"/>
        <v>20E</v>
      </c>
      <c r="DM187" s="192" t="str">
        <f t="shared" si="148"/>
        <v>21E</v>
      </c>
      <c r="DN187" s="192" t="str">
        <f t="shared" si="149"/>
        <v>E</v>
      </c>
      <c r="DO187" s="192" t="str">
        <f t="shared" si="150"/>
        <v>E</v>
      </c>
      <c r="DP187" s="192" t="str">
        <f t="shared" si="151"/>
        <v>E</v>
      </c>
      <c r="DQ187" s="192" t="str">
        <f t="shared" si="152"/>
        <v>E</v>
      </c>
      <c r="DU187" s="204">
        <f t="shared" si="153"/>
        <v>1305000374</v>
      </c>
      <c r="DV187" s="204">
        <f t="shared" si="154"/>
        <v>1305000374</v>
      </c>
      <c r="DW187" s="204">
        <f t="shared" si="155"/>
        <v>1305000374</v>
      </c>
      <c r="DX187" s="204">
        <f t="shared" si="156"/>
        <v>1305000374</v>
      </c>
      <c r="DY187" s="204">
        <f t="shared" si="157"/>
        <v>1305000374</v>
      </c>
      <c r="DZ187" s="204">
        <f t="shared" si="158"/>
        <v>1305000374</v>
      </c>
      <c r="EA187" s="204">
        <f t="shared" si="159"/>
        <v>1305000374</v>
      </c>
      <c r="EB187" s="204">
        <f t="shared" si="160"/>
        <v>1305000374</v>
      </c>
      <c r="EC187" s="204">
        <f t="shared" si="161"/>
        <v>1305000374</v>
      </c>
      <c r="ED187" s="204">
        <f t="shared" si="162"/>
        <v>1305000374</v>
      </c>
      <c r="EE187" s="204">
        <f t="shared" si="163"/>
        <v>1305000374</v>
      </c>
    </row>
    <row r="188" spans="2:135" ht="22.8" x14ac:dyDescent="0.3">
      <c r="B188" s="225">
        <f t="shared" si="164"/>
        <v>175</v>
      </c>
      <c r="C188" s="226">
        <f t="shared" si="165"/>
        <v>1305000375</v>
      </c>
      <c r="D188" s="227" t="s">
        <v>293</v>
      </c>
      <c r="E188" s="279" t="s">
        <v>38</v>
      </c>
      <c r="F188" s="202"/>
      <c r="G188" s="202"/>
      <c r="H188" s="202"/>
      <c r="I188" s="202"/>
      <c r="J188" s="202"/>
      <c r="K188" s="201"/>
      <c r="U188">
        <v>174</v>
      </c>
      <c r="V188">
        <f t="shared" si="166"/>
        <v>1305000374</v>
      </c>
      <c r="W188" t="str">
        <f t="shared" si="167"/>
        <v>01T</v>
      </c>
      <c r="X188" t="str">
        <f>IF(B187="","",IF(OR(W188="",W188=0),"",IF(V188=800,"",INDEX(DATA!$M$10:$Q$10,1,MATCH(W188,DATA!$M$9:$Q$9,0)))))</f>
        <v>09H</v>
      </c>
      <c r="Y188" t="str">
        <f>IF(B187="","",IF($CG$13=2,IF(OR(F187="NO",F187=""),"",F187),IF(V188=800,"",DATA!$M$11)))</f>
        <v>13E</v>
      </c>
      <c r="Z188" t="str">
        <f>IF(B187="","",IF(AND($CG$13=2,G187="NO"),"",IF(V188=800,"",LEFT(DATA!$M$12,2)&amp;D187)))</f>
        <v>15E</v>
      </c>
      <c r="AA188" t="str">
        <f>IF(B187="","",IF(AND($CG$13=2,G187="NO"),"",IF(V188=800,"",LEFT(DATA!$M$13,2)&amp;D187)))</f>
        <v>19E</v>
      </c>
      <c r="AB188" t="str">
        <f>IF(B187="","",IF(AND($CG$13=2,H187="NO"),"",IF(V188=800,"",LEFT(DATA!$M$14,2)&amp;D187)))</f>
        <v>20E</v>
      </c>
      <c r="AC188" t="str">
        <f>IF(B187="","",IF(AND($CG$13=2,H187="NO"),"",IF(V188=800,"",LEFT(DATA!$M$15,2)&amp;D187)))</f>
        <v>21E</v>
      </c>
      <c r="AD188" t="str">
        <f>IF(B187="","",IF(AND($CG$13=2,I187="NO"),"",IF(V188=800,"",LEFT(DATA!$M$16,2)&amp;D187)))</f>
        <v>E</v>
      </c>
      <c r="AE188" t="str">
        <f>IF(B187="","",IF(AND($CG$13=2,I187="NO"),"",IF(V188=800,"",LEFT(DATA!$M$17,2)&amp;D187)))</f>
        <v>E</v>
      </c>
      <c r="AF188" t="str">
        <f>IF(B187="","",IF(AND($CG$13=2,J187="NO"),"",IF(V188=800,"",LEFT(DATA!$M$18,2)&amp;D187)))</f>
        <v>E</v>
      </c>
      <c r="AG188" t="str">
        <f>IF(B187="","",IF(AND($CG$13=2,J187="NO"),"",IF(V188=800,"",LEFT(DATA!$M$19,2)&amp;D187)))</f>
        <v>E</v>
      </c>
      <c r="AJ188" s="192">
        <f t="shared" si="168"/>
        <v>174</v>
      </c>
      <c r="AK188" s="192">
        <f t="shared" si="169"/>
        <v>174</v>
      </c>
      <c r="AL188" s="192">
        <f t="shared" si="170"/>
        <v>1305000374</v>
      </c>
      <c r="AM188" s="192" t="str">
        <f t="shared" si="171"/>
        <v>E</v>
      </c>
      <c r="AN188" s="192">
        <v>174</v>
      </c>
      <c r="AO188" s="192" t="str">
        <f>IF(AL188="","",INDEX($W$15:$AG$402,MATCH(AL188,V$15:$V$402,0),1))</f>
        <v>01T</v>
      </c>
      <c r="AP188" s="192" t="str">
        <f t="shared" si="172"/>
        <v>09H</v>
      </c>
      <c r="AQ188" s="192" t="str">
        <f t="shared" si="173"/>
        <v>13E</v>
      </c>
      <c r="AR188" s="192" t="str">
        <f t="shared" si="174"/>
        <v>15E</v>
      </c>
      <c r="AS188" s="192" t="str">
        <f t="shared" si="175"/>
        <v>19E</v>
      </c>
      <c r="AT188" s="192" t="str">
        <f t="shared" si="176"/>
        <v>20E</v>
      </c>
      <c r="AU188" s="192" t="str">
        <f t="shared" si="177"/>
        <v>21E</v>
      </c>
      <c r="AV188" s="192" t="str">
        <f t="shared" si="178"/>
        <v>E</v>
      </c>
      <c r="AW188" s="192" t="str">
        <f t="shared" si="179"/>
        <v>E</v>
      </c>
      <c r="AX188" s="192" t="str">
        <f t="shared" si="180"/>
        <v>E</v>
      </c>
      <c r="AY188" s="192" t="str">
        <f t="shared" si="181"/>
        <v>E</v>
      </c>
      <c r="BB188">
        <f t="shared" si="182"/>
        <v>800</v>
      </c>
      <c r="BC188">
        <f t="shared" si="183"/>
        <v>174</v>
      </c>
      <c r="BD188">
        <f t="shared" si="184"/>
        <v>800</v>
      </c>
      <c r="BE188">
        <f t="shared" si="185"/>
        <v>800</v>
      </c>
      <c r="BF188">
        <f t="shared" si="186"/>
        <v>800</v>
      </c>
      <c r="BG188">
        <f t="shared" si="187"/>
        <v>174</v>
      </c>
      <c r="BH188">
        <v>174</v>
      </c>
      <c r="BK188">
        <f t="shared" si="188"/>
        <v>174</v>
      </c>
      <c r="BL188">
        <f t="shared" si="189"/>
        <v>800</v>
      </c>
      <c r="BM188">
        <f t="shared" si="190"/>
        <v>800</v>
      </c>
      <c r="BN188">
        <f t="shared" si="191"/>
        <v>800</v>
      </c>
      <c r="BO188">
        <f t="shared" si="192"/>
        <v>800</v>
      </c>
      <c r="BP188">
        <f t="shared" si="193"/>
        <v>800</v>
      </c>
      <c r="BQ188">
        <f t="shared" si="194"/>
        <v>174</v>
      </c>
      <c r="CS188" s="193">
        <f t="shared" si="131"/>
        <v>175</v>
      </c>
      <c r="CT188" s="193">
        <f t="shared" si="132"/>
        <v>175</v>
      </c>
      <c r="CU188" s="193">
        <f t="shared" si="133"/>
        <v>175</v>
      </c>
      <c r="CV188" s="193">
        <f t="shared" si="134"/>
        <v>175</v>
      </c>
      <c r="CW188" s="193">
        <f t="shared" si="135"/>
        <v>175</v>
      </c>
      <c r="CX188" s="193">
        <f t="shared" si="136"/>
        <v>175</v>
      </c>
      <c r="CY188" s="193">
        <f t="shared" si="137"/>
        <v>175</v>
      </c>
      <c r="CZ188" s="193">
        <f t="shared" si="138"/>
        <v>175</v>
      </c>
      <c r="DA188" s="193">
        <f t="shared" si="139"/>
        <v>175</v>
      </c>
      <c r="DB188" s="193">
        <f t="shared" si="140"/>
        <v>175</v>
      </c>
      <c r="DC188" s="193">
        <f t="shared" si="141"/>
        <v>175</v>
      </c>
      <c r="DF188">
        <v>175</v>
      </c>
      <c r="DG188" s="192" t="str">
        <f t="shared" si="142"/>
        <v>01T</v>
      </c>
      <c r="DH188" s="192" t="str">
        <f t="shared" si="143"/>
        <v>09H</v>
      </c>
      <c r="DI188" s="192" t="str">
        <f t="shared" si="144"/>
        <v>13E</v>
      </c>
      <c r="DJ188" s="192" t="str">
        <f t="shared" si="145"/>
        <v>15E</v>
      </c>
      <c r="DK188" s="192" t="str">
        <f t="shared" si="146"/>
        <v>19E</v>
      </c>
      <c r="DL188" s="192" t="str">
        <f t="shared" si="147"/>
        <v>20E</v>
      </c>
      <c r="DM188" s="192" t="str">
        <f t="shared" si="148"/>
        <v>21E</v>
      </c>
      <c r="DN188" s="192" t="str">
        <f t="shared" si="149"/>
        <v>E</v>
      </c>
      <c r="DO188" s="192" t="str">
        <f t="shared" si="150"/>
        <v>E</v>
      </c>
      <c r="DP188" s="192" t="str">
        <f t="shared" si="151"/>
        <v>E</v>
      </c>
      <c r="DQ188" s="192" t="str">
        <f t="shared" si="152"/>
        <v>E</v>
      </c>
      <c r="DU188" s="204">
        <f t="shared" si="153"/>
        <v>1305000375</v>
      </c>
      <c r="DV188" s="204">
        <f t="shared" si="154"/>
        <v>1305000375</v>
      </c>
      <c r="DW188" s="204">
        <f t="shared" si="155"/>
        <v>1305000375</v>
      </c>
      <c r="DX188" s="204">
        <f t="shared" si="156"/>
        <v>1305000375</v>
      </c>
      <c r="DY188" s="204">
        <f t="shared" si="157"/>
        <v>1305000375</v>
      </c>
      <c r="DZ188" s="204">
        <f t="shared" si="158"/>
        <v>1305000375</v>
      </c>
      <c r="EA188" s="204">
        <f t="shared" si="159"/>
        <v>1305000375</v>
      </c>
      <c r="EB188" s="204">
        <f t="shared" si="160"/>
        <v>1305000375</v>
      </c>
      <c r="EC188" s="204">
        <f t="shared" si="161"/>
        <v>1305000375</v>
      </c>
      <c r="ED188" s="204">
        <f t="shared" si="162"/>
        <v>1305000375</v>
      </c>
      <c r="EE188" s="204">
        <f t="shared" si="163"/>
        <v>1305000375</v>
      </c>
    </row>
    <row r="189" spans="2:135" ht="22.8" x14ac:dyDescent="0.3">
      <c r="B189" s="225">
        <f t="shared" si="164"/>
        <v>176</v>
      </c>
      <c r="C189" s="226">
        <f t="shared" si="165"/>
        <v>1305000376</v>
      </c>
      <c r="D189" s="227" t="s">
        <v>293</v>
      </c>
      <c r="E189" s="279" t="s">
        <v>38</v>
      </c>
      <c r="F189" s="202"/>
      <c r="G189" s="202"/>
      <c r="H189" s="202"/>
      <c r="I189" s="202"/>
      <c r="J189" s="202"/>
      <c r="K189" s="201"/>
      <c r="U189">
        <v>175</v>
      </c>
      <c r="V189">
        <f t="shared" si="166"/>
        <v>1305000375</v>
      </c>
      <c r="W189" t="str">
        <f t="shared" si="167"/>
        <v>01T</v>
      </c>
      <c r="X189" t="str">
        <f>IF(B188="","",IF(OR(W189="",W189=0),"",IF(V189=800,"",INDEX(DATA!$M$10:$Q$10,1,MATCH(W189,DATA!$M$9:$Q$9,0)))))</f>
        <v>09H</v>
      </c>
      <c r="Y189" t="str">
        <f>IF(B188="","",IF($CG$13=2,IF(OR(F188="NO",F188=""),"",F188),IF(V189=800,"",DATA!$M$11)))</f>
        <v>13E</v>
      </c>
      <c r="Z189" t="str">
        <f>IF(B188="","",IF(AND($CG$13=2,G188="NO"),"",IF(V189=800,"",LEFT(DATA!$M$12,2)&amp;D188)))</f>
        <v>15E</v>
      </c>
      <c r="AA189" t="str">
        <f>IF(B188="","",IF(AND($CG$13=2,G188="NO"),"",IF(V189=800,"",LEFT(DATA!$M$13,2)&amp;D188)))</f>
        <v>19E</v>
      </c>
      <c r="AB189" t="str">
        <f>IF(B188="","",IF(AND($CG$13=2,H188="NO"),"",IF(V189=800,"",LEFT(DATA!$M$14,2)&amp;D188)))</f>
        <v>20E</v>
      </c>
      <c r="AC189" t="str">
        <f>IF(B188="","",IF(AND($CG$13=2,H188="NO"),"",IF(V189=800,"",LEFT(DATA!$M$15,2)&amp;D188)))</f>
        <v>21E</v>
      </c>
      <c r="AD189" t="str">
        <f>IF(B188="","",IF(AND($CG$13=2,I188="NO"),"",IF(V189=800,"",LEFT(DATA!$M$16,2)&amp;D188)))</f>
        <v>E</v>
      </c>
      <c r="AE189" t="str">
        <f>IF(B188="","",IF(AND($CG$13=2,I188="NO"),"",IF(V189=800,"",LEFT(DATA!$M$17,2)&amp;D188)))</f>
        <v>E</v>
      </c>
      <c r="AF189" t="str">
        <f>IF(B188="","",IF(AND($CG$13=2,J188="NO"),"",IF(V189=800,"",LEFT(DATA!$M$18,2)&amp;D188)))</f>
        <v>E</v>
      </c>
      <c r="AG189" t="str">
        <f>IF(B188="","",IF(AND($CG$13=2,J188="NO"),"",IF(V189=800,"",LEFT(DATA!$M$19,2)&amp;D188)))</f>
        <v>E</v>
      </c>
      <c r="AJ189" s="192">
        <f t="shared" si="168"/>
        <v>175</v>
      </c>
      <c r="AK189" s="192">
        <f t="shared" si="169"/>
        <v>175</v>
      </c>
      <c r="AL189" s="192">
        <f t="shared" si="170"/>
        <v>1305000375</v>
      </c>
      <c r="AM189" s="192" t="str">
        <f t="shared" si="171"/>
        <v>E</v>
      </c>
      <c r="AN189" s="192">
        <v>175</v>
      </c>
      <c r="AO189" s="192" t="str">
        <f>IF(AL189="","",INDEX($W$15:$AG$402,MATCH(AL189,V$15:$V$402,0),1))</f>
        <v>01T</v>
      </c>
      <c r="AP189" s="192" t="str">
        <f t="shared" si="172"/>
        <v>09H</v>
      </c>
      <c r="AQ189" s="192" t="str">
        <f t="shared" si="173"/>
        <v>13E</v>
      </c>
      <c r="AR189" s="192" t="str">
        <f t="shared" si="174"/>
        <v>15E</v>
      </c>
      <c r="AS189" s="192" t="str">
        <f t="shared" si="175"/>
        <v>19E</v>
      </c>
      <c r="AT189" s="192" t="str">
        <f t="shared" si="176"/>
        <v>20E</v>
      </c>
      <c r="AU189" s="192" t="str">
        <f t="shared" si="177"/>
        <v>21E</v>
      </c>
      <c r="AV189" s="192" t="str">
        <f t="shared" si="178"/>
        <v>E</v>
      </c>
      <c r="AW189" s="192" t="str">
        <f t="shared" si="179"/>
        <v>E</v>
      </c>
      <c r="AX189" s="192" t="str">
        <f t="shared" si="180"/>
        <v>E</v>
      </c>
      <c r="AY189" s="192" t="str">
        <f t="shared" si="181"/>
        <v>E</v>
      </c>
      <c r="BB189">
        <f t="shared" si="182"/>
        <v>800</v>
      </c>
      <c r="BC189">
        <f t="shared" si="183"/>
        <v>175</v>
      </c>
      <c r="BD189">
        <f t="shared" si="184"/>
        <v>800</v>
      </c>
      <c r="BE189">
        <f t="shared" si="185"/>
        <v>800</v>
      </c>
      <c r="BF189">
        <f t="shared" si="186"/>
        <v>800</v>
      </c>
      <c r="BG189">
        <f t="shared" si="187"/>
        <v>175</v>
      </c>
      <c r="BH189">
        <v>175</v>
      </c>
      <c r="BK189">
        <f t="shared" si="188"/>
        <v>175</v>
      </c>
      <c r="BL189">
        <f t="shared" si="189"/>
        <v>800</v>
      </c>
      <c r="BM189">
        <f t="shared" si="190"/>
        <v>800</v>
      </c>
      <c r="BN189">
        <f t="shared" si="191"/>
        <v>800</v>
      </c>
      <c r="BO189">
        <f t="shared" si="192"/>
        <v>800</v>
      </c>
      <c r="BP189">
        <f t="shared" si="193"/>
        <v>800</v>
      </c>
      <c r="BQ189">
        <f t="shared" si="194"/>
        <v>175</v>
      </c>
      <c r="CS189" s="193">
        <f t="shared" si="131"/>
        <v>176</v>
      </c>
      <c r="CT189" s="193">
        <f t="shared" si="132"/>
        <v>176</v>
      </c>
      <c r="CU189" s="193">
        <f t="shared" si="133"/>
        <v>176</v>
      </c>
      <c r="CV189" s="193">
        <f t="shared" si="134"/>
        <v>176</v>
      </c>
      <c r="CW189" s="193">
        <f t="shared" si="135"/>
        <v>176</v>
      </c>
      <c r="CX189" s="193">
        <f t="shared" si="136"/>
        <v>176</v>
      </c>
      <c r="CY189" s="193">
        <f t="shared" si="137"/>
        <v>176</v>
      </c>
      <c r="CZ189" s="193">
        <f t="shared" si="138"/>
        <v>176</v>
      </c>
      <c r="DA189" s="193">
        <f t="shared" si="139"/>
        <v>176</v>
      </c>
      <c r="DB189" s="193">
        <f t="shared" si="140"/>
        <v>176</v>
      </c>
      <c r="DC189" s="193">
        <f t="shared" si="141"/>
        <v>176</v>
      </c>
      <c r="DF189">
        <v>176</v>
      </c>
      <c r="DG189" s="192" t="str">
        <f t="shared" si="142"/>
        <v>01T</v>
      </c>
      <c r="DH189" s="192" t="str">
        <f t="shared" si="143"/>
        <v>09H</v>
      </c>
      <c r="DI189" s="192" t="str">
        <f t="shared" si="144"/>
        <v>13E</v>
      </c>
      <c r="DJ189" s="192" t="str">
        <f t="shared" si="145"/>
        <v>15E</v>
      </c>
      <c r="DK189" s="192" t="str">
        <f t="shared" si="146"/>
        <v>19E</v>
      </c>
      <c r="DL189" s="192" t="str">
        <f t="shared" si="147"/>
        <v>20E</v>
      </c>
      <c r="DM189" s="192" t="str">
        <f t="shared" si="148"/>
        <v>21E</v>
      </c>
      <c r="DN189" s="192" t="str">
        <f t="shared" si="149"/>
        <v>E</v>
      </c>
      <c r="DO189" s="192" t="str">
        <f t="shared" si="150"/>
        <v>E</v>
      </c>
      <c r="DP189" s="192" t="str">
        <f t="shared" si="151"/>
        <v>E</v>
      </c>
      <c r="DQ189" s="192" t="str">
        <f t="shared" si="152"/>
        <v>E</v>
      </c>
      <c r="DU189" s="204">
        <f t="shared" si="153"/>
        <v>1305000376</v>
      </c>
      <c r="DV189" s="204">
        <f t="shared" si="154"/>
        <v>1305000376</v>
      </c>
      <c r="DW189" s="204">
        <f t="shared" si="155"/>
        <v>1305000376</v>
      </c>
      <c r="DX189" s="204">
        <f t="shared" si="156"/>
        <v>1305000376</v>
      </c>
      <c r="DY189" s="204">
        <f t="shared" si="157"/>
        <v>1305000376</v>
      </c>
      <c r="DZ189" s="204">
        <f t="shared" si="158"/>
        <v>1305000376</v>
      </c>
      <c r="EA189" s="204">
        <f t="shared" si="159"/>
        <v>1305000376</v>
      </c>
      <c r="EB189" s="204">
        <f t="shared" si="160"/>
        <v>1305000376</v>
      </c>
      <c r="EC189" s="204">
        <f t="shared" si="161"/>
        <v>1305000376</v>
      </c>
      <c r="ED189" s="204">
        <f t="shared" si="162"/>
        <v>1305000376</v>
      </c>
      <c r="EE189" s="204">
        <f t="shared" si="163"/>
        <v>1305000376</v>
      </c>
    </row>
    <row r="190" spans="2:135" ht="22.8" x14ac:dyDescent="0.3">
      <c r="B190" s="225">
        <f t="shared" si="164"/>
        <v>177</v>
      </c>
      <c r="C190" s="226">
        <f t="shared" si="165"/>
        <v>1305000377</v>
      </c>
      <c r="D190" s="227" t="s">
        <v>293</v>
      </c>
      <c r="E190" s="279" t="s">
        <v>38</v>
      </c>
      <c r="F190" s="202"/>
      <c r="G190" s="202"/>
      <c r="H190" s="202"/>
      <c r="I190" s="202"/>
      <c r="J190" s="202"/>
      <c r="K190" s="201"/>
      <c r="U190">
        <v>176</v>
      </c>
      <c r="V190">
        <f t="shared" si="166"/>
        <v>1305000376</v>
      </c>
      <c r="W190" t="str">
        <f t="shared" si="167"/>
        <v>01T</v>
      </c>
      <c r="X190" t="str">
        <f>IF(B189="","",IF(OR(W190="",W190=0),"",IF(V190=800,"",INDEX(DATA!$M$10:$Q$10,1,MATCH(W190,DATA!$M$9:$Q$9,0)))))</f>
        <v>09H</v>
      </c>
      <c r="Y190" t="str">
        <f>IF(B189="","",IF($CG$13=2,IF(OR(F189="NO",F189=""),"",F189),IF(V190=800,"",DATA!$M$11)))</f>
        <v>13E</v>
      </c>
      <c r="Z190" t="str">
        <f>IF(B189="","",IF(AND($CG$13=2,G189="NO"),"",IF(V190=800,"",LEFT(DATA!$M$12,2)&amp;D189)))</f>
        <v>15E</v>
      </c>
      <c r="AA190" t="str">
        <f>IF(B189="","",IF(AND($CG$13=2,G189="NO"),"",IF(V190=800,"",LEFT(DATA!$M$13,2)&amp;D189)))</f>
        <v>19E</v>
      </c>
      <c r="AB190" t="str">
        <f>IF(B189="","",IF(AND($CG$13=2,H189="NO"),"",IF(V190=800,"",LEFT(DATA!$M$14,2)&amp;D189)))</f>
        <v>20E</v>
      </c>
      <c r="AC190" t="str">
        <f>IF(B189="","",IF(AND($CG$13=2,H189="NO"),"",IF(V190=800,"",LEFT(DATA!$M$15,2)&amp;D189)))</f>
        <v>21E</v>
      </c>
      <c r="AD190" t="str">
        <f>IF(B189="","",IF(AND($CG$13=2,I189="NO"),"",IF(V190=800,"",LEFT(DATA!$M$16,2)&amp;D189)))</f>
        <v>E</v>
      </c>
      <c r="AE190" t="str">
        <f>IF(B189="","",IF(AND($CG$13=2,I189="NO"),"",IF(V190=800,"",LEFT(DATA!$M$17,2)&amp;D189)))</f>
        <v>E</v>
      </c>
      <c r="AF190" t="str">
        <f>IF(B189="","",IF(AND($CG$13=2,J189="NO"),"",IF(V190=800,"",LEFT(DATA!$M$18,2)&amp;D189)))</f>
        <v>E</v>
      </c>
      <c r="AG190" t="str">
        <f>IF(B189="","",IF(AND($CG$13=2,J189="NO"),"",IF(V190=800,"",LEFT(DATA!$M$19,2)&amp;D189)))</f>
        <v>E</v>
      </c>
      <c r="AJ190" s="192">
        <f t="shared" si="168"/>
        <v>176</v>
      </c>
      <c r="AK190" s="192">
        <f t="shared" si="169"/>
        <v>176</v>
      </c>
      <c r="AL190" s="192">
        <f t="shared" si="170"/>
        <v>1305000376</v>
      </c>
      <c r="AM190" s="192" t="str">
        <f t="shared" si="171"/>
        <v>E</v>
      </c>
      <c r="AN190" s="192">
        <v>176</v>
      </c>
      <c r="AO190" s="192" t="str">
        <f>IF(AL190="","",INDEX($W$15:$AG$402,MATCH(AL190,V$15:$V$402,0),1))</f>
        <v>01T</v>
      </c>
      <c r="AP190" s="192" t="str">
        <f t="shared" si="172"/>
        <v>09H</v>
      </c>
      <c r="AQ190" s="192" t="str">
        <f t="shared" si="173"/>
        <v>13E</v>
      </c>
      <c r="AR190" s="192" t="str">
        <f t="shared" si="174"/>
        <v>15E</v>
      </c>
      <c r="AS190" s="192" t="str">
        <f t="shared" si="175"/>
        <v>19E</v>
      </c>
      <c r="AT190" s="192" t="str">
        <f t="shared" si="176"/>
        <v>20E</v>
      </c>
      <c r="AU190" s="192" t="str">
        <f t="shared" si="177"/>
        <v>21E</v>
      </c>
      <c r="AV190" s="192" t="str">
        <f t="shared" si="178"/>
        <v>E</v>
      </c>
      <c r="AW190" s="192" t="str">
        <f t="shared" si="179"/>
        <v>E</v>
      </c>
      <c r="AX190" s="192" t="str">
        <f t="shared" si="180"/>
        <v>E</v>
      </c>
      <c r="AY190" s="192" t="str">
        <f t="shared" si="181"/>
        <v>E</v>
      </c>
      <c r="BB190">
        <f t="shared" si="182"/>
        <v>800</v>
      </c>
      <c r="BC190">
        <f t="shared" si="183"/>
        <v>176</v>
      </c>
      <c r="BD190">
        <f t="shared" si="184"/>
        <v>800</v>
      </c>
      <c r="BE190">
        <f t="shared" si="185"/>
        <v>800</v>
      </c>
      <c r="BF190">
        <f t="shared" si="186"/>
        <v>800</v>
      </c>
      <c r="BG190">
        <f t="shared" si="187"/>
        <v>176</v>
      </c>
      <c r="BH190">
        <v>176</v>
      </c>
      <c r="BK190">
        <f t="shared" si="188"/>
        <v>176</v>
      </c>
      <c r="BL190">
        <f t="shared" si="189"/>
        <v>800</v>
      </c>
      <c r="BM190">
        <f t="shared" si="190"/>
        <v>800</v>
      </c>
      <c r="BN190">
        <f t="shared" si="191"/>
        <v>800</v>
      </c>
      <c r="BO190">
        <f t="shared" si="192"/>
        <v>800</v>
      </c>
      <c r="BP190">
        <f t="shared" si="193"/>
        <v>800</v>
      </c>
      <c r="BQ190">
        <f t="shared" si="194"/>
        <v>176</v>
      </c>
      <c r="CS190" s="193">
        <f t="shared" si="131"/>
        <v>177</v>
      </c>
      <c r="CT190" s="193">
        <f t="shared" si="132"/>
        <v>177</v>
      </c>
      <c r="CU190" s="193">
        <f t="shared" si="133"/>
        <v>177</v>
      </c>
      <c r="CV190" s="193">
        <f t="shared" si="134"/>
        <v>177</v>
      </c>
      <c r="CW190" s="193">
        <f t="shared" si="135"/>
        <v>177</v>
      </c>
      <c r="CX190" s="193">
        <f t="shared" si="136"/>
        <v>177</v>
      </c>
      <c r="CY190" s="193">
        <f t="shared" si="137"/>
        <v>177</v>
      </c>
      <c r="CZ190" s="193">
        <f t="shared" si="138"/>
        <v>177</v>
      </c>
      <c r="DA190" s="193">
        <f t="shared" si="139"/>
        <v>177</v>
      </c>
      <c r="DB190" s="193">
        <f t="shared" si="140"/>
        <v>177</v>
      </c>
      <c r="DC190" s="193">
        <f t="shared" si="141"/>
        <v>177</v>
      </c>
      <c r="DF190">
        <v>177</v>
      </c>
      <c r="DG190" s="192" t="str">
        <f t="shared" si="142"/>
        <v>01T</v>
      </c>
      <c r="DH190" s="192" t="str">
        <f t="shared" si="143"/>
        <v>09H</v>
      </c>
      <c r="DI190" s="192" t="str">
        <f t="shared" si="144"/>
        <v>13E</v>
      </c>
      <c r="DJ190" s="192" t="str">
        <f t="shared" si="145"/>
        <v>15E</v>
      </c>
      <c r="DK190" s="192" t="str">
        <f t="shared" si="146"/>
        <v>19E</v>
      </c>
      <c r="DL190" s="192" t="str">
        <f t="shared" si="147"/>
        <v>20E</v>
      </c>
      <c r="DM190" s="192" t="str">
        <f t="shared" si="148"/>
        <v>21E</v>
      </c>
      <c r="DN190" s="192" t="str">
        <f t="shared" si="149"/>
        <v>E</v>
      </c>
      <c r="DO190" s="192" t="str">
        <f t="shared" si="150"/>
        <v>E</v>
      </c>
      <c r="DP190" s="192" t="str">
        <f t="shared" si="151"/>
        <v>E</v>
      </c>
      <c r="DQ190" s="192" t="str">
        <f t="shared" si="152"/>
        <v>E</v>
      </c>
      <c r="DU190" s="204">
        <f t="shared" si="153"/>
        <v>1305000377</v>
      </c>
      <c r="DV190" s="204">
        <f t="shared" si="154"/>
        <v>1305000377</v>
      </c>
      <c r="DW190" s="204">
        <f t="shared" si="155"/>
        <v>1305000377</v>
      </c>
      <c r="DX190" s="204">
        <f t="shared" si="156"/>
        <v>1305000377</v>
      </c>
      <c r="DY190" s="204">
        <f t="shared" si="157"/>
        <v>1305000377</v>
      </c>
      <c r="DZ190" s="204">
        <f t="shared" si="158"/>
        <v>1305000377</v>
      </c>
      <c r="EA190" s="204">
        <f t="shared" si="159"/>
        <v>1305000377</v>
      </c>
      <c r="EB190" s="204">
        <f t="shared" si="160"/>
        <v>1305000377</v>
      </c>
      <c r="EC190" s="204">
        <f t="shared" si="161"/>
        <v>1305000377</v>
      </c>
      <c r="ED190" s="204">
        <f t="shared" si="162"/>
        <v>1305000377</v>
      </c>
      <c r="EE190" s="204">
        <f t="shared" si="163"/>
        <v>1305000377</v>
      </c>
    </row>
    <row r="191" spans="2:135" ht="22.8" x14ac:dyDescent="0.3">
      <c r="B191" s="225">
        <f t="shared" si="164"/>
        <v>178</v>
      </c>
      <c r="C191" s="226">
        <f t="shared" si="165"/>
        <v>1305000378</v>
      </c>
      <c r="D191" s="227" t="s">
        <v>293</v>
      </c>
      <c r="E191" s="279" t="s">
        <v>38</v>
      </c>
      <c r="F191" s="202"/>
      <c r="G191" s="202"/>
      <c r="H191" s="202"/>
      <c r="I191" s="202"/>
      <c r="J191" s="202"/>
      <c r="K191" s="201"/>
      <c r="U191">
        <v>177</v>
      </c>
      <c r="V191">
        <f t="shared" si="166"/>
        <v>1305000377</v>
      </c>
      <c r="W191" t="str">
        <f t="shared" si="167"/>
        <v>01T</v>
      </c>
      <c r="X191" t="str">
        <f>IF(B190="","",IF(OR(W191="",W191=0),"",IF(V191=800,"",INDEX(DATA!$M$10:$Q$10,1,MATCH(W191,DATA!$M$9:$Q$9,0)))))</f>
        <v>09H</v>
      </c>
      <c r="Y191" t="str">
        <f>IF(B190="","",IF($CG$13=2,IF(OR(F190="NO",F190=""),"",F190),IF(V191=800,"",DATA!$M$11)))</f>
        <v>13E</v>
      </c>
      <c r="Z191" t="str">
        <f>IF(B190="","",IF(AND($CG$13=2,G190="NO"),"",IF(V191=800,"",LEFT(DATA!$M$12,2)&amp;D190)))</f>
        <v>15E</v>
      </c>
      <c r="AA191" t="str">
        <f>IF(B190="","",IF(AND($CG$13=2,G190="NO"),"",IF(V191=800,"",LEFT(DATA!$M$13,2)&amp;D190)))</f>
        <v>19E</v>
      </c>
      <c r="AB191" t="str">
        <f>IF(B190="","",IF(AND($CG$13=2,H190="NO"),"",IF(V191=800,"",LEFT(DATA!$M$14,2)&amp;D190)))</f>
        <v>20E</v>
      </c>
      <c r="AC191" t="str">
        <f>IF(B190="","",IF(AND($CG$13=2,H190="NO"),"",IF(V191=800,"",LEFT(DATA!$M$15,2)&amp;D190)))</f>
        <v>21E</v>
      </c>
      <c r="AD191" t="str">
        <f>IF(B190="","",IF(AND($CG$13=2,I190="NO"),"",IF(V191=800,"",LEFT(DATA!$M$16,2)&amp;D190)))</f>
        <v>E</v>
      </c>
      <c r="AE191" t="str">
        <f>IF(B190="","",IF(AND($CG$13=2,I190="NO"),"",IF(V191=800,"",LEFT(DATA!$M$17,2)&amp;D190)))</f>
        <v>E</v>
      </c>
      <c r="AF191" t="str">
        <f>IF(B190="","",IF(AND($CG$13=2,J190="NO"),"",IF(V191=800,"",LEFT(DATA!$M$18,2)&amp;D190)))</f>
        <v>E</v>
      </c>
      <c r="AG191" t="str">
        <f>IF(B190="","",IF(AND($CG$13=2,J190="NO"),"",IF(V191=800,"",LEFT(DATA!$M$19,2)&amp;D190)))</f>
        <v>E</v>
      </c>
      <c r="AJ191" s="192">
        <f t="shared" si="168"/>
        <v>177</v>
      </c>
      <c r="AK191" s="192">
        <f t="shared" si="169"/>
        <v>177</v>
      </c>
      <c r="AL191" s="192">
        <f t="shared" si="170"/>
        <v>1305000377</v>
      </c>
      <c r="AM191" s="192" t="str">
        <f t="shared" si="171"/>
        <v>E</v>
      </c>
      <c r="AN191" s="192">
        <v>177</v>
      </c>
      <c r="AO191" s="192" t="str">
        <f>IF(AL191="","",INDEX($W$15:$AG$402,MATCH(AL191,V$15:$V$402,0),1))</f>
        <v>01T</v>
      </c>
      <c r="AP191" s="192" t="str">
        <f t="shared" si="172"/>
        <v>09H</v>
      </c>
      <c r="AQ191" s="192" t="str">
        <f t="shared" si="173"/>
        <v>13E</v>
      </c>
      <c r="AR191" s="192" t="str">
        <f t="shared" si="174"/>
        <v>15E</v>
      </c>
      <c r="AS191" s="192" t="str">
        <f t="shared" si="175"/>
        <v>19E</v>
      </c>
      <c r="AT191" s="192" t="str">
        <f t="shared" si="176"/>
        <v>20E</v>
      </c>
      <c r="AU191" s="192" t="str">
        <f t="shared" si="177"/>
        <v>21E</v>
      </c>
      <c r="AV191" s="192" t="str">
        <f t="shared" si="178"/>
        <v>E</v>
      </c>
      <c r="AW191" s="192" t="str">
        <f t="shared" si="179"/>
        <v>E</v>
      </c>
      <c r="AX191" s="192" t="str">
        <f t="shared" si="180"/>
        <v>E</v>
      </c>
      <c r="AY191" s="192" t="str">
        <f t="shared" si="181"/>
        <v>E</v>
      </c>
      <c r="BB191">
        <f t="shared" si="182"/>
        <v>800</v>
      </c>
      <c r="BC191">
        <f t="shared" si="183"/>
        <v>177</v>
      </c>
      <c r="BD191">
        <f t="shared" si="184"/>
        <v>800</v>
      </c>
      <c r="BE191">
        <f t="shared" si="185"/>
        <v>800</v>
      </c>
      <c r="BF191">
        <f t="shared" si="186"/>
        <v>800</v>
      </c>
      <c r="BG191">
        <f t="shared" si="187"/>
        <v>177</v>
      </c>
      <c r="BH191">
        <v>177</v>
      </c>
      <c r="BK191">
        <f t="shared" si="188"/>
        <v>177</v>
      </c>
      <c r="BL191">
        <f t="shared" si="189"/>
        <v>800</v>
      </c>
      <c r="BM191">
        <f t="shared" si="190"/>
        <v>800</v>
      </c>
      <c r="BN191">
        <f t="shared" si="191"/>
        <v>800</v>
      </c>
      <c r="BO191">
        <f t="shared" si="192"/>
        <v>800</v>
      </c>
      <c r="BP191">
        <f t="shared" si="193"/>
        <v>800</v>
      </c>
      <c r="BQ191">
        <f t="shared" si="194"/>
        <v>177</v>
      </c>
      <c r="CS191" s="193">
        <f t="shared" si="131"/>
        <v>178</v>
      </c>
      <c r="CT191" s="193">
        <f t="shared" si="132"/>
        <v>178</v>
      </c>
      <c r="CU191" s="193">
        <f t="shared" si="133"/>
        <v>178</v>
      </c>
      <c r="CV191" s="193">
        <f t="shared" si="134"/>
        <v>178</v>
      </c>
      <c r="CW191" s="193">
        <f t="shared" si="135"/>
        <v>178</v>
      </c>
      <c r="CX191" s="193">
        <f t="shared" si="136"/>
        <v>178</v>
      </c>
      <c r="CY191" s="193">
        <f t="shared" si="137"/>
        <v>178</v>
      </c>
      <c r="CZ191" s="193">
        <f t="shared" si="138"/>
        <v>178</v>
      </c>
      <c r="DA191" s="193">
        <f t="shared" si="139"/>
        <v>178</v>
      </c>
      <c r="DB191" s="193">
        <f t="shared" si="140"/>
        <v>178</v>
      </c>
      <c r="DC191" s="193">
        <f t="shared" si="141"/>
        <v>178</v>
      </c>
      <c r="DF191">
        <v>178</v>
      </c>
      <c r="DG191" s="192" t="str">
        <f t="shared" si="142"/>
        <v>01T</v>
      </c>
      <c r="DH191" s="192" t="str">
        <f t="shared" si="143"/>
        <v>09H</v>
      </c>
      <c r="DI191" s="192" t="str">
        <f t="shared" si="144"/>
        <v>13E</v>
      </c>
      <c r="DJ191" s="192" t="str">
        <f t="shared" si="145"/>
        <v>15E</v>
      </c>
      <c r="DK191" s="192" t="str">
        <f t="shared" si="146"/>
        <v>19E</v>
      </c>
      <c r="DL191" s="192" t="str">
        <f t="shared" si="147"/>
        <v>20E</v>
      </c>
      <c r="DM191" s="192" t="str">
        <f t="shared" si="148"/>
        <v>21E</v>
      </c>
      <c r="DN191" s="192" t="str">
        <f t="shared" si="149"/>
        <v>E</v>
      </c>
      <c r="DO191" s="192" t="str">
        <f t="shared" si="150"/>
        <v>E</v>
      </c>
      <c r="DP191" s="192" t="str">
        <f t="shared" si="151"/>
        <v>E</v>
      </c>
      <c r="DQ191" s="192" t="str">
        <f t="shared" si="152"/>
        <v>E</v>
      </c>
      <c r="DU191" s="204">
        <f t="shared" si="153"/>
        <v>1305000378</v>
      </c>
      <c r="DV191" s="204">
        <f t="shared" si="154"/>
        <v>1305000378</v>
      </c>
      <c r="DW191" s="204">
        <f t="shared" si="155"/>
        <v>1305000378</v>
      </c>
      <c r="DX191" s="204">
        <f t="shared" si="156"/>
        <v>1305000378</v>
      </c>
      <c r="DY191" s="204">
        <f t="shared" si="157"/>
        <v>1305000378</v>
      </c>
      <c r="DZ191" s="204">
        <f t="shared" si="158"/>
        <v>1305000378</v>
      </c>
      <c r="EA191" s="204">
        <f t="shared" si="159"/>
        <v>1305000378</v>
      </c>
      <c r="EB191" s="204">
        <f t="shared" si="160"/>
        <v>1305000378</v>
      </c>
      <c r="EC191" s="204">
        <f t="shared" si="161"/>
        <v>1305000378</v>
      </c>
      <c r="ED191" s="204">
        <f t="shared" si="162"/>
        <v>1305000378</v>
      </c>
      <c r="EE191" s="204">
        <f t="shared" si="163"/>
        <v>1305000378</v>
      </c>
    </row>
    <row r="192" spans="2:135" ht="22.8" x14ac:dyDescent="0.3">
      <c r="B192" s="225">
        <f t="shared" si="164"/>
        <v>179</v>
      </c>
      <c r="C192" s="226">
        <f t="shared" si="165"/>
        <v>1305000379</v>
      </c>
      <c r="D192" s="227" t="s">
        <v>293</v>
      </c>
      <c r="E192" s="279" t="s">
        <v>38</v>
      </c>
      <c r="F192" s="202"/>
      <c r="G192" s="202"/>
      <c r="H192" s="202"/>
      <c r="I192" s="202"/>
      <c r="J192" s="202"/>
      <c r="K192" s="201"/>
      <c r="U192">
        <v>178</v>
      </c>
      <c r="V192">
        <f t="shared" si="166"/>
        <v>1305000378</v>
      </c>
      <c r="W192" t="str">
        <f t="shared" si="167"/>
        <v>01T</v>
      </c>
      <c r="X192" t="str">
        <f>IF(B191="","",IF(OR(W192="",W192=0),"",IF(V192=800,"",INDEX(DATA!$M$10:$Q$10,1,MATCH(W192,DATA!$M$9:$Q$9,0)))))</f>
        <v>09H</v>
      </c>
      <c r="Y192" t="str">
        <f>IF(B191="","",IF($CG$13=2,IF(OR(F191="NO",F191=""),"",F191),IF(V192=800,"",DATA!$M$11)))</f>
        <v>13E</v>
      </c>
      <c r="Z192" t="str">
        <f>IF(B191="","",IF(AND($CG$13=2,G191="NO"),"",IF(V192=800,"",LEFT(DATA!$M$12,2)&amp;D191)))</f>
        <v>15E</v>
      </c>
      <c r="AA192" t="str">
        <f>IF(B191="","",IF(AND($CG$13=2,G191="NO"),"",IF(V192=800,"",LEFT(DATA!$M$13,2)&amp;D191)))</f>
        <v>19E</v>
      </c>
      <c r="AB192" t="str">
        <f>IF(B191="","",IF(AND($CG$13=2,H191="NO"),"",IF(V192=800,"",LEFT(DATA!$M$14,2)&amp;D191)))</f>
        <v>20E</v>
      </c>
      <c r="AC192" t="str">
        <f>IF(B191="","",IF(AND($CG$13=2,H191="NO"),"",IF(V192=800,"",LEFT(DATA!$M$15,2)&amp;D191)))</f>
        <v>21E</v>
      </c>
      <c r="AD192" t="str">
        <f>IF(B191="","",IF(AND($CG$13=2,I191="NO"),"",IF(V192=800,"",LEFT(DATA!$M$16,2)&amp;D191)))</f>
        <v>E</v>
      </c>
      <c r="AE192" t="str">
        <f>IF(B191="","",IF(AND($CG$13=2,I191="NO"),"",IF(V192=800,"",LEFT(DATA!$M$17,2)&amp;D191)))</f>
        <v>E</v>
      </c>
      <c r="AF192" t="str">
        <f>IF(B191="","",IF(AND($CG$13=2,J191="NO"),"",IF(V192=800,"",LEFT(DATA!$M$18,2)&amp;D191)))</f>
        <v>E</v>
      </c>
      <c r="AG192" t="str">
        <f>IF(B191="","",IF(AND($CG$13=2,J191="NO"),"",IF(V192=800,"",LEFT(DATA!$M$19,2)&amp;D191)))</f>
        <v>E</v>
      </c>
      <c r="AJ192" s="192">
        <f t="shared" si="168"/>
        <v>178</v>
      </c>
      <c r="AK192" s="192">
        <f t="shared" si="169"/>
        <v>178</v>
      </c>
      <c r="AL192" s="192">
        <f t="shared" si="170"/>
        <v>1305000378</v>
      </c>
      <c r="AM192" s="192" t="str">
        <f t="shared" si="171"/>
        <v>E</v>
      </c>
      <c r="AN192" s="192">
        <v>178</v>
      </c>
      <c r="AO192" s="192" t="str">
        <f>IF(AL192="","",INDEX($W$15:$AG$402,MATCH(AL192,V$15:$V$402,0),1))</f>
        <v>01T</v>
      </c>
      <c r="AP192" s="192" t="str">
        <f t="shared" si="172"/>
        <v>09H</v>
      </c>
      <c r="AQ192" s="192" t="str">
        <f t="shared" si="173"/>
        <v>13E</v>
      </c>
      <c r="AR192" s="192" t="str">
        <f t="shared" si="174"/>
        <v>15E</v>
      </c>
      <c r="AS192" s="192" t="str">
        <f t="shared" si="175"/>
        <v>19E</v>
      </c>
      <c r="AT192" s="192" t="str">
        <f t="shared" si="176"/>
        <v>20E</v>
      </c>
      <c r="AU192" s="192" t="str">
        <f t="shared" si="177"/>
        <v>21E</v>
      </c>
      <c r="AV192" s="192" t="str">
        <f t="shared" si="178"/>
        <v>E</v>
      </c>
      <c r="AW192" s="192" t="str">
        <f t="shared" si="179"/>
        <v>E</v>
      </c>
      <c r="AX192" s="192" t="str">
        <f t="shared" si="180"/>
        <v>E</v>
      </c>
      <c r="AY192" s="192" t="str">
        <f t="shared" si="181"/>
        <v>E</v>
      </c>
      <c r="BB192">
        <f t="shared" si="182"/>
        <v>800</v>
      </c>
      <c r="BC192">
        <f t="shared" si="183"/>
        <v>178</v>
      </c>
      <c r="BD192">
        <f t="shared" si="184"/>
        <v>800</v>
      </c>
      <c r="BE192">
        <f t="shared" si="185"/>
        <v>800</v>
      </c>
      <c r="BF192">
        <f t="shared" si="186"/>
        <v>800</v>
      </c>
      <c r="BG192">
        <f t="shared" si="187"/>
        <v>178</v>
      </c>
      <c r="BH192">
        <v>178</v>
      </c>
      <c r="BK192">
        <f t="shared" si="188"/>
        <v>178</v>
      </c>
      <c r="BL192">
        <f t="shared" si="189"/>
        <v>800</v>
      </c>
      <c r="BM192">
        <f t="shared" si="190"/>
        <v>800</v>
      </c>
      <c r="BN192">
        <f t="shared" si="191"/>
        <v>800</v>
      </c>
      <c r="BO192">
        <f t="shared" si="192"/>
        <v>800</v>
      </c>
      <c r="BP192">
        <f t="shared" si="193"/>
        <v>800</v>
      </c>
      <c r="BQ192">
        <f t="shared" si="194"/>
        <v>178</v>
      </c>
      <c r="CS192" s="193">
        <f t="shared" si="131"/>
        <v>179</v>
      </c>
      <c r="CT192" s="193">
        <f t="shared" si="132"/>
        <v>179</v>
      </c>
      <c r="CU192" s="193">
        <f t="shared" si="133"/>
        <v>179</v>
      </c>
      <c r="CV192" s="193">
        <f t="shared" si="134"/>
        <v>179</v>
      </c>
      <c r="CW192" s="193">
        <f t="shared" si="135"/>
        <v>179</v>
      </c>
      <c r="CX192" s="193">
        <f t="shared" si="136"/>
        <v>179</v>
      </c>
      <c r="CY192" s="193">
        <f t="shared" si="137"/>
        <v>179</v>
      </c>
      <c r="CZ192" s="193">
        <f t="shared" si="138"/>
        <v>179</v>
      </c>
      <c r="DA192" s="193">
        <f t="shared" si="139"/>
        <v>179</v>
      </c>
      <c r="DB192" s="193">
        <f t="shared" si="140"/>
        <v>179</v>
      </c>
      <c r="DC192" s="193">
        <f t="shared" si="141"/>
        <v>179</v>
      </c>
      <c r="DF192">
        <v>179</v>
      </c>
      <c r="DG192" s="192" t="str">
        <f t="shared" si="142"/>
        <v>01T</v>
      </c>
      <c r="DH192" s="192" t="str">
        <f t="shared" si="143"/>
        <v>09H</v>
      </c>
      <c r="DI192" s="192" t="str">
        <f t="shared" si="144"/>
        <v>13E</v>
      </c>
      <c r="DJ192" s="192" t="str">
        <f t="shared" si="145"/>
        <v>15E</v>
      </c>
      <c r="DK192" s="192" t="str">
        <f t="shared" si="146"/>
        <v>19E</v>
      </c>
      <c r="DL192" s="192" t="str">
        <f t="shared" si="147"/>
        <v>20E</v>
      </c>
      <c r="DM192" s="192" t="str">
        <f t="shared" si="148"/>
        <v>21E</v>
      </c>
      <c r="DN192" s="192" t="str">
        <f t="shared" si="149"/>
        <v>E</v>
      </c>
      <c r="DO192" s="192" t="str">
        <f t="shared" si="150"/>
        <v>E</v>
      </c>
      <c r="DP192" s="192" t="str">
        <f t="shared" si="151"/>
        <v>E</v>
      </c>
      <c r="DQ192" s="192" t="str">
        <f t="shared" si="152"/>
        <v>E</v>
      </c>
      <c r="DU192" s="204">
        <f t="shared" si="153"/>
        <v>1305000379</v>
      </c>
      <c r="DV192" s="204">
        <f t="shared" si="154"/>
        <v>1305000379</v>
      </c>
      <c r="DW192" s="204">
        <f t="shared" si="155"/>
        <v>1305000379</v>
      </c>
      <c r="DX192" s="204">
        <f t="shared" si="156"/>
        <v>1305000379</v>
      </c>
      <c r="DY192" s="204">
        <f t="shared" si="157"/>
        <v>1305000379</v>
      </c>
      <c r="DZ192" s="204">
        <f t="shared" si="158"/>
        <v>1305000379</v>
      </c>
      <c r="EA192" s="204">
        <f t="shared" si="159"/>
        <v>1305000379</v>
      </c>
      <c r="EB192" s="204">
        <f t="shared" si="160"/>
        <v>1305000379</v>
      </c>
      <c r="EC192" s="204">
        <f t="shared" si="161"/>
        <v>1305000379</v>
      </c>
      <c r="ED192" s="204">
        <f t="shared" si="162"/>
        <v>1305000379</v>
      </c>
      <c r="EE192" s="204">
        <f t="shared" si="163"/>
        <v>1305000379</v>
      </c>
    </row>
    <row r="193" spans="2:135" ht="22.8" x14ac:dyDescent="0.3">
      <c r="B193" s="225">
        <f t="shared" si="164"/>
        <v>180</v>
      </c>
      <c r="C193" s="226">
        <f t="shared" si="165"/>
        <v>1305000380</v>
      </c>
      <c r="D193" s="227" t="s">
        <v>293</v>
      </c>
      <c r="E193" s="279" t="s">
        <v>38</v>
      </c>
      <c r="F193" s="202"/>
      <c r="G193" s="202"/>
      <c r="H193" s="202"/>
      <c r="I193" s="202"/>
      <c r="J193" s="202"/>
      <c r="K193" s="201"/>
      <c r="U193">
        <v>179</v>
      </c>
      <c r="V193">
        <f t="shared" si="166"/>
        <v>1305000379</v>
      </c>
      <c r="W193" t="str">
        <f t="shared" si="167"/>
        <v>01T</v>
      </c>
      <c r="X193" t="str">
        <f>IF(B192="","",IF(OR(W193="",W193=0),"",IF(V193=800,"",INDEX(DATA!$M$10:$Q$10,1,MATCH(W193,DATA!$M$9:$Q$9,0)))))</f>
        <v>09H</v>
      </c>
      <c r="Y193" t="str">
        <f>IF(B192="","",IF($CG$13=2,IF(OR(F192="NO",F192=""),"",F192),IF(V193=800,"",DATA!$M$11)))</f>
        <v>13E</v>
      </c>
      <c r="Z193" t="str">
        <f>IF(B192="","",IF(AND($CG$13=2,G192="NO"),"",IF(V193=800,"",LEFT(DATA!$M$12,2)&amp;D192)))</f>
        <v>15E</v>
      </c>
      <c r="AA193" t="str">
        <f>IF(B192="","",IF(AND($CG$13=2,G192="NO"),"",IF(V193=800,"",LEFT(DATA!$M$13,2)&amp;D192)))</f>
        <v>19E</v>
      </c>
      <c r="AB193" t="str">
        <f>IF(B192="","",IF(AND($CG$13=2,H192="NO"),"",IF(V193=800,"",LEFT(DATA!$M$14,2)&amp;D192)))</f>
        <v>20E</v>
      </c>
      <c r="AC193" t="str">
        <f>IF(B192="","",IF(AND($CG$13=2,H192="NO"),"",IF(V193=800,"",LEFT(DATA!$M$15,2)&amp;D192)))</f>
        <v>21E</v>
      </c>
      <c r="AD193" t="str">
        <f>IF(B192="","",IF(AND($CG$13=2,I192="NO"),"",IF(V193=800,"",LEFT(DATA!$M$16,2)&amp;D192)))</f>
        <v>E</v>
      </c>
      <c r="AE193" t="str">
        <f>IF(B192="","",IF(AND($CG$13=2,I192="NO"),"",IF(V193=800,"",LEFT(DATA!$M$17,2)&amp;D192)))</f>
        <v>E</v>
      </c>
      <c r="AF193" t="str">
        <f>IF(B192="","",IF(AND($CG$13=2,J192="NO"),"",IF(V193=800,"",LEFT(DATA!$M$18,2)&amp;D192)))</f>
        <v>E</v>
      </c>
      <c r="AG193" t="str">
        <f>IF(B192="","",IF(AND($CG$13=2,J192="NO"),"",IF(V193=800,"",LEFT(DATA!$M$19,2)&amp;D192)))</f>
        <v>E</v>
      </c>
      <c r="AJ193" s="192">
        <f t="shared" si="168"/>
        <v>179</v>
      </c>
      <c r="AK193" s="192">
        <f t="shared" si="169"/>
        <v>179</v>
      </c>
      <c r="AL193" s="192">
        <f t="shared" si="170"/>
        <v>1305000379</v>
      </c>
      <c r="AM193" s="192" t="str">
        <f t="shared" si="171"/>
        <v>E</v>
      </c>
      <c r="AN193" s="192">
        <v>179</v>
      </c>
      <c r="AO193" s="192" t="str">
        <f>IF(AL193="","",INDEX($W$15:$AG$402,MATCH(AL193,V$15:$V$402,0),1))</f>
        <v>01T</v>
      </c>
      <c r="AP193" s="192" t="str">
        <f t="shared" si="172"/>
        <v>09H</v>
      </c>
      <c r="AQ193" s="192" t="str">
        <f t="shared" si="173"/>
        <v>13E</v>
      </c>
      <c r="AR193" s="192" t="str">
        <f t="shared" si="174"/>
        <v>15E</v>
      </c>
      <c r="AS193" s="192" t="str">
        <f t="shared" si="175"/>
        <v>19E</v>
      </c>
      <c r="AT193" s="192" t="str">
        <f t="shared" si="176"/>
        <v>20E</v>
      </c>
      <c r="AU193" s="192" t="str">
        <f t="shared" si="177"/>
        <v>21E</v>
      </c>
      <c r="AV193" s="192" t="str">
        <f t="shared" si="178"/>
        <v>E</v>
      </c>
      <c r="AW193" s="192" t="str">
        <f t="shared" si="179"/>
        <v>E</v>
      </c>
      <c r="AX193" s="192" t="str">
        <f t="shared" si="180"/>
        <v>E</v>
      </c>
      <c r="AY193" s="192" t="str">
        <f t="shared" si="181"/>
        <v>E</v>
      </c>
      <c r="BB193">
        <f t="shared" si="182"/>
        <v>800</v>
      </c>
      <c r="BC193">
        <f t="shared" si="183"/>
        <v>179</v>
      </c>
      <c r="BD193">
        <f t="shared" si="184"/>
        <v>800</v>
      </c>
      <c r="BE193">
        <f t="shared" si="185"/>
        <v>800</v>
      </c>
      <c r="BF193">
        <f t="shared" si="186"/>
        <v>800</v>
      </c>
      <c r="BG193">
        <f t="shared" si="187"/>
        <v>179</v>
      </c>
      <c r="BH193">
        <v>179</v>
      </c>
      <c r="BK193">
        <f t="shared" si="188"/>
        <v>179</v>
      </c>
      <c r="BL193">
        <f t="shared" si="189"/>
        <v>800</v>
      </c>
      <c r="BM193">
        <f t="shared" si="190"/>
        <v>800</v>
      </c>
      <c r="BN193">
        <f t="shared" si="191"/>
        <v>800</v>
      </c>
      <c r="BO193">
        <f t="shared" si="192"/>
        <v>800</v>
      </c>
      <c r="BP193">
        <f t="shared" si="193"/>
        <v>800</v>
      </c>
      <c r="BQ193">
        <f t="shared" si="194"/>
        <v>179</v>
      </c>
      <c r="CS193" s="193">
        <f t="shared" si="131"/>
        <v>180</v>
      </c>
      <c r="CT193" s="193">
        <f t="shared" si="132"/>
        <v>180</v>
      </c>
      <c r="CU193" s="193">
        <f t="shared" si="133"/>
        <v>180</v>
      </c>
      <c r="CV193" s="193">
        <f t="shared" si="134"/>
        <v>180</v>
      </c>
      <c r="CW193" s="193">
        <f t="shared" si="135"/>
        <v>180</v>
      </c>
      <c r="CX193" s="193">
        <f t="shared" si="136"/>
        <v>180</v>
      </c>
      <c r="CY193" s="193">
        <f t="shared" si="137"/>
        <v>180</v>
      </c>
      <c r="CZ193" s="193">
        <f t="shared" si="138"/>
        <v>180</v>
      </c>
      <c r="DA193" s="193">
        <f t="shared" si="139"/>
        <v>180</v>
      </c>
      <c r="DB193" s="193">
        <f t="shared" si="140"/>
        <v>180</v>
      </c>
      <c r="DC193" s="193">
        <f t="shared" si="141"/>
        <v>180</v>
      </c>
      <c r="DF193">
        <v>180</v>
      </c>
      <c r="DG193" s="192" t="str">
        <f t="shared" si="142"/>
        <v>01T</v>
      </c>
      <c r="DH193" s="192" t="str">
        <f t="shared" si="143"/>
        <v>09H</v>
      </c>
      <c r="DI193" s="192" t="str">
        <f t="shared" si="144"/>
        <v>13E</v>
      </c>
      <c r="DJ193" s="192" t="str">
        <f t="shared" si="145"/>
        <v>15E</v>
      </c>
      <c r="DK193" s="192" t="str">
        <f t="shared" si="146"/>
        <v>19E</v>
      </c>
      <c r="DL193" s="192" t="str">
        <f t="shared" si="147"/>
        <v>20E</v>
      </c>
      <c r="DM193" s="192" t="str">
        <f t="shared" si="148"/>
        <v>21E</v>
      </c>
      <c r="DN193" s="192" t="str">
        <f t="shared" si="149"/>
        <v>E</v>
      </c>
      <c r="DO193" s="192" t="str">
        <f t="shared" si="150"/>
        <v>E</v>
      </c>
      <c r="DP193" s="192" t="str">
        <f t="shared" si="151"/>
        <v>E</v>
      </c>
      <c r="DQ193" s="192" t="str">
        <f t="shared" si="152"/>
        <v>E</v>
      </c>
      <c r="DU193" s="204">
        <f t="shared" si="153"/>
        <v>1305000380</v>
      </c>
      <c r="DV193" s="204">
        <f t="shared" si="154"/>
        <v>1305000380</v>
      </c>
      <c r="DW193" s="204">
        <f t="shared" si="155"/>
        <v>1305000380</v>
      </c>
      <c r="DX193" s="204">
        <f t="shared" si="156"/>
        <v>1305000380</v>
      </c>
      <c r="DY193" s="204">
        <f t="shared" si="157"/>
        <v>1305000380</v>
      </c>
      <c r="DZ193" s="204">
        <f t="shared" si="158"/>
        <v>1305000380</v>
      </c>
      <c r="EA193" s="204">
        <f t="shared" si="159"/>
        <v>1305000380</v>
      </c>
      <c r="EB193" s="204">
        <f t="shared" si="160"/>
        <v>1305000380</v>
      </c>
      <c r="EC193" s="204">
        <f t="shared" si="161"/>
        <v>1305000380</v>
      </c>
      <c r="ED193" s="204">
        <f t="shared" si="162"/>
        <v>1305000380</v>
      </c>
      <c r="EE193" s="204">
        <f t="shared" si="163"/>
        <v>1305000380</v>
      </c>
    </row>
    <row r="194" spans="2:135" ht="22.8" x14ac:dyDescent="0.3">
      <c r="B194" s="225">
        <f t="shared" si="164"/>
        <v>181</v>
      </c>
      <c r="C194" s="226">
        <f t="shared" si="165"/>
        <v>1305000381</v>
      </c>
      <c r="D194" s="227" t="s">
        <v>293</v>
      </c>
      <c r="E194" s="279" t="s">
        <v>38</v>
      </c>
      <c r="F194" s="202"/>
      <c r="G194" s="202"/>
      <c r="H194" s="202"/>
      <c r="I194" s="202"/>
      <c r="J194" s="202"/>
      <c r="K194" s="201"/>
      <c r="U194">
        <v>180</v>
      </c>
      <c r="V194">
        <f t="shared" si="166"/>
        <v>1305000380</v>
      </c>
      <c r="W194" t="str">
        <f t="shared" si="167"/>
        <v>01T</v>
      </c>
      <c r="X194" t="str">
        <f>IF(B193="","",IF(OR(W194="",W194=0),"",IF(V194=800,"",INDEX(DATA!$M$10:$Q$10,1,MATCH(W194,DATA!$M$9:$Q$9,0)))))</f>
        <v>09H</v>
      </c>
      <c r="Y194" t="str">
        <f>IF(B193="","",IF($CG$13=2,IF(OR(F193="NO",F193=""),"",F193),IF(V194=800,"",DATA!$M$11)))</f>
        <v>13E</v>
      </c>
      <c r="Z194" t="str">
        <f>IF(B193="","",IF(AND($CG$13=2,G193="NO"),"",IF(V194=800,"",LEFT(DATA!$M$12,2)&amp;D193)))</f>
        <v>15E</v>
      </c>
      <c r="AA194" t="str">
        <f>IF(B193="","",IF(AND($CG$13=2,G193="NO"),"",IF(V194=800,"",LEFT(DATA!$M$13,2)&amp;D193)))</f>
        <v>19E</v>
      </c>
      <c r="AB194" t="str">
        <f>IF(B193="","",IF(AND($CG$13=2,H193="NO"),"",IF(V194=800,"",LEFT(DATA!$M$14,2)&amp;D193)))</f>
        <v>20E</v>
      </c>
      <c r="AC194" t="str">
        <f>IF(B193="","",IF(AND($CG$13=2,H193="NO"),"",IF(V194=800,"",LEFT(DATA!$M$15,2)&amp;D193)))</f>
        <v>21E</v>
      </c>
      <c r="AD194" t="str">
        <f>IF(B193="","",IF(AND($CG$13=2,I193="NO"),"",IF(V194=800,"",LEFT(DATA!$M$16,2)&amp;D193)))</f>
        <v>E</v>
      </c>
      <c r="AE194" t="str">
        <f>IF(B193="","",IF(AND($CG$13=2,I193="NO"),"",IF(V194=800,"",LEFT(DATA!$M$17,2)&amp;D193)))</f>
        <v>E</v>
      </c>
      <c r="AF194" t="str">
        <f>IF(B193="","",IF(AND($CG$13=2,J193="NO"),"",IF(V194=800,"",LEFT(DATA!$M$18,2)&amp;D193)))</f>
        <v>E</v>
      </c>
      <c r="AG194" t="str">
        <f>IF(B193="","",IF(AND($CG$13=2,J193="NO"),"",IF(V194=800,"",LEFT(DATA!$M$19,2)&amp;D193)))</f>
        <v>E</v>
      </c>
      <c r="AJ194" s="192">
        <f t="shared" si="168"/>
        <v>180</v>
      </c>
      <c r="AK194" s="192">
        <f t="shared" si="169"/>
        <v>180</v>
      </c>
      <c r="AL194" s="192">
        <f t="shared" si="170"/>
        <v>1305000380</v>
      </c>
      <c r="AM194" s="192" t="str">
        <f t="shared" si="171"/>
        <v>E</v>
      </c>
      <c r="AN194" s="192">
        <v>180</v>
      </c>
      <c r="AO194" s="192" t="str">
        <f>IF(AL194="","",INDEX($W$15:$AG$402,MATCH(AL194,V$15:$V$402,0),1))</f>
        <v>01T</v>
      </c>
      <c r="AP194" s="192" t="str">
        <f t="shared" si="172"/>
        <v>09H</v>
      </c>
      <c r="AQ194" s="192" t="str">
        <f t="shared" si="173"/>
        <v>13E</v>
      </c>
      <c r="AR194" s="192" t="str">
        <f t="shared" si="174"/>
        <v>15E</v>
      </c>
      <c r="AS194" s="192" t="str">
        <f t="shared" si="175"/>
        <v>19E</v>
      </c>
      <c r="AT194" s="192" t="str">
        <f t="shared" si="176"/>
        <v>20E</v>
      </c>
      <c r="AU194" s="192" t="str">
        <f t="shared" si="177"/>
        <v>21E</v>
      </c>
      <c r="AV194" s="192" t="str">
        <f t="shared" si="178"/>
        <v>E</v>
      </c>
      <c r="AW194" s="192" t="str">
        <f t="shared" si="179"/>
        <v>E</v>
      </c>
      <c r="AX194" s="192" t="str">
        <f t="shared" si="180"/>
        <v>E</v>
      </c>
      <c r="AY194" s="192" t="str">
        <f t="shared" si="181"/>
        <v>E</v>
      </c>
      <c r="BB194">
        <f t="shared" si="182"/>
        <v>800</v>
      </c>
      <c r="BC194">
        <f t="shared" si="183"/>
        <v>180</v>
      </c>
      <c r="BD194">
        <f t="shared" si="184"/>
        <v>800</v>
      </c>
      <c r="BE194">
        <f t="shared" si="185"/>
        <v>800</v>
      </c>
      <c r="BF194">
        <f t="shared" si="186"/>
        <v>800</v>
      </c>
      <c r="BG194">
        <f t="shared" si="187"/>
        <v>180</v>
      </c>
      <c r="BH194">
        <v>180</v>
      </c>
      <c r="BK194">
        <f t="shared" si="188"/>
        <v>180</v>
      </c>
      <c r="BL194">
        <f t="shared" si="189"/>
        <v>800</v>
      </c>
      <c r="BM194">
        <f t="shared" si="190"/>
        <v>800</v>
      </c>
      <c r="BN194">
        <f t="shared" si="191"/>
        <v>800</v>
      </c>
      <c r="BO194">
        <f t="shared" si="192"/>
        <v>800</v>
      </c>
      <c r="BP194">
        <f t="shared" si="193"/>
        <v>800</v>
      </c>
      <c r="BQ194">
        <f t="shared" si="194"/>
        <v>180</v>
      </c>
      <c r="CS194" s="193">
        <f t="shared" si="131"/>
        <v>181</v>
      </c>
      <c r="CT194" s="193">
        <f t="shared" si="132"/>
        <v>181</v>
      </c>
      <c r="CU194" s="193">
        <f t="shared" si="133"/>
        <v>181</v>
      </c>
      <c r="CV194" s="193">
        <f t="shared" si="134"/>
        <v>181</v>
      </c>
      <c r="CW194" s="193">
        <f t="shared" si="135"/>
        <v>181</v>
      </c>
      <c r="CX194" s="193">
        <f t="shared" si="136"/>
        <v>181</v>
      </c>
      <c r="CY194" s="193">
        <f t="shared" si="137"/>
        <v>181</v>
      </c>
      <c r="CZ194" s="193">
        <f t="shared" si="138"/>
        <v>181</v>
      </c>
      <c r="DA194" s="193">
        <f t="shared" si="139"/>
        <v>181</v>
      </c>
      <c r="DB194" s="193">
        <f t="shared" si="140"/>
        <v>181</v>
      </c>
      <c r="DC194" s="193">
        <f t="shared" si="141"/>
        <v>181</v>
      </c>
      <c r="DF194">
        <v>181</v>
      </c>
      <c r="DG194" s="192" t="str">
        <f t="shared" si="142"/>
        <v>01T</v>
      </c>
      <c r="DH194" s="192" t="str">
        <f t="shared" si="143"/>
        <v>09H</v>
      </c>
      <c r="DI194" s="192" t="str">
        <f t="shared" si="144"/>
        <v>13E</v>
      </c>
      <c r="DJ194" s="192" t="str">
        <f t="shared" si="145"/>
        <v>15E</v>
      </c>
      <c r="DK194" s="192" t="str">
        <f t="shared" si="146"/>
        <v>19E</v>
      </c>
      <c r="DL194" s="192" t="str">
        <f t="shared" si="147"/>
        <v>20E</v>
      </c>
      <c r="DM194" s="192" t="str">
        <f t="shared" si="148"/>
        <v>21E</v>
      </c>
      <c r="DN194" s="192" t="str">
        <f t="shared" si="149"/>
        <v>E</v>
      </c>
      <c r="DO194" s="192" t="str">
        <f t="shared" si="150"/>
        <v>E</v>
      </c>
      <c r="DP194" s="192" t="str">
        <f t="shared" si="151"/>
        <v>E</v>
      </c>
      <c r="DQ194" s="192" t="str">
        <f t="shared" si="152"/>
        <v>E</v>
      </c>
      <c r="DU194" s="204">
        <f t="shared" si="153"/>
        <v>1305000381</v>
      </c>
      <c r="DV194" s="204">
        <f t="shared" si="154"/>
        <v>1305000381</v>
      </c>
      <c r="DW194" s="204">
        <f t="shared" si="155"/>
        <v>1305000381</v>
      </c>
      <c r="DX194" s="204">
        <f t="shared" si="156"/>
        <v>1305000381</v>
      </c>
      <c r="DY194" s="204">
        <f t="shared" si="157"/>
        <v>1305000381</v>
      </c>
      <c r="DZ194" s="204">
        <f t="shared" si="158"/>
        <v>1305000381</v>
      </c>
      <c r="EA194" s="204">
        <f t="shared" si="159"/>
        <v>1305000381</v>
      </c>
      <c r="EB194" s="204">
        <f t="shared" si="160"/>
        <v>1305000381</v>
      </c>
      <c r="EC194" s="204">
        <f t="shared" si="161"/>
        <v>1305000381</v>
      </c>
      <c r="ED194" s="204">
        <f t="shared" si="162"/>
        <v>1305000381</v>
      </c>
      <c r="EE194" s="204">
        <f t="shared" si="163"/>
        <v>1305000381</v>
      </c>
    </row>
    <row r="195" spans="2:135" ht="22.8" x14ac:dyDescent="0.3">
      <c r="B195" s="225">
        <f t="shared" si="164"/>
        <v>182</v>
      </c>
      <c r="C195" s="226">
        <f t="shared" si="165"/>
        <v>1305000382</v>
      </c>
      <c r="D195" s="227" t="s">
        <v>293</v>
      </c>
      <c r="E195" s="279" t="s">
        <v>38</v>
      </c>
      <c r="F195" s="202"/>
      <c r="G195" s="202"/>
      <c r="H195" s="202"/>
      <c r="I195" s="202"/>
      <c r="J195" s="202"/>
      <c r="K195" s="201"/>
      <c r="U195">
        <v>181</v>
      </c>
      <c r="V195">
        <f t="shared" si="166"/>
        <v>1305000381</v>
      </c>
      <c r="W195" t="str">
        <f t="shared" si="167"/>
        <v>01T</v>
      </c>
      <c r="X195" t="str">
        <f>IF(B194="","",IF(OR(W195="",W195=0),"",IF(V195=800,"",INDEX(DATA!$M$10:$Q$10,1,MATCH(W195,DATA!$M$9:$Q$9,0)))))</f>
        <v>09H</v>
      </c>
      <c r="Y195" t="str">
        <f>IF(B194="","",IF($CG$13=2,IF(OR(F194="NO",F194=""),"",F194),IF(V195=800,"",DATA!$M$11)))</f>
        <v>13E</v>
      </c>
      <c r="Z195" t="str">
        <f>IF(B194="","",IF(AND($CG$13=2,G194="NO"),"",IF(V195=800,"",LEFT(DATA!$M$12,2)&amp;D194)))</f>
        <v>15E</v>
      </c>
      <c r="AA195" t="str">
        <f>IF(B194="","",IF(AND($CG$13=2,G194="NO"),"",IF(V195=800,"",LEFT(DATA!$M$13,2)&amp;D194)))</f>
        <v>19E</v>
      </c>
      <c r="AB195" t="str">
        <f>IF(B194="","",IF(AND($CG$13=2,H194="NO"),"",IF(V195=800,"",LEFT(DATA!$M$14,2)&amp;D194)))</f>
        <v>20E</v>
      </c>
      <c r="AC195" t="str">
        <f>IF(B194="","",IF(AND($CG$13=2,H194="NO"),"",IF(V195=800,"",LEFT(DATA!$M$15,2)&amp;D194)))</f>
        <v>21E</v>
      </c>
      <c r="AD195" t="str">
        <f>IF(B194="","",IF(AND($CG$13=2,I194="NO"),"",IF(V195=800,"",LEFT(DATA!$M$16,2)&amp;D194)))</f>
        <v>E</v>
      </c>
      <c r="AE195" t="str">
        <f>IF(B194="","",IF(AND($CG$13=2,I194="NO"),"",IF(V195=800,"",LEFT(DATA!$M$17,2)&amp;D194)))</f>
        <v>E</v>
      </c>
      <c r="AF195" t="str">
        <f>IF(B194="","",IF(AND($CG$13=2,J194="NO"),"",IF(V195=800,"",LEFT(DATA!$M$18,2)&amp;D194)))</f>
        <v>E</v>
      </c>
      <c r="AG195" t="str">
        <f>IF(B194="","",IF(AND($CG$13=2,J194="NO"),"",IF(V195=800,"",LEFT(DATA!$M$19,2)&amp;D194)))</f>
        <v>E</v>
      </c>
      <c r="AJ195" s="192">
        <f t="shared" si="168"/>
        <v>181</v>
      </c>
      <c r="AK195" s="192">
        <f t="shared" si="169"/>
        <v>181</v>
      </c>
      <c r="AL195" s="192">
        <f t="shared" si="170"/>
        <v>1305000381</v>
      </c>
      <c r="AM195" s="192" t="str">
        <f t="shared" si="171"/>
        <v>E</v>
      </c>
      <c r="AN195" s="192">
        <v>181</v>
      </c>
      <c r="AO195" s="192" t="str">
        <f>IF(AL195="","",INDEX($W$15:$AG$402,MATCH(AL195,V$15:$V$402,0),1))</f>
        <v>01T</v>
      </c>
      <c r="AP195" s="192" t="str">
        <f t="shared" si="172"/>
        <v>09H</v>
      </c>
      <c r="AQ195" s="192" t="str">
        <f t="shared" si="173"/>
        <v>13E</v>
      </c>
      <c r="AR195" s="192" t="str">
        <f t="shared" si="174"/>
        <v>15E</v>
      </c>
      <c r="AS195" s="192" t="str">
        <f t="shared" si="175"/>
        <v>19E</v>
      </c>
      <c r="AT195" s="192" t="str">
        <f t="shared" si="176"/>
        <v>20E</v>
      </c>
      <c r="AU195" s="192" t="str">
        <f t="shared" si="177"/>
        <v>21E</v>
      </c>
      <c r="AV195" s="192" t="str">
        <f t="shared" si="178"/>
        <v>E</v>
      </c>
      <c r="AW195" s="192" t="str">
        <f t="shared" si="179"/>
        <v>E</v>
      </c>
      <c r="AX195" s="192" t="str">
        <f t="shared" si="180"/>
        <v>E</v>
      </c>
      <c r="AY195" s="192" t="str">
        <f t="shared" si="181"/>
        <v>E</v>
      </c>
      <c r="BB195">
        <f t="shared" si="182"/>
        <v>800</v>
      </c>
      <c r="BC195">
        <f t="shared" si="183"/>
        <v>181</v>
      </c>
      <c r="BD195">
        <f t="shared" si="184"/>
        <v>800</v>
      </c>
      <c r="BE195">
        <f t="shared" si="185"/>
        <v>800</v>
      </c>
      <c r="BF195">
        <f t="shared" si="186"/>
        <v>800</v>
      </c>
      <c r="BG195">
        <f t="shared" si="187"/>
        <v>181</v>
      </c>
      <c r="BH195">
        <v>181</v>
      </c>
      <c r="BK195">
        <f t="shared" si="188"/>
        <v>181</v>
      </c>
      <c r="BL195">
        <f t="shared" si="189"/>
        <v>800</v>
      </c>
      <c r="BM195">
        <f t="shared" si="190"/>
        <v>800</v>
      </c>
      <c r="BN195">
        <f t="shared" si="191"/>
        <v>800</v>
      </c>
      <c r="BO195">
        <f t="shared" si="192"/>
        <v>800</v>
      </c>
      <c r="BP195">
        <f t="shared" si="193"/>
        <v>800</v>
      </c>
      <c r="BQ195">
        <f t="shared" si="194"/>
        <v>181</v>
      </c>
      <c r="CS195" s="193">
        <f t="shared" si="131"/>
        <v>182</v>
      </c>
      <c r="CT195" s="193">
        <f t="shared" si="132"/>
        <v>182</v>
      </c>
      <c r="CU195" s="193">
        <f t="shared" si="133"/>
        <v>182</v>
      </c>
      <c r="CV195" s="193">
        <f t="shared" si="134"/>
        <v>182</v>
      </c>
      <c r="CW195" s="193">
        <f t="shared" si="135"/>
        <v>182</v>
      </c>
      <c r="CX195" s="193">
        <f t="shared" si="136"/>
        <v>182</v>
      </c>
      <c r="CY195" s="193">
        <f t="shared" si="137"/>
        <v>182</v>
      </c>
      <c r="CZ195" s="193">
        <f t="shared" si="138"/>
        <v>182</v>
      </c>
      <c r="DA195" s="193">
        <f t="shared" si="139"/>
        <v>182</v>
      </c>
      <c r="DB195" s="193">
        <f t="shared" si="140"/>
        <v>182</v>
      </c>
      <c r="DC195" s="193">
        <f t="shared" si="141"/>
        <v>182</v>
      </c>
      <c r="DF195">
        <v>182</v>
      </c>
      <c r="DG195" s="192" t="str">
        <f t="shared" si="142"/>
        <v>01T</v>
      </c>
      <c r="DH195" s="192" t="str">
        <f t="shared" si="143"/>
        <v>09H</v>
      </c>
      <c r="DI195" s="192" t="str">
        <f t="shared" si="144"/>
        <v>13E</v>
      </c>
      <c r="DJ195" s="192" t="str">
        <f t="shared" si="145"/>
        <v>15E</v>
      </c>
      <c r="DK195" s="192" t="str">
        <f t="shared" si="146"/>
        <v>19E</v>
      </c>
      <c r="DL195" s="192" t="str">
        <f t="shared" si="147"/>
        <v>20E</v>
      </c>
      <c r="DM195" s="192" t="str">
        <f t="shared" si="148"/>
        <v>21E</v>
      </c>
      <c r="DN195" s="192" t="str">
        <f t="shared" si="149"/>
        <v>E</v>
      </c>
      <c r="DO195" s="192" t="str">
        <f t="shared" si="150"/>
        <v>E</v>
      </c>
      <c r="DP195" s="192" t="str">
        <f t="shared" si="151"/>
        <v>E</v>
      </c>
      <c r="DQ195" s="192" t="str">
        <f t="shared" si="152"/>
        <v>E</v>
      </c>
      <c r="DU195" s="204">
        <f t="shared" si="153"/>
        <v>1305000382</v>
      </c>
      <c r="DV195" s="204">
        <f t="shared" si="154"/>
        <v>1305000382</v>
      </c>
      <c r="DW195" s="204">
        <f t="shared" si="155"/>
        <v>1305000382</v>
      </c>
      <c r="DX195" s="204">
        <f t="shared" si="156"/>
        <v>1305000382</v>
      </c>
      <c r="DY195" s="204">
        <f t="shared" si="157"/>
        <v>1305000382</v>
      </c>
      <c r="DZ195" s="204">
        <f t="shared" si="158"/>
        <v>1305000382</v>
      </c>
      <c r="EA195" s="204">
        <f t="shared" si="159"/>
        <v>1305000382</v>
      </c>
      <c r="EB195" s="204">
        <f t="shared" si="160"/>
        <v>1305000382</v>
      </c>
      <c r="EC195" s="204">
        <f t="shared" si="161"/>
        <v>1305000382</v>
      </c>
      <c r="ED195" s="204">
        <f t="shared" si="162"/>
        <v>1305000382</v>
      </c>
      <c r="EE195" s="204">
        <f t="shared" si="163"/>
        <v>1305000382</v>
      </c>
    </row>
    <row r="196" spans="2:135" ht="22.8" x14ac:dyDescent="0.3">
      <c r="B196" s="225">
        <f t="shared" si="164"/>
        <v>183</v>
      </c>
      <c r="C196" s="226">
        <f t="shared" si="165"/>
        <v>1305000383</v>
      </c>
      <c r="D196" s="227" t="s">
        <v>293</v>
      </c>
      <c r="E196" s="279" t="s">
        <v>38</v>
      </c>
      <c r="F196" s="202"/>
      <c r="G196" s="202"/>
      <c r="H196" s="202"/>
      <c r="I196" s="202"/>
      <c r="J196" s="202"/>
      <c r="K196" s="201"/>
      <c r="U196">
        <v>182</v>
      </c>
      <c r="V196">
        <f t="shared" si="166"/>
        <v>1305000382</v>
      </c>
      <c r="W196" t="str">
        <f t="shared" si="167"/>
        <v>01T</v>
      </c>
      <c r="X196" t="str">
        <f>IF(B195="","",IF(OR(W196="",W196=0),"",IF(V196=800,"",INDEX(DATA!$M$10:$Q$10,1,MATCH(W196,DATA!$M$9:$Q$9,0)))))</f>
        <v>09H</v>
      </c>
      <c r="Y196" t="str">
        <f>IF(B195="","",IF($CG$13=2,IF(OR(F195="NO",F195=""),"",F195),IF(V196=800,"",DATA!$M$11)))</f>
        <v>13E</v>
      </c>
      <c r="Z196" t="str">
        <f>IF(B195="","",IF(AND($CG$13=2,G195="NO"),"",IF(V196=800,"",LEFT(DATA!$M$12,2)&amp;D195)))</f>
        <v>15E</v>
      </c>
      <c r="AA196" t="str">
        <f>IF(B195="","",IF(AND($CG$13=2,G195="NO"),"",IF(V196=800,"",LEFT(DATA!$M$13,2)&amp;D195)))</f>
        <v>19E</v>
      </c>
      <c r="AB196" t="str">
        <f>IF(B195="","",IF(AND($CG$13=2,H195="NO"),"",IF(V196=800,"",LEFT(DATA!$M$14,2)&amp;D195)))</f>
        <v>20E</v>
      </c>
      <c r="AC196" t="str">
        <f>IF(B195="","",IF(AND($CG$13=2,H195="NO"),"",IF(V196=800,"",LEFT(DATA!$M$15,2)&amp;D195)))</f>
        <v>21E</v>
      </c>
      <c r="AD196" t="str">
        <f>IF(B195="","",IF(AND($CG$13=2,I195="NO"),"",IF(V196=800,"",LEFT(DATA!$M$16,2)&amp;D195)))</f>
        <v>E</v>
      </c>
      <c r="AE196" t="str">
        <f>IF(B195="","",IF(AND($CG$13=2,I195="NO"),"",IF(V196=800,"",LEFT(DATA!$M$17,2)&amp;D195)))</f>
        <v>E</v>
      </c>
      <c r="AF196" t="str">
        <f>IF(B195="","",IF(AND($CG$13=2,J195="NO"),"",IF(V196=800,"",LEFT(DATA!$M$18,2)&amp;D195)))</f>
        <v>E</v>
      </c>
      <c r="AG196" t="str">
        <f>IF(B195="","",IF(AND($CG$13=2,J195="NO"),"",IF(V196=800,"",LEFT(DATA!$M$19,2)&amp;D195)))</f>
        <v>E</v>
      </c>
      <c r="AJ196" s="192">
        <f t="shared" si="168"/>
        <v>182</v>
      </c>
      <c r="AK196" s="192">
        <f t="shared" si="169"/>
        <v>182</v>
      </c>
      <c r="AL196" s="192">
        <f t="shared" si="170"/>
        <v>1305000382</v>
      </c>
      <c r="AM196" s="192" t="str">
        <f t="shared" si="171"/>
        <v>E</v>
      </c>
      <c r="AN196" s="192">
        <v>182</v>
      </c>
      <c r="AO196" s="192" t="str">
        <f>IF(AL196="","",INDEX($W$15:$AG$402,MATCH(AL196,V$15:$V$402,0),1))</f>
        <v>01T</v>
      </c>
      <c r="AP196" s="192" t="str">
        <f t="shared" si="172"/>
        <v>09H</v>
      </c>
      <c r="AQ196" s="192" t="str">
        <f t="shared" si="173"/>
        <v>13E</v>
      </c>
      <c r="AR196" s="192" t="str">
        <f t="shared" si="174"/>
        <v>15E</v>
      </c>
      <c r="AS196" s="192" t="str">
        <f t="shared" si="175"/>
        <v>19E</v>
      </c>
      <c r="AT196" s="192" t="str">
        <f t="shared" si="176"/>
        <v>20E</v>
      </c>
      <c r="AU196" s="192" t="str">
        <f t="shared" si="177"/>
        <v>21E</v>
      </c>
      <c r="AV196" s="192" t="str">
        <f t="shared" si="178"/>
        <v>E</v>
      </c>
      <c r="AW196" s="192" t="str">
        <f t="shared" si="179"/>
        <v>E</v>
      </c>
      <c r="AX196" s="192" t="str">
        <f t="shared" si="180"/>
        <v>E</v>
      </c>
      <c r="AY196" s="192" t="str">
        <f t="shared" si="181"/>
        <v>E</v>
      </c>
      <c r="BB196">
        <f t="shared" si="182"/>
        <v>800</v>
      </c>
      <c r="BC196">
        <f t="shared" si="183"/>
        <v>182</v>
      </c>
      <c r="BD196">
        <f t="shared" si="184"/>
        <v>800</v>
      </c>
      <c r="BE196">
        <f t="shared" si="185"/>
        <v>800</v>
      </c>
      <c r="BF196">
        <f t="shared" si="186"/>
        <v>800</v>
      </c>
      <c r="BG196">
        <f t="shared" si="187"/>
        <v>182</v>
      </c>
      <c r="BH196">
        <v>182</v>
      </c>
      <c r="BK196">
        <f t="shared" si="188"/>
        <v>182</v>
      </c>
      <c r="BL196">
        <f t="shared" si="189"/>
        <v>800</v>
      </c>
      <c r="BM196">
        <f t="shared" si="190"/>
        <v>800</v>
      </c>
      <c r="BN196">
        <f t="shared" si="191"/>
        <v>800</v>
      </c>
      <c r="BO196">
        <f t="shared" si="192"/>
        <v>800</v>
      </c>
      <c r="BP196">
        <f t="shared" si="193"/>
        <v>800</v>
      </c>
      <c r="BQ196">
        <f t="shared" si="194"/>
        <v>182</v>
      </c>
      <c r="CS196" s="193">
        <f t="shared" si="131"/>
        <v>183</v>
      </c>
      <c r="CT196" s="193">
        <f t="shared" si="132"/>
        <v>183</v>
      </c>
      <c r="CU196" s="193">
        <f t="shared" si="133"/>
        <v>183</v>
      </c>
      <c r="CV196" s="193">
        <f t="shared" si="134"/>
        <v>183</v>
      </c>
      <c r="CW196" s="193">
        <f t="shared" si="135"/>
        <v>183</v>
      </c>
      <c r="CX196" s="193">
        <f t="shared" si="136"/>
        <v>183</v>
      </c>
      <c r="CY196" s="193">
        <f t="shared" si="137"/>
        <v>183</v>
      </c>
      <c r="CZ196" s="193">
        <f t="shared" si="138"/>
        <v>183</v>
      </c>
      <c r="DA196" s="193">
        <f t="shared" si="139"/>
        <v>183</v>
      </c>
      <c r="DB196" s="193">
        <f t="shared" si="140"/>
        <v>183</v>
      </c>
      <c r="DC196" s="193">
        <f t="shared" si="141"/>
        <v>183</v>
      </c>
      <c r="DF196">
        <v>183</v>
      </c>
      <c r="DG196" s="192" t="str">
        <f t="shared" si="142"/>
        <v>01T</v>
      </c>
      <c r="DH196" s="192" t="str">
        <f t="shared" si="143"/>
        <v>09H</v>
      </c>
      <c r="DI196" s="192" t="str">
        <f t="shared" si="144"/>
        <v>13E</v>
      </c>
      <c r="DJ196" s="192" t="str">
        <f t="shared" si="145"/>
        <v>15E</v>
      </c>
      <c r="DK196" s="192" t="str">
        <f t="shared" si="146"/>
        <v>19E</v>
      </c>
      <c r="DL196" s="192" t="str">
        <f t="shared" si="147"/>
        <v>20E</v>
      </c>
      <c r="DM196" s="192" t="str">
        <f t="shared" si="148"/>
        <v>21E</v>
      </c>
      <c r="DN196" s="192" t="str">
        <f t="shared" si="149"/>
        <v>E</v>
      </c>
      <c r="DO196" s="192" t="str">
        <f t="shared" si="150"/>
        <v>E</v>
      </c>
      <c r="DP196" s="192" t="str">
        <f t="shared" si="151"/>
        <v>E</v>
      </c>
      <c r="DQ196" s="192" t="str">
        <f t="shared" si="152"/>
        <v>E</v>
      </c>
      <c r="DU196" s="204">
        <f t="shared" si="153"/>
        <v>1305000383</v>
      </c>
      <c r="DV196" s="204">
        <f t="shared" si="154"/>
        <v>1305000383</v>
      </c>
      <c r="DW196" s="204">
        <f t="shared" si="155"/>
        <v>1305000383</v>
      </c>
      <c r="DX196" s="204">
        <f t="shared" si="156"/>
        <v>1305000383</v>
      </c>
      <c r="DY196" s="204">
        <f t="shared" si="157"/>
        <v>1305000383</v>
      </c>
      <c r="DZ196" s="204">
        <f t="shared" si="158"/>
        <v>1305000383</v>
      </c>
      <c r="EA196" s="204">
        <f t="shared" si="159"/>
        <v>1305000383</v>
      </c>
      <c r="EB196" s="204">
        <f t="shared" si="160"/>
        <v>1305000383</v>
      </c>
      <c r="EC196" s="204">
        <f t="shared" si="161"/>
        <v>1305000383</v>
      </c>
      <c r="ED196" s="204">
        <f t="shared" si="162"/>
        <v>1305000383</v>
      </c>
      <c r="EE196" s="204">
        <f t="shared" si="163"/>
        <v>1305000383</v>
      </c>
    </row>
    <row r="197" spans="2:135" ht="22.8" x14ac:dyDescent="0.3">
      <c r="B197" s="225">
        <f t="shared" si="164"/>
        <v>184</v>
      </c>
      <c r="C197" s="226">
        <f t="shared" si="165"/>
        <v>1305000384</v>
      </c>
      <c r="D197" s="227" t="s">
        <v>293</v>
      </c>
      <c r="E197" s="279" t="s">
        <v>38</v>
      </c>
      <c r="F197" s="202"/>
      <c r="G197" s="202"/>
      <c r="H197" s="202"/>
      <c r="I197" s="202"/>
      <c r="J197" s="202"/>
      <c r="K197" s="201"/>
      <c r="U197">
        <v>183</v>
      </c>
      <c r="V197">
        <f t="shared" si="166"/>
        <v>1305000383</v>
      </c>
      <c r="W197" t="str">
        <f t="shared" si="167"/>
        <v>01T</v>
      </c>
      <c r="X197" t="str">
        <f>IF(B196="","",IF(OR(W197="",W197=0),"",IF(V197=800,"",INDEX(DATA!$M$10:$Q$10,1,MATCH(W197,DATA!$M$9:$Q$9,0)))))</f>
        <v>09H</v>
      </c>
      <c r="Y197" t="str">
        <f>IF(B196="","",IF($CG$13=2,IF(OR(F196="NO",F196=""),"",F196),IF(V197=800,"",DATA!$M$11)))</f>
        <v>13E</v>
      </c>
      <c r="Z197" t="str">
        <f>IF(B196="","",IF(AND($CG$13=2,G196="NO"),"",IF(V197=800,"",LEFT(DATA!$M$12,2)&amp;D196)))</f>
        <v>15E</v>
      </c>
      <c r="AA197" t="str">
        <f>IF(B196="","",IF(AND($CG$13=2,G196="NO"),"",IF(V197=800,"",LEFT(DATA!$M$13,2)&amp;D196)))</f>
        <v>19E</v>
      </c>
      <c r="AB197" t="str">
        <f>IF(B196="","",IF(AND($CG$13=2,H196="NO"),"",IF(V197=800,"",LEFT(DATA!$M$14,2)&amp;D196)))</f>
        <v>20E</v>
      </c>
      <c r="AC197" t="str">
        <f>IF(B196="","",IF(AND($CG$13=2,H196="NO"),"",IF(V197=800,"",LEFT(DATA!$M$15,2)&amp;D196)))</f>
        <v>21E</v>
      </c>
      <c r="AD197" t="str">
        <f>IF(B196="","",IF(AND($CG$13=2,I196="NO"),"",IF(V197=800,"",LEFT(DATA!$M$16,2)&amp;D196)))</f>
        <v>E</v>
      </c>
      <c r="AE197" t="str">
        <f>IF(B196="","",IF(AND($CG$13=2,I196="NO"),"",IF(V197=800,"",LEFT(DATA!$M$17,2)&amp;D196)))</f>
        <v>E</v>
      </c>
      <c r="AF197" t="str">
        <f>IF(B196="","",IF(AND($CG$13=2,J196="NO"),"",IF(V197=800,"",LEFT(DATA!$M$18,2)&amp;D196)))</f>
        <v>E</v>
      </c>
      <c r="AG197" t="str">
        <f>IF(B196="","",IF(AND($CG$13=2,J196="NO"),"",IF(V197=800,"",LEFT(DATA!$M$19,2)&amp;D196)))</f>
        <v>E</v>
      </c>
      <c r="AJ197" s="192">
        <f t="shared" si="168"/>
        <v>183</v>
      </c>
      <c r="AK197" s="192">
        <f t="shared" si="169"/>
        <v>183</v>
      </c>
      <c r="AL197" s="192">
        <f t="shared" si="170"/>
        <v>1305000383</v>
      </c>
      <c r="AM197" s="192" t="str">
        <f t="shared" si="171"/>
        <v>E</v>
      </c>
      <c r="AN197" s="192">
        <v>183</v>
      </c>
      <c r="AO197" s="192" t="str">
        <f>IF(AL197="","",INDEX($W$15:$AG$402,MATCH(AL197,V$15:$V$402,0),1))</f>
        <v>01T</v>
      </c>
      <c r="AP197" s="192" t="str">
        <f t="shared" si="172"/>
        <v>09H</v>
      </c>
      <c r="AQ197" s="192" t="str">
        <f t="shared" si="173"/>
        <v>13E</v>
      </c>
      <c r="AR197" s="192" t="str">
        <f t="shared" si="174"/>
        <v>15E</v>
      </c>
      <c r="AS197" s="192" t="str">
        <f t="shared" si="175"/>
        <v>19E</v>
      </c>
      <c r="AT197" s="192" t="str">
        <f t="shared" si="176"/>
        <v>20E</v>
      </c>
      <c r="AU197" s="192" t="str">
        <f t="shared" si="177"/>
        <v>21E</v>
      </c>
      <c r="AV197" s="192" t="str">
        <f t="shared" si="178"/>
        <v>E</v>
      </c>
      <c r="AW197" s="192" t="str">
        <f t="shared" si="179"/>
        <v>E</v>
      </c>
      <c r="AX197" s="192" t="str">
        <f t="shared" si="180"/>
        <v>E</v>
      </c>
      <c r="AY197" s="192" t="str">
        <f t="shared" si="181"/>
        <v>E</v>
      </c>
      <c r="BB197">
        <f t="shared" si="182"/>
        <v>800</v>
      </c>
      <c r="BC197">
        <f t="shared" si="183"/>
        <v>183</v>
      </c>
      <c r="BD197">
        <f t="shared" si="184"/>
        <v>800</v>
      </c>
      <c r="BE197">
        <f t="shared" si="185"/>
        <v>800</v>
      </c>
      <c r="BF197">
        <f t="shared" si="186"/>
        <v>800</v>
      </c>
      <c r="BG197">
        <f t="shared" si="187"/>
        <v>183</v>
      </c>
      <c r="BH197">
        <v>183</v>
      </c>
      <c r="BK197">
        <f t="shared" si="188"/>
        <v>183</v>
      </c>
      <c r="BL197">
        <f t="shared" si="189"/>
        <v>800</v>
      </c>
      <c r="BM197">
        <f t="shared" si="190"/>
        <v>800</v>
      </c>
      <c r="BN197">
        <f t="shared" si="191"/>
        <v>800</v>
      </c>
      <c r="BO197">
        <f t="shared" si="192"/>
        <v>800</v>
      </c>
      <c r="BP197">
        <f t="shared" si="193"/>
        <v>800</v>
      </c>
      <c r="BQ197">
        <f t="shared" si="194"/>
        <v>183</v>
      </c>
      <c r="CS197" s="193">
        <f t="shared" si="131"/>
        <v>184</v>
      </c>
      <c r="CT197" s="193">
        <f t="shared" si="132"/>
        <v>184</v>
      </c>
      <c r="CU197" s="193">
        <f t="shared" si="133"/>
        <v>184</v>
      </c>
      <c r="CV197" s="193">
        <f t="shared" si="134"/>
        <v>184</v>
      </c>
      <c r="CW197" s="193">
        <f t="shared" si="135"/>
        <v>184</v>
      </c>
      <c r="CX197" s="193">
        <f t="shared" si="136"/>
        <v>184</v>
      </c>
      <c r="CY197" s="193">
        <f t="shared" si="137"/>
        <v>184</v>
      </c>
      <c r="CZ197" s="193">
        <f t="shared" si="138"/>
        <v>184</v>
      </c>
      <c r="DA197" s="193">
        <f t="shared" si="139"/>
        <v>184</v>
      </c>
      <c r="DB197" s="193">
        <f t="shared" si="140"/>
        <v>184</v>
      </c>
      <c r="DC197" s="193">
        <f t="shared" si="141"/>
        <v>184</v>
      </c>
      <c r="DF197">
        <v>184</v>
      </c>
      <c r="DG197" s="192" t="str">
        <f t="shared" si="142"/>
        <v>01T</v>
      </c>
      <c r="DH197" s="192" t="str">
        <f t="shared" si="143"/>
        <v>09H</v>
      </c>
      <c r="DI197" s="192" t="str">
        <f t="shared" si="144"/>
        <v>13E</v>
      </c>
      <c r="DJ197" s="192" t="str">
        <f t="shared" si="145"/>
        <v>15E</v>
      </c>
      <c r="DK197" s="192" t="str">
        <f t="shared" si="146"/>
        <v>19E</v>
      </c>
      <c r="DL197" s="192" t="str">
        <f t="shared" si="147"/>
        <v>20E</v>
      </c>
      <c r="DM197" s="192" t="str">
        <f t="shared" si="148"/>
        <v>21E</v>
      </c>
      <c r="DN197" s="192" t="str">
        <f t="shared" si="149"/>
        <v>E</v>
      </c>
      <c r="DO197" s="192" t="str">
        <f t="shared" si="150"/>
        <v>E</v>
      </c>
      <c r="DP197" s="192" t="str">
        <f t="shared" si="151"/>
        <v>E</v>
      </c>
      <c r="DQ197" s="192" t="str">
        <f t="shared" si="152"/>
        <v>E</v>
      </c>
      <c r="DU197" s="204">
        <f t="shared" si="153"/>
        <v>1305000384</v>
      </c>
      <c r="DV197" s="204">
        <f t="shared" si="154"/>
        <v>1305000384</v>
      </c>
      <c r="DW197" s="204">
        <f t="shared" si="155"/>
        <v>1305000384</v>
      </c>
      <c r="DX197" s="204">
        <f t="shared" si="156"/>
        <v>1305000384</v>
      </c>
      <c r="DY197" s="204">
        <f t="shared" si="157"/>
        <v>1305000384</v>
      </c>
      <c r="DZ197" s="204">
        <f t="shared" si="158"/>
        <v>1305000384</v>
      </c>
      <c r="EA197" s="204">
        <f t="shared" si="159"/>
        <v>1305000384</v>
      </c>
      <c r="EB197" s="204">
        <f t="shared" si="160"/>
        <v>1305000384</v>
      </c>
      <c r="EC197" s="204">
        <f t="shared" si="161"/>
        <v>1305000384</v>
      </c>
      <c r="ED197" s="204">
        <f t="shared" si="162"/>
        <v>1305000384</v>
      </c>
      <c r="EE197" s="204">
        <f t="shared" si="163"/>
        <v>1305000384</v>
      </c>
    </row>
    <row r="198" spans="2:135" ht="22.8" x14ac:dyDescent="0.3">
      <c r="B198" s="225">
        <f t="shared" si="164"/>
        <v>185</v>
      </c>
      <c r="C198" s="226">
        <f t="shared" si="165"/>
        <v>1305000385</v>
      </c>
      <c r="D198" s="227" t="s">
        <v>293</v>
      </c>
      <c r="E198" s="279" t="s">
        <v>38</v>
      </c>
      <c r="F198" s="202"/>
      <c r="G198" s="202"/>
      <c r="H198" s="202"/>
      <c r="I198" s="202"/>
      <c r="J198" s="202"/>
      <c r="K198" s="201"/>
      <c r="U198">
        <v>184</v>
      </c>
      <c r="V198">
        <f t="shared" si="166"/>
        <v>1305000384</v>
      </c>
      <c r="W198" t="str">
        <f t="shared" si="167"/>
        <v>01T</v>
      </c>
      <c r="X198" t="str">
        <f>IF(B197="","",IF(OR(W198="",W198=0),"",IF(V198=800,"",INDEX(DATA!$M$10:$Q$10,1,MATCH(W198,DATA!$M$9:$Q$9,0)))))</f>
        <v>09H</v>
      </c>
      <c r="Y198" t="str">
        <f>IF(B197="","",IF($CG$13=2,IF(OR(F197="NO",F197=""),"",F197),IF(V198=800,"",DATA!$M$11)))</f>
        <v>13E</v>
      </c>
      <c r="Z198" t="str">
        <f>IF(B197="","",IF(AND($CG$13=2,G197="NO"),"",IF(V198=800,"",LEFT(DATA!$M$12,2)&amp;D197)))</f>
        <v>15E</v>
      </c>
      <c r="AA198" t="str">
        <f>IF(B197="","",IF(AND($CG$13=2,G197="NO"),"",IF(V198=800,"",LEFT(DATA!$M$13,2)&amp;D197)))</f>
        <v>19E</v>
      </c>
      <c r="AB198" t="str">
        <f>IF(B197="","",IF(AND($CG$13=2,H197="NO"),"",IF(V198=800,"",LEFT(DATA!$M$14,2)&amp;D197)))</f>
        <v>20E</v>
      </c>
      <c r="AC198" t="str">
        <f>IF(B197="","",IF(AND($CG$13=2,H197="NO"),"",IF(V198=800,"",LEFT(DATA!$M$15,2)&amp;D197)))</f>
        <v>21E</v>
      </c>
      <c r="AD198" t="str">
        <f>IF(B197="","",IF(AND($CG$13=2,I197="NO"),"",IF(V198=800,"",LEFT(DATA!$M$16,2)&amp;D197)))</f>
        <v>E</v>
      </c>
      <c r="AE198" t="str">
        <f>IF(B197="","",IF(AND($CG$13=2,I197="NO"),"",IF(V198=800,"",LEFT(DATA!$M$17,2)&amp;D197)))</f>
        <v>E</v>
      </c>
      <c r="AF198" t="str">
        <f>IF(B197="","",IF(AND($CG$13=2,J197="NO"),"",IF(V198=800,"",LEFT(DATA!$M$18,2)&amp;D197)))</f>
        <v>E</v>
      </c>
      <c r="AG198" t="str">
        <f>IF(B197="","",IF(AND($CG$13=2,J197="NO"),"",IF(V198=800,"",LEFT(DATA!$M$19,2)&amp;D197)))</f>
        <v>E</v>
      </c>
      <c r="AJ198" s="192">
        <f t="shared" si="168"/>
        <v>184</v>
      </c>
      <c r="AK198" s="192">
        <f t="shared" si="169"/>
        <v>184</v>
      </c>
      <c r="AL198" s="192">
        <f t="shared" si="170"/>
        <v>1305000384</v>
      </c>
      <c r="AM198" s="192" t="str">
        <f t="shared" si="171"/>
        <v>E</v>
      </c>
      <c r="AN198" s="192">
        <v>184</v>
      </c>
      <c r="AO198" s="192" t="str">
        <f>IF(AL198="","",INDEX($W$15:$AG$402,MATCH(AL198,V$15:$V$402,0),1))</f>
        <v>01T</v>
      </c>
      <c r="AP198" s="192" t="str">
        <f t="shared" si="172"/>
        <v>09H</v>
      </c>
      <c r="AQ198" s="192" t="str">
        <f t="shared" si="173"/>
        <v>13E</v>
      </c>
      <c r="AR198" s="192" t="str">
        <f t="shared" si="174"/>
        <v>15E</v>
      </c>
      <c r="AS198" s="192" t="str">
        <f t="shared" si="175"/>
        <v>19E</v>
      </c>
      <c r="AT198" s="192" t="str">
        <f t="shared" si="176"/>
        <v>20E</v>
      </c>
      <c r="AU198" s="192" t="str">
        <f t="shared" si="177"/>
        <v>21E</v>
      </c>
      <c r="AV198" s="192" t="str">
        <f t="shared" si="178"/>
        <v>E</v>
      </c>
      <c r="AW198" s="192" t="str">
        <f t="shared" si="179"/>
        <v>E</v>
      </c>
      <c r="AX198" s="192" t="str">
        <f t="shared" si="180"/>
        <v>E</v>
      </c>
      <c r="AY198" s="192" t="str">
        <f t="shared" si="181"/>
        <v>E</v>
      </c>
      <c r="BB198">
        <f t="shared" si="182"/>
        <v>800</v>
      </c>
      <c r="BC198">
        <f t="shared" si="183"/>
        <v>184</v>
      </c>
      <c r="BD198">
        <f t="shared" si="184"/>
        <v>800</v>
      </c>
      <c r="BE198">
        <f t="shared" si="185"/>
        <v>800</v>
      </c>
      <c r="BF198">
        <f t="shared" si="186"/>
        <v>800</v>
      </c>
      <c r="BG198">
        <f t="shared" si="187"/>
        <v>184</v>
      </c>
      <c r="BH198">
        <v>184</v>
      </c>
      <c r="BK198">
        <f t="shared" si="188"/>
        <v>184</v>
      </c>
      <c r="BL198">
        <f t="shared" si="189"/>
        <v>800</v>
      </c>
      <c r="BM198">
        <f t="shared" si="190"/>
        <v>800</v>
      </c>
      <c r="BN198">
        <f t="shared" si="191"/>
        <v>800</v>
      </c>
      <c r="BO198">
        <f t="shared" si="192"/>
        <v>800</v>
      </c>
      <c r="BP198">
        <f t="shared" si="193"/>
        <v>800</v>
      </c>
      <c r="BQ198">
        <f t="shared" si="194"/>
        <v>184</v>
      </c>
      <c r="CS198" s="193">
        <f t="shared" si="131"/>
        <v>185</v>
      </c>
      <c r="CT198" s="193">
        <f t="shared" si="132"/>
        <v>185</v>
      </c>
      <c r="CU198" s="193">
        <f t="shared" si="133"/>
        <v>185</v>
      </c>
      <c r="CV198" s="193">
        <f t="shared" si="134"/>
        <v>185</v>
      </c>
      <c r="CW198" s="193">
        <f t="shared" si="135"/>
        <v>185</v>
      </c>
      <c r="CX198" s="193">
        <f t="shared" si="136"/>
        <v>185</v>
      </c>
      <c r="CY198" s="193">
        <f t="shared" si="137"/>
        <v>185</v>
      </c>
      <c r="CZ198" s="193">
        <f t="shared" si="138"/>
        <v>185</v>
      </c>
      <c r="DA198" s="193">
        <f t="shared" si="139"/>
        <v>185</v>
      </c>
      <c r="DB198" s="193">
        <f t="shared" si="140"/>
        <v>185</v>
      </c>
      <c r="DC198" s="193">
        <f t="shared" si="141"/>
        <v>185</v>
      </c>
      <c r="DF198">
        <v>185</v>
      </c>
      <c r="DG198" s="192" t="str">
        <f t="shared" si="142"/>
        <v>01T</v>
      </c>
      <c r="DH198" s="192" t="str">
        <f t="shared" si="143"/>
        <v>09H</v>
      </c>
      <c r="DI198" s="192" t="str">
        <f t="shared" si="144"/>
        <v>13E</v>
      </c>
      <c r="DJ198" s="192" t="str">
        <f t="shared" si="145"/>
        <v>15E</v>
      </c>
      <c r="DK198" s="192" t="str">
        <f t="shared" si="146"/>
        <v>19E</v>
      </c>
      <c r="DL198" s="192" t="str">
        <f t="shared" si="147"/>
        <v>20E</v>
      </c>
      <c r="DM198" s="192" t="str">
        <f t="shared" si="148"/>
        <v>21E</v>
      </c>
      <c r="DN198" s="192" t="str">
        <f t="shared" si="149"/>
        <v>E</v>
      </c>
      <c r="DO198" s="192" t="str">
        <f t="shared" si="150"/>
        <v>E</v>
      </c>
      <c r="DP198" s="192" t="str">
        <f t="shared" si="151"/>
        <v>E</v>
      </c>
      <c r="DQ198" s="192" t="str">
        <f t="shared" si="152"/>
        <v>E</v>
      </c>
      <c r="DU198" s="204">
        <f t="shared" si="153"/>
        <v>1305000385</v>
      </c>
      <c r="DV198" s="204">
        <f t="shared" si="154"/>
        <v>1305000385</v>
      </c>
      <c r="DW198" s="204">
        <f t="shared" si="155"/>
        <v>1305000385</v>
      </c>
      <c r="DX198" s="204">
        <f t="shared" si="156"/>
        <v>1305000385</v>
      </c>
      <c r="DY198" s="204">
        <f t="shared" si="157"/>
        <v>1305000385</v>
      </c>
      <c r="DZ198" s="204">
        <f t="shared" si="158"/>
        <v>1305000385</v>
      </c>
      <c r="EA198" s="204">
        <f t="shared" si="159"/>
        <v>1305000385</v>
      </c>
      <c r="EB198" s="204">
        <f t="shared" si="160"/>
        <v>1305000385</v>
      </c>
      <c r="EC198" s="204">
        <f t="shared" si="161"/>
        <v>1305000385</v>
      </c>
      <c r="ED198" s="204">
        <f t="shared" si="162"/>
        <v>1305000385</v>
      </c>
      <c r="EE198" s="204">
        <f t="shared" si="163"/>
        <v>1305000385</v>
      </c>
    </row>
    <row r="199" spans="2:135" ht="22.8" x14ac:dyDescent="0.3">
      <c r="B199" s="225">
        <f t="shared" si="164"/>
        <v>186</v>
      </c>
      <c r="C199" s="226">
        <f t="shared" si="165"/>
        <v>1305000386</v>
      </c>
      <c r="D199" s="227" t="s">
        <v>293</v>
      </c>
      <c r="E199" s="279" t="s">
        <v>38</v>
      </c>
      <c r="F199" s="202"/>
      <c r="G199" s="202"/>
      <c r="H199" s="202"/>
      <c r="I199" s="202"/>
      <c r="J199" s="202"/>
      <c r="K199" s="201"/>
      <c r="U199">
        <v>185</v>
      </c>
      <c r="V199">
        <f t="shared" si="166"/>
        <v>1305000385</v>
      </c>
      <c r="W199" t="str">
        <f t="shared" si="167"/>
        <v>01T</v>
      </c>
      <c r="X199" t="str">
        <f>IF(B198="","",IF(OR(W199="",W199=0),"",IF(V199=800,"",INDEX(DATA!$M$10:$Q$10,1,MATCH(W199,DATA!$M$9:$Q$9,0)))))</f>
        <v>09H</v>
      </c>
      <c r="Y199" t="str">
        <f>IF(B198="","",IF($CG$13=2,IF(OR(F198="NO",F198=""),"",F198),IF(V199=800,"",DATA!$M$11)))</f>
        <v>13E</v>
      </c>
      <c r="Z199" t="str">
        <f>IF(B198="","",IF(AND($CG$13=2,G198="NO"),"",IF(V199=800,"",LEFT(DATA!$M$12,2)&amp;D198)))</f>
        <v>15E</v>
      </c>
      <c r="AA199" t="str">
        <f>IF(B198="","",IF(AND($CG$13=2,G198="NO"),"",IF(V199=800,"",LEFT(DATA!$M$13,2)&amp;D198)))</f>
        <v>19E</v>
      </c>
      <c r="AB199" t="str">
        <f>IF(B198="","",IF(AND($CG$13=2,H198="NO"),"",IF(V199=800,"",LEFT(DATA!$M$14,2)&amp;D198)))</f>
        <v>20E</v>
      </c>
      <c r="AC199" t="str">
        <f>IF(B198="","",IF(AND($CG$13=2,H198="NO"),"",IF(V199=800,"",LEFT(DATA!$M$15,2)&amp;D198)))</f>
        <v>21E</v>
      </c>
      <c r="AD199" t="str">
        <f>IF(B198="","",IF(AND($CG$13=2,I198="NO"),"",IF(V199=800,"",LEFT(DATA!$M$16,2)&amp;D198)))</f>
        <v>E</v>
      </c>
      <c r="AE199" t="str">
        <f>IF(B198="","",IF(AND($CG$13=2,I198="NO"),"",IF(V199=800,"",LEFT(DATA!$M$17,2)&amp;D198)))</f>
        <v>E</v>
      </c>
      <c r="AF199" t="str">
        <f>IF(B198="","",IF(AND($CG$13=2,J198="NO"),"",IF(V199=800,"",LEFT(DATA!$M$18,2)&amp;D198)))</f>
        <v>E</v>
      </c>
      <c r="AG199" t="str">
        <f>IF(B198="","",IF(AND($CG$13=2,J198="NO"),"",IF(V199=800,"",LEFT(DATA!$M$19,2)&amp;D198)))</f>
        <v>E</v>
      </c>
      <c r="AJ199" s="192">
        <f t="shared" si="168"/>
        <v>185</v>
      </c>
      <c r="AK199" s="192">
        <f t="shared" si="169"/>
        <v>185</v>
      </c>
      <c r="AL199" s="192">
        <f t="shared" si="170"/>
        <v>1305000385</v>
      </c>
      <c r="AM199" s="192" t="str">
        <f t="shared" si="171"/>
        <v>E</v>
      </c>
      <c r="AN199" s="192">
        <v>185</v>
      </c>
      <c r="AO199" s="192" t="str">
        <f>IF(AL199="","",INDEX($W$15:$AG$402,MATCH(AL199,V$15:$V$402,0),1))</f>
        <v>01T</v>
      </c>
      <c r="AP199" s="192" t="str">
        <f t="shared" si="172"/>
        <v>09H</v>
      </c>
      <c r="AQ199" s="192" t="str">
        <f t="shared" si="173"/>
        <v>13E</v>
      </c>
      <c r="AR199" s="192" t="str">
        <f t="shared" si="174"/>
        <v>15E</v>
      </c>
      <c r="AS199" s="192" t="str">
        <f t="shared" si="175"/>
        <v>19E</v>
      </c>
      <c r="AT199" s="192" t="str">
        <f t="shared" si="176"/>
        <v>20E</v>
      </c>
      <c r="AU199" s="192" t="str">
        <f t="shared" si="177"/>
        <v>21E</v>
      </c>
      <c r="AV199" s="192" t="str">
        <f t="shared" si="178"/>
        <v>E</v>
      </c>
      <c r="AW199" s="192" t="str">
        <f t="shared" si="179"/>
        <v>E</v>
      </c>
      <c r="AX199" s="192" t="str">
        <f t="shared" si="180"/>
        <v>E</v>
      </c>
      <c r="AY199" s="192" t="str">
        <f t="shared" si="181"/>
        <v>E</v>
      </c>
      <c r="BB199">
        <f t="shared" si="182"/>
        <v>800</v>
      </c>
      <c r="BC199">
        <f t="shared" si="183"/>
        <v>185</v>
      </c>
      <c r="BD199">
        <f t="shared" si="184"/>
        <v>800</v>
      </c>
      <c r="BE199">
        <f t="shared" si="185"/>
        <v>800</v>
      </c>
      <c r="BF199">
        <f t="shared" si="186"/>
        <v>800</v>
      </c>
      <c r="BG199">
        <f t="shared" si="187"/>
        <v>185</v>
      </c>
      <c r="BH199">
        <v>185</v>
      </c>
      <c r="BK199">
        <f t="shared" si="188"/>
        <v>185</v>
      </c>
      <c r="BL199">
        <f t="shared" si="189"/>
        <v>800</v>
      </c>
      <c r="BM199">
        <f t="shared" si="190"/>
        <v>800</v>
      </c>
      <c r="BN199">
        <f t="shared" si="191"/>
        <v>800</v>
      </c>
      <c r="BO199">
        <f t="shared" si="192"/>
        <v>800</v>
      </c>
      <c r="BP199">
        <f t="shared" si="193"/>
        <v>800</v>
      </c>
      <c r="BQ199">
        <f t="shared" si="194"/>
        <v>185</v>
      </c>
      <c r="CS199" s="193">
        <f t="shared" si="131"/>
        <v>186</v>
      </c>
      <c r="CT199" s="193">
        <f t="shared" si="132"/>
        <v>186</v>
      </c>
      <c r="CU199" s="193">
        <f t="shared" si="133"/>
        <v>186</v>
      </c>
      <c r="CV199" s="193">
        <f t="shared" si="134"/>
        <v>186</v>
      </c>
      <c r="CW199" s="193">
        <f t="shared" si="135"/>
        <v>186</v>
      </c>
      <c r="CX199" s="193">
        <f t="shared" si="136"/>
        <v>186</v>
      </c>
      <c r="CY199" s="193">
        <f t="shared" si="137"/>
        <v>186</v>
      </c>
      <c r="CZ199" s="193">
        <f t="shared" si="138"/>
        <v>186</v>
      </c>
      <c r="DA199" s="193">
        <f t="shared" si="139"/>
        <v>186</v>
      </c>
      <c r="DB199" s="193">
        <f t="shared" si="140"/>
        <v>186</v>
      </c>
      <c r="DC199" s="193">
        <f t="shared" si="141"/>
        <v>186</v>
      </c>
      <c r="DF199">
        <v>186</v>
      </c>
      <c r="DG199" s="192" t="str">
        <f t="shared" si="142"/>
        <v>01T</v>
      </c>
      <c r="DH199" s="192" t="str">
        <f t="shared" si="143"/>
        <v>09H</v>
      </c>
      <c r="DI199" s="192" t="str">
        <f t="shared" si="144"/>
        <v>13E</v>
      </c>
      <c r="DJ199" s="192" t="str">
        <f t="shared" si="145"/>
        <v>15E</v>
      </c>
      <c r="DK199" s="192" t="str">
        <f t="shared" si="146"/>
        <v>19E</v>
      </c>
      <c r="DL199" s="192" t="str">
        <f t="shared" si="147"/>
        <v>20E</v>
      </c>
      <c r="DM199" s="192" t="str">
        <f t="shared" si="148"/>
        <v>21E</v>
      </c>
      <c r="DN199" s="192" t="str">
        <f t="shared" si="149"/>
        <v>E</v>
      </c>
      <c r="DO199" s="192" t="str">
        <f t="shared" si="150"/>
        <v>E</v>
      </c>
      <c r="DP199" s="192" t="str">
        <f t="shared" si="151"/>
        <v>E</v>
      </c>
      <c r="DQ199" s="192" t="str">
        <f t="shared" si="152"/>
        <v>E</v>
      </c>
      <c r="DU199" s="204">
        <f t="shared" si="153"/>
        <v>1305000386</v>
      </c>
      <c r="DV199" s="204">
        <f t="shared" si="154"/>
        <v>1305000386</v>
      </c>
      <c r="DW199" s="204">
        <f t="shared" si="155"/>
        <v>1305000386</v>
      </c>
      <c r="DX199" s="204">
        <f t="shared" si="156"/>
        <v>1305000386</v>
      </c>
      <c r="DY199" s="204">
        <f t="shared" si="157"/>
        <v>1305000386</v>
      </c>
      <c r="DZ199" s="204">
        <f t="shared" si="158"/>
        <v>1305000386</v>
      </c>
      <c r="EA199" s="204">
        <f t="shared" si="159"/>
        <v>1305000386</v>
      </c>
      <c r="EB199" s="204">
        <f t="shared" si="160"/>
        <v>1305000386</v>
      </c>
      <c r="EC199" s="204">
        <f t="shared" si="161"/>
        <v>1305000386</v>
      </c>
      <c r="ED199" s="204">
        <f t="shared" si="162"/>
        <v>1305000386</v>
      </c>
      <c r="EE199" s="204">
        <f t="shared" si="163"/>
        <v>1305000386</v>
      </c>
    </row>
    <row r="200" spans="2:135" ht="22.8" x14ac:dyDescent="0.3">
      <c r="B200" s="225">
        <f t="shared" si="164"/>
        <v>187</v>
      </c>
      <c r="C200" s="226">
        <f t="shared" si="165"/>
        <v>1305000387</v>
      </c>
      <c r="D200" s="227" t="s">
        <v>293</v>
      </c>
      <c r="E200" s="279" t="s">
        <v>38</v>
      </c>
      <c r="F200" s="202"/>
      <c r="G200" s="202"/>
      <c r="H200" s="202"/>
      <c r="I200" s="202"/>
      <c r="J200" s="202"/>
      <c r="K200" s="201"/>
      <c r="U200">
        <v>186</v>
      </c>
      <c r="V200">
        <f t="shared" si="166"/>
        <v>1305000386</v>
      </c>
      <c r="W200" t="str">
        <f t="shared" si="167"/>
        <v>01T</v>
      </c>
      <c r="X200" t="str">
        <f>IF(B199="","",IF(OR(W200="",W200=0),"",IF(V200=800,"",INDEX(DATA!$M$10:$Q$10,1,MATCH(W200,DATA!$M$9:$Q$9,0)))))</f>
        <v>09H</v>
      </c>
      <c r="Y200" t="str">
        <f>IF(B199="","",IF($CG$13=2,IF(OR(F199="NO",F199=""),"",F199),IF(V200=800,"",DATA!$M$11)))</f>
        <v>13E</v>
      </c>
      <c r="Z200" t="str">
        <f>IF(B199="","",IF(AND($CG$13=2,G199="NO"),"",IF(V200=800,"",LEFT(DATA!$M$12,2)&amp;D199)))</f>
        <v>15E</v>
      </c>
      <c r="AA200" t="str">
        <f>IF(B199="","",IF(AND($CG$13=2,G199="NO"),"",IF(V200=800,"",LEFT(DATA!$M$13,2)&amp;D199)))</f>
        <v>19E</v>
      </c>
      <c r="AB200" t="str">
        <f>IF(B199="","",IF(AND($CG$13=2,H199="NO"),"",IF(V200=800,"",LEFT(DATA!$M$14,2)&amp;D199)))</f>
        <v>20E</v>
      </c>
      <c r="AC200" t="str">
        <f>IF(B199="","",IF(AND($CG$13=2,H199="NO"),"",IF(V200=800,"",LEFT(DATA!$M$15,2)&amp;D199)))</f>
        <v>21E</v>
      </c>
      <c r="AD200" t="str">
        <f>IF(B199="","",IF(AND($CG$13=2,I199="NO"),"",IF(V200=800,"",LEFT(DATA!$M$16,2)&amp;D199)))</f>
        <v>E</v>
      </c>
      <c r="AE200" t="str">
        <f>IF(B199="","",IF(AND($CG$13=2,I199="NO"),"",IF(V200=800,"",LEFT(DATA!$M$17,2)&amp;D199)))</f>
        <v>E</v>
      </c>
      <c r="AF200" t="str">
        <f>IF(B199="","",IF(AND($CG$13=2,J199="NO"),"",IF(V200=800,"",LEFT(DATA!$M$18,2)&amp;D199)))</f>
        <v>E</v>
      </c>
      <c r="AG200" t="str">
        <f>IF(B199="","",IF(AND($CG$13=2,J199="NO"),"",IF(V200=800,"",LEFT(DATA!$M$19,2)&amp;D199)))</f>
        <v>E</v>
      </c>
      <c r="AJ200" s="192">
        <f t="shared" si="168"/>
        <v>186</v>
      </c>
      <c r="AK200" s="192">
        <f t="shared" si="169"/>
        <v>186</v>
      </c>
      <c r="AL200" s="192">
        <f t="shared" si="170"/>
        <v>1305000386</v>
      </c>
      <c r="AM200" s="192" t="str">
        <f t="shared" si="171"/>
        <v>E</v>
      </c>
      <c r="AN200" s="192">
        <v>186</v>
      </c>
      <c r="AO200" s="192" t="str">
        <f>IF(AL200="","",INDEX($W$15:$AG$402,MATCH(AL200,V$15:$V$402,0),1))</f>
        <v>01T</v>
      </c>
      <c r="AP200" s="192" t="str">
        <f t="shared" si="172"/>
        <v>09H</v>
      </c>
      <c r="AQ200" s="192" t="str">
        <f t="shared" si="173"/>
        <v>13E</v>
      </c>
      <c r="AR200" s="192" t="str">
        <f t="shared" si="174"/>
        <v>15E</v>
      </c>
      <c r="AS200" s="192" t="str">
        <f t="shared" si="175"/>
        <v>19E</v>
      </c>
      <c r="AT200" s="192" t="str">
        <f t="shared" si="176"/>
        <v>20E</v>
      </c>
      <c r="AU200" s="192" t="str">
        <f t="shared" si="177"/>
        <v>21E</v>
      </c>
      <c r="AV200" s="192" t="str">
        <f t="shared" si="178"/>
        <v>E</v>
      </c>
      <c r="AW200" s="192" t="str">
        <f t="shared" si="179"/>
        <v>E</v>
      </c>
      <c r="AX200" s="192" t="str">
        <f t="shared" si="180"/>
        <v>E</v>
      </c>
      <c r="AY200" s="192" t="str">
        <f t="shared" si="181"/>
        <v>E</v>
      </c>
      <c r="BB200">
        <f t="shared" si="182"/>
        <v>800</v>
      </c>
      <c r="BC200">
        <f t="shared" si="183"/>
        <v>186</v>
      </c>
      <c r="BD200">
        <f t="shared" si="184"/>
        <v>800</v>
      </c>
      <c r="BE200">
        <f t="shared" si="185"/>
        <v>800</v>
      </c>
      <c r="BF200">
        <f t="shared" si="186"/>
        <v>800</v>
      </c>
      <c r="BG200">
        <f t="shared" si="187"/>
        <v>186</v>
      </c>
      <c r="BH200">
        <v>186</v>
      </c>
      <c r="BK200">
        <f t="shared" si="188"/>
        <v>186</v>
      </c>
      <c r="BL200">
        <f t="shared" si="189"/>
        <v>800</v>
      </c>
      <c r="BM200">
        <f t="shared" si="190"/>
        <v>800</v>
      </c>
      <c r="BN200">
        <f t="shared" si="191"/>
        <v>800</v>
      </c>
      <c r="BO200">
        <f t="shared" si="192"/>
        <v>800</v>
      </c>
      <c r="BP200">
        <f t="shared" si="193"/>
        <v>800</v>
      </c>
      <c r="BQ200">
        <f t="shared" si="194"/>
        <v>186</v>
      </c>
      <c r="CS200" s="193">
        <f t="shared" si="131"/>
        <v>187</v>
      </c>
      <c r="CT200" s="193">
        <f t="shared" si="132"/>
        <v>187</v>
      </c>
      <c r="CU200" s="193">
        <f t="shared" si="133"/>
        <v>187</v>
      </c>
      <c r="CV200" s="193">
        <f t="shared" si="134"/>
        <v>187</v>
      </c>
      <c r="CW200" s="193">
        <f t="shared" si="135"/>
        <v>187</v>
      </c>
      <c r="CX200" s="193">
        <f t="shared" si="136"/>
        <v>187</v>
      </c>
      <c r="CY200" s="193">
        <f t="shared" si="137"/>
        <v>187</v>
      </c>
      <c r="CZ200" s="193">
        <f t="shared" si="138"/>
        <v>187</v>
      </c>
      <c r="DA200" s="193">
        <f t="shared" si="139"/>
        <v>187</v>
      </c>
      <c r="DB200" s="193">
        <f t="shared" si="140"/>
        <v>187</v>
      </c>
      <c r="DC200" s="193">
        <f t="shared" si="141"/>
        <v>187</v>
      </c>
      <c r="DF200">
        <v>187</v>
      </c>
      <c r="DG200" s="192" t="str">
        <f t="shared" si="142"/>
        <v>01T</v>
      </c>
      <c r="DH200" s="192" t="str">
        <f t="shared" si="143"/>
        <v>09H</v>
      </c>
      <c r="DI200" s="192" t="str">
        <f t="shared" si="144"/>
        <v>13E</v>
      </c>
      <c r="DJ200" s="192" t="str">
        <f t="shared" si="145"/>
        <v>15E</v>
      </c>
      <c r="DK200" s="192" t="str">
        <f t="shared" si="146"/>
        <v>19E</v>
      </c>
      <c r="DL200" s="192" t="str">
        <f t="shared" si="147"/>
        <v>20E</v>
      </c>
      <c r="DM200" s="192" t="str">
        <f t="shared" si="148"/>
        <v>21E</v>
      </c>
      <c r="DN200" s="192" t="str">
        <f t="shared" si="149"/>
        <v>E</v>
      </c>
      <c r="DO200" s="192" t="str">
        <f t="shared" si="150"/>
        <v>E</v>
      </c>
      <c r="DP200" s="192" t="str">
        <f t="shared" si="151"/>
        <v>E</v>
      </c>
      <c r="DQ200" s="192" t="str">
        <f t="shared" si="152"/>
        <v>E</v>
      </c>
      <c r="DU200" s="204">
        <f t="shared" si="153"/>
        <v>1305000387</v>
      </c>
      <c r="DV200" s="204">
        <f t="shared" si="154"/>
        <v>1305000387</v>
      </c>
      <c r="DW200" s="204">
        <f t="shared" si="155"/>
        <v>1305000387</v>
      </c>
      <c r="DX200" s="204">
        <f t="shared" si="156"/>
        <v>1305000387</v>
      </c>
      <c r="DY200" s="204">
        <f t="shared" si="157"/>
        <v>1305000387</v>
      </c>
      <c r="DZ200" s="204">
        <f t="shared" si="158"/>
        <v>1305000387</v>
      </c>
      <c r="EA200" s="204">
        <f t="shared" si="159"/>
        <v>1305000387</v>
      </c>
      <c r="EB200" s="204">
        <f t="shared" si="160"/>
        <v>1305000387</v>
      </c>
      <c r="EC200" s="204">
        <f t="shared" si="161"/>
        <v>1305000387</v>
      </c>
      <c r="ED200" s="204">
        <f t="shared" si="162"/>
        <v>1305000387</v>
      </c>
      <c r="EE200" s="204">
        <f t="shared" si="163"/>
        <v>1305000387</v>
      </c>
    </row>
    <row r="201" spans="2:135" ht="22.8" x14ac:dyDescent="0.3">
      <c r="B201" s="225">
        <f t="shared" si="164"/>
        <v>188</v>
      </c>
      <c r="C201" s="226">
        <f t="shared" si="165"/>
        <v>1305000388</v>
      </c>
      <c r="D201" s="227" t="s">
        <v>293</v>
      </c>
      <c r="E201" s="279" t="s">
        <v>38</v>
      </c>
      <c r="F201" s="202"/>
      <c r="G201" s="202"/>
      <c r="H201" s="202"/>
      <c r="I201" s="202"/>
      <c r="J201" s="202"/>
      <c r="K201" s="201"/>
      <c r="U201">
        <v>187</v>
      </c>
      <c r="V201">
        <f t="shared" si="166"/>
        <v>1305000387</v>
      </c>
      <c r="W201" t="str">
        <f t="shared" si="167"/>
        <v>01T</v>
      </c>
      <c r="X201" t="str">
        <f>IF(B200="","",IF(OR(W201="",W201=0),"",IF(V201=800,"",INDEX(DATA!$M$10:$Q$10,1,MATCH(W201,DATA!$M$9:$Q$9,0)))))</f>
        <v>09H</v>
      </c>
      <c r="Y201" t="str">
        <f>IF(B200="","",IF($CG$13=2,IF(OR(F200="NO",F200=""),"",F200),IF(V201=800,"",DATA!$M$11)))</f>
        <v>13E</v>
      </c>
      <c r="Z201" t="str">
        <f>IF(B200="","",IF(AND($CG$13=2,G200="NO"),"",IF(V201=800,"",LEFT(DATA!$M$12,2)&amp;D200)))</f>
        <v>15E</v>
      </c>
      <c r="AA201" t="str">
        <f>IF(B200="","",IF(AND($CG$13=2,G200="NO"),"",IF(V201=800,"",LEFT(DATA!$M$13,2)&amp;D200)))</f>
        <v>19E</v>
      </c>
      <c r="AB201" t="str">
        <f>IF(B200="","",IF(AND($CG$13=2,H200="NO"),"",IF(V201=800,"",LEFT(DATA!$M$14,2)&amp;D200)))</f>
        <v>20E</v>
      </c>
      <c r="AC201" t="str">
        <f>IF(B200="","",IF(AND($CG$13=2,H200="NO"),"",IF(V201=800,"",LEFT(DATA!$M$15,2)&amp;D200)))</f>
        <v>21E</v>
      </c>
      <c r="AD201" t="str">
        <f>IF(B200="","",IF(AND($CG$13=2,I200="NO"),"",IF(V201=800,"",LEFT(DATA!$M$16,2)&amp;D200)))</f>
        <v>E</v>
      </c>
      <c r="AE201" t="str">
        <f>IF(B200="","",IF(AND($CG$13=2,I200="NO"),"",IF(V201=800,"",LEFT(DATA!$M$17,2)&amp;D200)))</f>
        <v>E</v>
      </c>
      <c r="AF201" t="str">
        <f>IF(B200="","",IF(AND($CG$13=2,J200="NO"),"",IF(V201=800,"",LEFT(DATA!$M$18,2)&amp;D200)))</f>
        <v>E</v>
      </c>
      <c r="AG201" t="str">
        <f>IF(B200="","",IF(AND($CG$13=2,J200="NO"),"",IF(V201=800,"",LEFT(DATA!$M$19,2)&amp;D200)))</f>
        <v>E</v>
      </c>
      <c r="AJ201" s="192">
        <f t="shared" si="168"/>
        <v>187</v>
      </c>
      <c r="AK201" s="192">
        <f t="shared" si="169"/>
        <v>187</v>
      </c>
      <c r="AL201" s="192">
        <f t="shared" si="170"/>
        <v>1305000387</v>
      </c>
      <c r="AM201" s="192" t="str">
        <f t="shared" si="171"/>
        <v>E</v>
      </c>
      <c r="AN201" s="192">
        <v>187</v>
      </c>
      <c r="AO201" s="192" t="str">
        <f>IF(AL201="","",INDEX($W$15:$AG$402,MATCH(AL201,V$15:$V$402,0),1))</f>
        <v>01T</v>
      </c>
      <c r="AP201" s="192" t="str">
        <f t="shared" si="172"/>
        <v>09H</v>
      </c>
      <c r="AQ201" s="192" t="str">
        <f t="shared" si="173"/>
        <v>13E</v>
      </c>
      <c r="AR201" s="192" t="str">
        <f t="shared" si="174"/>
        <v>15E</v>
      </c>
      <c r="AS201" s="192" t="str">
        <f t="shared" si="175"/>
        <v>19E</v>
      </c>
      <c r="AT201" s="192" t="str">
        <f t="shared" si="176"/>
        <v>20E</v>
      </c>
      <c r="AU201" s="192" t="str">
        <f t="shared" si="177"/>
        <v>21E</v>
      </c>
      <c r="AV201" s="192" t="str">
        <f t="shared" si="178"/>
        <v>E</v>
      </c>
      <c r="AW201" s="192" t="str">
        <f t="shared" si="179"/>
        <v>E</v>
      </c>
      <c r="AX201" s="192" t="str">
        <f t="shared" si="180"/>
        <v>E</v>
      </c>
      <c r="AY201" s="192" t="str">
        <f t="shared" si="181"/>
        <v>E</v>
      </c>
      <c r="BB201">
        <f t="shared" si="182"/>
        <v>800</v>
      </c>
      <c r="BC201">
        <f t="shared" si="183"/>
        <v>187</v>
      </c>
      <c r="BD201">
        <f t="shared" si="184"/>
        <v>800</v>
      </c>
      <c r="BE201">
        <f t="shared" si="185"/>
        <v>800</v>
      </c>
      <c r="BF201">
        <f t="shared" si="186"/>
        <v>800</v>
      </c>
      <c r="BG201">
        <f t="shared" si="187"/>
        <v>187</v>
      </c>
      <c r="BH201">
        <v>187</v>
      </c>
      <c r="BK201">
        <f t="shared" si="188"/>
        <v>187</v>
      </c>
      <c r="BL201">
        <f t="shared" si="189"/>
        <v>800</v>
      </c>
      <c r="BM201">
        <f t="shared" si="190"/>
        <v>800</v>
      </c>
      <c r="BN201">
        <f t="shared" si="191"/>
        <v>800</v>
      </c>
      <c r="BO201">
        <f t="shared" si="192"/>
        <v>800</v>
      </c>
      <c r="BP201">
        <f t="shared" si="193"/>
        <v>800</v>
      </c>
      <c r="BQ201">
        <f t="shared" si="194"/>
        <v>187</v>
      </c>
      <c r="CS201" s="193">
        <f t="shared" si="131"/>
        <v>188</v>
      </c>
      <c r="CT201" s="193">
        <f t="shared" si="132"/>
        <v>188</v>
      </c>
      <c r="CU201" s="193">
        <f t="shared" si="133"/>
        <v>188</v>
      </c>
      <c r="CV201" s="193">
        <f t="shared" si="134"/>
        <v>188</v>
      </c>
      <c r="CW201" s="193">
        <f t="shared" si="135"/>
        <v>188</v>
      </c>
      <c r="CX201" s="193">
        <f t="shared" si="136"/>
        <v>188</v>
      </c>
      <c r="CY201" s="193">
        <f t="shared" si="137"/>
        <v>188</v>
      </c>
      <c r="CZ201" s="193">
        <f t="shared" si="138"/>
        <v>188</v>
      </c>
      <c r="DA201" s="193">
        <f t="shared" si="139"/>
        <v>188</v>
      </c>
      <c r="DB201" s="193">
        <f t="shared" si="140"/>
        <v>188</v>
      </c>
      <c r="DC201" s="193">
        <f t="shared" si="141"/>
        <v>188</v>
      </c>
      <c r="DF201">
        <v>188</v>
      </c>
      <c r="DG201" s="192" t="str">
        <f t="shared" si="142"/>
        <v>01T</v>
      </c>
      <c r="DH201" s="192" t="str">
        <f t="shared" si="143"/>
        <v>09H</v>
      </c>
      <c r="DI201" s="192" t="str">
        <f t="shared" si="144"/>
        <v>13E</v>
      </c>
      <c r="DJ201" s="192" t="str">
        <f t="shared" si="145"/>
        <v>15E</v>
      </c>
      <c r="DK201" s="192" t="str">
        <f t="shared" si="146"/>
        <v>19E</v>
      </c>
      <c r="DL201" s="192" t="str">
        <f t="shared" si="147"/>
        <v>20E</v>
      </c>
      <c r="DM201" s="192" t="str">
        <f t="shared" si="148"/>
        <v>21E</v>
      </c>
      <c r="DN201" s="192" t="str">
        <f t="shared" si="149"/>
        <v>E</v>
      </c>
      <c r="DO201" s="192" t="str">
        <f t="shared" si="150"/>
        <v>E</v>
      </c>
      <c r="DP201" s="192" t="str">
        <f t="shared" si="151"/>
        <v>E</v>
      </c>
      <c r="DQ201" s="192" t="str">
        <f t="shared" si="152"/>
        <v>E</v>
      </c>
      <c r="DU201" s="204">
        <f t="shared" si="153"/>
        <v>1305000388</v>
      </c>
      <c r="DV201" s="204">
        <f t="shared" si="154"/>
        <v>1305000388</v>
      </c>
      <c r="DW201" s="204">
        <f t="shared" si="155"/>
        <v>1305000388</v>
      </c>
      <c r="DX201" s="204">
        <f t="shared" si="156"/>
        <v>1305000388</v>
      </c>
      <c r="DY201" s="204">
        <f t="shared" si="157"/>
        <v>1305000388</v>
      </c>
      <c r="DZ201" s="204">
        <f t="shared" si="158"/>
        <v>1305000388</v>
      </c>
      <c r="EA201" s="204">
        <f t="shared" si="159"/>
        <v>1305000388</v>
      </c>
      <c r="EB201" s="204">
        <f t="shared" si="160"/>
        <v>1305000388</v>
      </c>
      <c r="EC201" s="204">
        <f t="shared" si="161"/>
        <v>1305000388</v>
      </c>
      <c r="ED201" s="204">
        <f t="shared" si="162"/>
        <v>1305000388</v>
      </c>
      <c r="EE201" s="204">
        <f t="shared" si="163"/>
        <v>1305000388</v>
      </c>
    </row>
    <row r="202" spans="2:135" ht="22.8" x14ac:dyDescent="0.3">
      <c r="B202" s="225">
        <f t="shared" si="164"/>
        <v>189</v>
      </c>
      <c r="C202" s="226">
        <f t="shared" si="165"/>
        <v>1305000389</v>
      </c>
      <c r="D202" s="227" t="s">
        <v>293</v>
      </c>
      <c r="E202" s="279" t="s">
        <v>38</v>
      </c>
      <c r="F202" s="202"/>
      <c r="G202" s="202"/>
      <c r="H202" s="202"/>
      <c r="I202" s="202"/>
      <c r="J202" s="202"/>
      <c r="K202" s="201"/>
      <c r="U202">
        <v>188</v>
      </c>
      <c r="V202">
        <f t="shared" si="166"/>
        <v>1305000388</v>
      </c>
      <c r="W202" t="str">
        <f t="shared" si="167"/>
        <v>01T</v>
      </c>
      <c r="X202" t="str">
        <f>IF(B201="","",IF(OR(W202="",W202=0),"",IF(V202=800,"",INDEX(DATA!$M$10:$Q$10,1,MATCH(W202,DATA!$M$9:$Q$9,0)))))</f>
        <v>09H</v>
      </c>
      <c r="Y202" t="str">
        <f>IF(B201="","",IF($CG$13=2,IF(OR(F201="NO",F201=""),"",F201),IF(V202=800,"",DATA!$M$11)))</f>
        <v>13E</v>
      </c>
      <c r="Z202" t="str">
        <f>IF(B201="","",IF(AND($CG$13=2,G201="NO"),"",IF(V202=800,"",LEFT(DATA!$M$12,2)&amp;D201)))</f>
        <v>15E</v>
      </c>
      <c r="AA202" t="str">
        <f>IF(B201="","",IF(AND($CG$13=2,G201="NO"),"",IF(V202=800,"",LEFT(DATA!$M$13,2)&amp;D201)))</f>
        <v>19E</v>
      </c>
      <c r="AB202" t="str">
        <f>IF(B201="","",IF(AND($CG$13=2,H201="NO"),"",IF(V202=800,"",LEFT(DATA!$M$14,2)&amp;D201)))</f>
        <v>20E</v>
      </c>
      <c r="AC202" t="str">
        <f>IF(B201="","",IF(AND($CG$13=2,H201="NO"),"",IF(V202=800,"",LEFT(DATA!$M$15,2)&amp;D201)))</f>
        <v>21E</v>
      </c>
      <c r="AD202" t="str">
        <f>IF(B201="","",IF(AND($CG$13=2,I201="NO"),"",IF(V202=800,"",LEFT(DATA!$M$16,2)&amp;D201)))</f>
        <v>E</v>
      </c>
      <c r="AE202" t="str">
        <f>IF(B201="","",IF(AND($CG$13=2,I201="NO"),"",IF(V202=800,"",LEFT(DATA!$M$17,2)&amp;D201)))</f>
        <v>E</v>
      </c>
      <c r="AF202" t="str">
        <f>IF(B201="","",IF(AND($CG$13=2,J201="NO"),"",IF(V202=800,"",LEFT(DATA!$M$18,2)&amp;D201)))</f>
        <v>E</v>
      </c>
      <c r="AG202" t="str">
        <f>IF(B201="","",IF(AND($CG$13=2,J201="NO"),"",IF(V202=800,"",LEFT(DATA!$M$19,2)&amp;D201)))</f>
        <v>E</v>
      </c>
      <c r="AJ202" s="192">
        <f t="shared" si="168"/>
        <v>188</v>
      </c>
      <c r="AK202" s="192">
        <f t="shared" si="169"/>
        <v>188</v>
      </c>
      <c r="AL202" s="192">
        <f t="shared" si="170"/>
        <v>1305000388</v>
      </c>
      <c r="AM202" s="192" t="str">
        <f t="shared" si="171"/>
        <v>E</v>
      </c>
      <c r="AN202" s="192">
        <v>188</v>
      </c>
      <c r="AO202" s="192" t="str">
        <f>IF(AL202="","",INDEX($W$15:$AG$402,MATCH(AL202,V$15:$V$402,0),1))</f>
        <v>01T</v>
      </c>
      <c r="AP202" s="192" t="str">
        <f t="shared" si="172"/>
        <v>09H</v>
      </c>
      <c r="AQ202" s="192" t="str">
        <f t="shared" si="173"/>
        <v>13E</v>
      </c>
      <c r="AR202" s="192" t="str">
        <f t="shared" si="174"/>
        <v>15E</v>
      </c>
      <c r="AS202" s="192" t="str">
        <f t="shared" si="175"/>
        <v>19E</v>
      </c>
      <c r="AT202" s="192" t="str">
        <f t="shared" si="176"/>
        <v>20E</v>
      </c>
      <c r="AU202" s="192" t="str">
        <f t="shared" si="177"/>
        <v>21E</v>
      </c>
      <c r="AV202" s="192" t="str">
        <f t="shared" si="178"/>
        <v>E</v>
      </c>
      <c r="AW202" s="192" t="str">
        <f t="shared" si="179"/>
        <v>E</v>
      </c>
      <c r="AX202" s="192" t="str">
        <f t="shared" si="180"/>
        <v>E</v>
      </c>
      <c r="AY202" s="192" t="str">
        <f t="shared" si="181"/>
        <v>E</v>
      </c>
      <c r="BB202">
        <f t="shared" si="182"/>
        <v>800</v>
      </c>
      <c r="BC202">
        <f t="shared" si="183"/>
        <v>188</v>
      </c>
      <c r="BD202">
        <f t="shared" si="184"/>
        <v>800</v>
      </c>
      <c r="BE202">
        <f t="shared" si="185"/>
        <v>800</v>
      </c>
      <c r="BF202">
        <f t="shared" si="186"/>
        <v>800</v>
      </c>
      <c r="BG202">
        <f t="shared" si="187"/>
        <v>188</v>
      </c>
      <c r="BH202">
        <v>188</v>
      </c>
      <c r="BK202">
        <f t="shared" si="188"/>
        <v>188</v>
      </c>
      <c r="BL202">
        <f t="shared" si="189"/>
        <v>800</v>
      </c>
      <c r="BM202">
        <f t="shared" si="190"/>
        <v>800</v>
      </c>
      <c r="BN202">
        <f t="shared" si="191"/>
        <v>800</v>
      </c>
      <c r="BO202">
        <f t="shared" si="192"/>
        <v>800</v>
      </c>
      <c r="BP202">
        <f t="shared" si="193"/>
        <v>800</v>
      </c>
      <c r="BQ202">
        <f t="shared" si="194"/>
        <v>188</v>
      </c>
      <c r="CS202" s="193">
        <f t="shared" si="131"/>
        <v>189</v>
      </c>
      <c r="CT202" s="193">
        <f t="shared" si="132"/>
        <v>189</v>
      </c>
      <c r="CU202" s="193">
        <f t="shared" si="133"/>
        <v>189</v>
      </c>
      <c r="CV202" s="193">
        <f t="shared" si="134"/>
        <v>189</v>
      </c>
      <c r="CW202" s="193">
        <f t="shared" si="135"/>
        <v>189</v>
      </c>
      <c r="CX202" s="193">
        <f t="shared" si="136"/>
        <v>189</v>
      </c>
      <c r="CY202" s="193">
        <f t="shared" si="137"/>
        <v>189</v>
      </c>
      <c r="CZ202" s="193">
        <f t="shared" si="138"/>
        <v>189</v>
      </c>
      <c r="DA202" s="193">
        <f t="shared" si="139"/>
        <v>189</v>
      </c>
      <c r="DB202" s="193">
        <f t="shared" si="140"/>
        <v>189</v>
      </c>
      <c r="DC202" s="193">
        <f t="shared" si="141"/>
        <v>189</v>
      </c>
      <c r="DF202">
        <v>189</v>
      </c>
      <c r="DG202" s="192" t="str">
        <f t="shared" si="142"/>
        <v>01T</v>
      </c>
      <c r="DH202" s="192" t="str">
        <f t="shared" si="143"/>
        <v>09H</v>
      </c>
      <c r="DI202" s="192" t="str">
        <f t="shared" si="144"/>
        <v>13E</v>
      </c>
      <c r="DJ202" s="192" t="str">
        <f t="shared" si="145"/>
        <v>15E</v>
      </c>
      <c r="DK202" s="192" t="str">
        <f t="shared" si="146"/>
        <v>19E</v>
      </c>
      <c r="DL202" s="192" t="str">
        <f t="shared" si="147"/>
        <v>20E</v>
      </c>
      <c r="DM202" s="192" t="str">
        <f t="shared" si="148"/>
        <v>21E</v>
      </c>
      <c r="DN202" s="192" t="str">
        <f t="shared" si="149"/>
        <v>E</v>
      </c>
      <c r="DO202" s="192" t="str">
        <f t="shared" si="150"/>
        <v>E</v>
      </c>
      <c r="DP202" s="192" t="str">
        <f t="shared" si="151"/>
        <v>E</v>
      </c>
      <c r="DQ202" s="192" t="str">
        <f t="shared" si="152"/>
        <v>E</v>
      </c>
      <c r="DU202" s="204">
        <f t="shared" si="153"/>
        <v>1305000389</v>
      </c>
      <c r="DV202" s="204">
        <f t="shared" si="154"/>
        <v>1305000389</v>
      </c>
      <c r="DW202" s="204">
        <f t="shared" si="155"/>
        <v>1305000389</v>
      </c>
      <c r="DX202" s="204">
        <f t="shared" si="156"/>
        <v>1305000389</v>
      </c>
      <c r="DY202" s="204">
        <f t="shared" si="157"/>
        <v>1305000389</v>
      </c>
      <c r="DZ202" s="204">
        <f t="shared" si="158"/>
        <v>1305000389</v>
      </c>
      <c r="EA202" s="204">
        <f t="shared" si="159"/>
        <v>1305000389</v>
      </c>
      <c r="EB202" s="204">
        <f t="shared" si="160"/>
        <v>1305000389</v>
      </c>
      <c r="EC202" s="204">
        <f t="shared" si="161"/>
        <v>1305000389</v>
      </c>
      <c r="ED202" s="204">
        <f t="shared" si="162"/>
        <v>1305000389</v>
      </c>
      <c r="EE202" s="204">
        <f t="shared" si="163"/>
        <v>1305000389</v>
      </c>
    </row>
    <row r="203" spans="2:135" ht="22.8" x14ac:dyDescent="0.3">
      <c r="B203" s="225">
        <f t="shared" si="164"/>
        <v>190</v>
      </c>
      <c r="C203" s="226">
        <f t="shared" si="165"/>
        <v>1305000390</v>
      </c>
      <c r="D203" s="227" t="s">
        <v>293</v>
      </c>
      <c r="E203" s="279" t="s">
        <v>38</v>
      </c>
      <c r="F203" s="202"/>
      <c r="G203" s="202"/>
      <c r="H203" s="202"/>
      <c r="I203" s="202"/>
      <c r="J203" s="202"/>
      <c r="K203" s="201"/>
      <c r="U203">
        <v>189</v>
      </c>
      <c r="V203">
        <f t="shared" si="166"/>
        <v>1305000389</v>
      </c>
      <c r="W203" t="str">
        <f t="shared" si="167"/>
        <v>01T</v>
      </c>
      <c r="X203" t="str">
        <f>IF(B202="","",IF(OR(W203="",W203=0),"",IF(V203=800,"",INDEX(DATA!$M$10:$Q$10,1,MATCH(W203,DATA!$M$9:$Q$9,0)))))</f>
        <v>09H</v>
      </c>
      <c r="Y203" t="str">
        <f>IF(B202="","",IF($CG$13=2,IF(OR(F202="NO",F202=""),"",F202),IF(V203=800,"",DATA!$M$11)))</f>
        <v>13E</v>
      </c>
      <c r="Z203" t="str">
        <f>IF(B202="","",IF(AND($CG$13=2,G202="NO"),"",IF(V203=800,"",LEFT(DATA!$M$12,2)&amp;D202)))</f>
        <v>15E</v>
      </c>
      <c r="AA203" t="str">
        <f>IF(B202="","",IF(AND($CG$13=2,G202="NO"),"",IF(V203=800,"",LEFT(DATA!$M$13,2)&amp;D202)))</f>
        <v>19E</v>
      </c>
      <c r="AB203" t="str">
        <f>IF(B202="","",IF(AND($CG$13=2,H202="NO"),"",IF(V203=800,"",LEFT(DATA!$M$14,2)&amp;D202)))</f>
        <v>20E</v>
      </c>
      <c r="AC203" t="str">
        <f>IF(B202="","",IF(AND($CG$13=2,H202="NO"),"",IF(V203=800,"",LEFT(DATA!$M$15,2)&amp;D202)))</f>
        <v>21E</v>
      </c>
      <c r="AD203" t="str">
        <f>IF(B202="","",IF(AND($CG$13=2,I202="NO"),"",IF(V203=800,"",LEFT(DATA!$M$16,2)&amp;D202)))</f>
        <v>E</v>
      </c>
      <c r="AE203" t="str">
        <f>IF(B202="","",IF(AND($CG$13=2,I202="NO"),"",IF(V203=800,"",LEFT(DATA!$M$17,2)&amp;D202)))</f>
        <v>E</v>
      </c>
      <c r="AF203" t="str">
        <f>IF(B202="","",IF(AND($CG$13=2,J202="NO"),"",IF(V203=800,"",LEFT(DATA!$M$18,2)&amp;D202)))</f>
        <v>E</v>
      </c>
      <c r="AG203" t="str">
        <f>IF(B202="","",IF(AND($CG$13=2,J202="NO"),"",IF(V203=800,"",LEFT(DATA!$M$19,2)&amp;D202)))</f>
        <v>E</v>
      </c>
      <c r="AJ203" s="192">
        <f t="shared" si="168"/>
        <v>189</v>
      </c>
      <c r="AK203" s="192">
        <f t="shared" si="169"/>
        <v>189</v>
      </c>
      <c r="AL203" s="192">
        <f t="shared" si="170"/>
        <v>1305000389</v>
      </c>
      <c r="AM203" s="192" t="str">
        <f t="shared" si="171"/>
        <v>E</v>
      </c>
      <c r="AN203" s="192">
        <v>189</v>
      </c>
      <c r="AO203" s="192" t="str">
        <f>IF(AL203="","",INDEX($W$15:$AG$402,MATCH(AL203,V$15:$V$402,0),1))</f>
        <v>01T</v>
      </c>
      <c r="AP203" s="192" t="str">
        <f t="shared" si="172"/>
        <v>09H</v>
      </c>
      <c r="AQ203" s="192" t="str">
        <f t="shared" si="173"/>
        <v>13E</v>
      </c>
      <c r="AR203" s="192" t="str">
        <f t="shared" si="174"/>
        <v>15E</v>
      </c>
      <c r="AS203" s="192" t="str">
        <f t="shared" si="175"/>
        <v>19E</v>
      </c>
      <c r="AT203" s="192" t="str">
        <f t="shared" si="176"/>
        <v>20E</v>
      </c>
      <c r="AU203" s="192" t="str">
        <f t="shared" si="177"/>
        <v>21E</v>
      </c>
      <c r="AV203" s="192" t="str">
        <f t="shared" si="178"/>
        <v>E</v>
      </c>
      <c r="AW203" s="192" t="str">
        <f t="shared" si="179"/>
        <v>E</v>
      </c>
      <c r="AX203" s="192" t="str">
        <f t="shared" si="180"/>
        <v>E</v>
      </c>
      <c r="AY203" s="192" t="str">
        <f t="shared" si="181"/>
        <v>E</v>
      </c>
      <c r="BB203">
        <f t="shared" si="182"/>
        <v>800</v>
      </c>
      <c r="BC203">
        <f t="shared" si="183"/>
        <v>189</v>
      </c>
      <c r="BD203">
        <f t="shared" si="184"/>
        <v>800</v>
      </c>
      <c r="BE203">
        <f t="shared" si="185"/>
        <v>800</v>
      </c>
      <c r="BF203">
        <f t="shared" si="186"/>
        <v>800</v>
      </c>
      <c r="BG203">
        <f t="shared" si="187"/>
        <v>189</v>
      </c>
      <c r="BH203">
        <v>189</v>
      </c>
      <c r="BK203">
        <f t="shared" si="188"/>
        <v>189</v>
      </c>
      <c r="BL203">
        <f t="shared" si="189"/>
        <v>800</v>
      </c>
      <c r="BM203">
        <f t="shared" si="190"/>
        <v>800</v>
      </c>
      <c r="BN203">
        <f t="shared" si="191"/>
        <v>800</v>
      </c>
      <c r="BO203">
        <f t="shared" si="192"/>
        <v>800</v>
      </c>
      <c r="BP203">
        <f t="shared" si="193"/>
        <v>800</v>
      </c>
      <c r="BQ203">
        <f t="shared" si="194"/>
        <v>189</v>
      </c>
      <c r="CS203" s="193">
        <f t="shared" si="131"/>
        <v>190</v>
      </c>
      <c r="CT203" s="193">
        <f t="shared" si="132"/>
        <v>190</v>
      </c>
      <c r="CU203" s="193">
        <f t="shared" si="133"/>
        <v>190</v>
      </c>
      <c r="CV203" s="193">
        <f t="shared" si="134"/>
        <v>190</v>
      </c>
      <c r="CW203" s="193">
        <f t="shared" si="135"/>
        <v>190</v>
      </c>
      <c r="CX203" s="193">
        <f t="shared" si="136"/>
        <v>190</v>
      </c>
      <c r="CY203" s="193">
        <f t="shared" si="137"/>
        <v>190</v>
      </c>
      <c r="CZ203" s="193">
        <f t="shared" si="138"/>
        <v>190</v>
      </c>
      <c r="DA203" s="193">
        <f t="shared" si="139"/>
        <v>190</v>
      </c>
      <c r="DB203" s="193">
        <f t="shared" si="140"/>
        <v>190</v>
      </c>
      <c r="DC203" s="193">
        <f t="shared" si="141"/>
        <v>190</v>
      </c>
      <c r="DF203">
        <v>190</v>
      </c>
      <c r="DG203" s="192" t="str">
        <f t="shared" si="142"/>
        <v>01T</v>
      </c>
      <c r="DH203" s="192" t="str">
        <f t="shared" si="143"/>
        <v>09H</v>
      </c>
      <c r="DI203" s="192" t="str">
        <f t="shared" si="144"/>
        <v>13E</v>
      </c>
      <c r="DJ203" s="192" t="str">
        <f t="shared" si="145"/>
        <v>15E</v>
      </c>
      <c r="DK203" s="192" t="str">
        <f t="shared" si="146"/>
        <v>19E</v>
      </c>
      <c r="DL203" s="192" t="str">
        <f t="shared" si="147"/>
        <v>20E</v>
      </c>
      <c r="DM203" s="192" t="str">
        <f t="shared" si="148"/>
        <v>21E</v>
      </c>
      <c r="DN203" s="192" t="str">
        <f t="shared" si="149"/>
        <v>E</v>
      </c>
      <c r="DO203" s="192" t="str">
        <f t="shared" si="150"/>
        <v>E</v>
      </c>
      <c r="DP203" s="192" t="str">
        <f t="shared" si="151"/>
        <v>E</v>
      </c>
      <c r="DQ203" s="192" t="str">
        <f t="shared" si="152"/>
        <v>E</v>
      </c>
      <c r="DU203" s="204">
        <f t="shared" si="153"/>
        <v>1305000390</v>
      </c>
      <c r="DV203" s="204">
        <f t="shared" si="154"/>
        <v>1305000390</v>
      </c>
      <c r="DW203" s="204">
        <f t="shared" si="155"/>
        <v>1305000390</v>
      </c>
      <c r="DX203" s="204">
        <f t="shared" si="156"/>
        <v>1305000390</v>
      </c>
      <c r="DY203" s="204">
        <f t="shared" si="157"/>
        <v>1305000390</v>
      </c>
      <c r="DZ203" s="204">
        <f t="shared" si="158"/>
        <v>1305000390</v>
      </c>
      <c r="EA203" s="204">
        <f t="shared" si="159"/>
        <v>1305000390</v>
      </c>
      <c r="EB203" s="204">
        <f t="shared" si="160"/>
        <v>1305000390</v>
      </c>
      <c r="EC203" s="204">
        <f t="shared" si="161"/>
        <v>1305000390</v>
      </c>
      <c r="ED203" s="204">
        <f t="shared" si="162"/>
        <v>1305000390</v>
      </c>
      <c r="EE203" s="204">
        <f t="shared" si="163"/>
        <v>1305000390</v>
      </c>
    </row>
    <row r="204" spans="2:135" ht="22.8" x14ac:dyDescent="0.3">
      <c r="B204" s="225">
        <f t="shared" si="164"/>
        <v>191</v>
      </c>
      <c r="C204" s="226">
        <f t="shared" si="165"/>
        <v>1305000391</v>
      </c>
      <c r="D204" s="227" t="s">
        <v>293</v>
      </c>
      <c r="E204" s="279" t="s">
        <v>38</v>
      </c>
      <c r="F204" s="202"/>
      <c r="G204" s="202"/>
      <c r="H204" s="202"/>
      <c r="I204" s="202"/>
      <c r="J204" s="202"/>
      <c r="K204" s="201"/>
      <c r="U204">
        <v>190</v>
      </c>
      <c r="V204">
        <f t="shared" si="166"/>
        <v>1305000390</v>
      </c>
      <c r="W204" t="str">
        <f t="shared" si="167"/>
        <v>01T</v>
      </c>
      <c r="X204" t="str">
        <f>IF(B203="","",IF(OR(W204="",W204=0),"",IF(V204=800,"",INDEX(DATA!$M$10:$Q$10,1,MATCH(W204,DATA!$M$9:$Q$9,0)))))</f>
        <v>09H</v>
      </c>
      <c r="Y204" t="str">
        <f>IF(B203="","",IF($CG$13=2,IF(OR(F203="NO",F203=""),"",F203),IF(V204=800,"",DATA!$M$11)))</f>
        <v>13E</v>
      </c>
      <c r="Z204" t="str">
        <f>IF(B203="","",IF(AND($CG$13=2,G203="NO"),"",IF(V204=800,"",LEFT(DATA!$M$12,2)&amp;D203)))</f>
        <v>15E</v>
      </c>
      <c r="AA204" t="str">
        <f>IF(B203="","",IF(AND($CG$13=2,G203="NO"),"",IF(V204=800,"",LEFT(DATA!$M$13,2)&amp;D203)))</f>
        <v>19E</v>
      </c>
      <c r="AB204" t="str">
        <f>IF(B203="","",IF(AND($CG$13=2,H203="NO"),"",IF(V204=800,"",LEFT(DATA!$M$14,2)&amp;D203)))</f>
        <v>20E</v>
      </c>
      <c r="AC204" t="str">
        <f>IF(B203="","",IF(AND($CG$13=2,H203="NO"),"",IF(V204=800,"",LEFT(DATA!$M$15,2)&amp;D203)))</f>
        <v>21E</v>
      </c>
      <c r="AD204" t="str">
        <f>IF(B203="","",IF(AND($CG$13=2,I203="NO"),"",IF(V204=800,"",LEFT(DATA!$M$16,2)&amp;D203)))</f>
        <v>E</v>
      </c>
      <c r="AE204" t="str">
        <f>IF(B203="","",IF(AND($CG$13=2,I203="NO"),"",IF(V204=800,"",LEFT(DATA!$M$17,2)&amp;D203)))</f>
        <v>E</v>
      </c>
      <c r="AF204" t="str">
        <f>IF(B203="","",IF(AND($CG$13=2,J203="NO"),"",IF(V204=800,"",LEFT(DATA!$M$18,2)&amp;D203)))</f>
        <v>E</v>
      </c>
      <c r="AG204" t="str">
        <f>IF(B203="","",IF(AND($CG$13=2,J203="NO"),"",IF(V204=800,"",LEFT(DATA!$M$19,2)&amp;D203)))</f>
        <v>E</v>
      </c>
      <c r="AJ204" s="192">
        <f t="shared" si="168"/>
        <v>190</v>
      </c>
      <c r="AK204" s="192">
        <f t="shared" si="169"/>
        <v>190</v>
      </c>
      <c r="AL204" s="192">
        <f t="shared" si="170"/>
        <v>1305000390</v>
      </c>
      <c r="AM204" s="192" t="str">
        <f t="shared" si="171"/>
        <v>E</v>
      </c>
      <c r="AN204" s="192">
        <v>190</v>
      </c>
      <c r="AO204" s="192" t="str">
        <f>IF(AL204="","",INDEX($W$15:$AG$402,MATCH(AL204,V$15:$V$402,0),1))</f>
        <v>01T</v>
      </c>
      <c r="AP204" s="192" t="str">
        <f t="shared" si="172"/>
        <v>09H</v>
      </c>
      <c r="AQ204" s="192" t="str">
        <f t="shared" si="173"/>
        <v>13E</v>
      </c>
      <c r="AR204" s="192" t="str">
        <f t="shared" si="174"/>
        <v>15E</v>
      </c>
      <c r="AS204" s="192" t="str">
        <f t="shared" si="175"/>
        <v>19E</v>
      </c>
      <c r="AT204" s="192" t="str">
        <f t="shared" si="176"/>
        <v>20E</v>
      </c>
      <c r="AU204" s="192" t="str">
        <f t="shared" si="177"/>
        <v>21E</v>
      </c>
      <c r="AV204" s="192" t="str">
        <f t="shared" si="178"/>
        <v>E</v>
      </c>
      <c r="AW204" s="192" t="str">
        <f t="shared" si="179"/>
        <v>E</v>
      </c>
      <c r="AX204" s="192" t="str">
        <f t="shared" si="180"/>
        <v>E</v>
      </c>
      <c r="AY204" s="192" t="str">
        <f t="shared" si="181"/>
        <v>E</v>
      </c>
      <c r="BB204">
        <f t="shared" si="182"/>
        <v>800</v>
      </c>
      <c r="BC204">
        <f t="shared" si="183"/>
        <v>190</v>
      </c>
      <c r="BD204">
        <f t="shared" si="184"/>
        <v>800</v>
      </c>
      <c r="BE204">
        <f t="shared" si="185"/>
        <v>800</v>
      </c>
      <c r="BF204">
        <f t="shared" si="186"/>
        <v>800</v>
      </c>
      <c r="BG204">
        <f t="shared" si="187"/>
        <v>190</v>
      </c>
      <c r="BH204">
        <v>190</v>
      </c>
      <c r="BK204">
        <f t="shared" si="188"/>
        <v>190</v>
      </c>
      <c r="BL204">
        <f t="shared" si="189"/>
        <v>800</v>
      </c>
      <c r="BM204">
        <f t="shared" si="190"/>
        <v>800</v>
      </c>
      <c r="BN204">
        <f t="shared" si="191"/>
        <v>800</v>
      </c>
      <c r="BO204">
        <f t="shared" si="192"/>
        <v>800</v>
      </c>
      <c r="BP204">
        <f t="shared" si="193"/>
        <v>800</v>
      </c>
      <c r="BQ204">
        <f t="shared" si="194"/>
        <v>190</v>
      </c>
      <c r="CS204" s="193">
        <f t="shared" si="131"/>
        <v>191</v>
      </c>
      <c r="CT204" s="193">
        <f t="shared" si="132"/>
        <v>191</v>
      </c>
      <c r="CU204" s="193">
        <f t="shared" si="133"/>
        <v>191</v>
      </c>
      <c r="CV204" s="193">
        <f t="shared" si="134"/>
        <v>191</v>
      </c>
      <c r="CW204" s="193">
        <f t="shared" si="135"/>
        <v>191</v>
      </c>
      <c r="CX204" s="193">
        <f t="shared" si="136"/>
        <v>191</v>
      </c>
      <c r="CY204" s="193">
        <f t="shared" si="137"/>
        <v>191</v>
      </c>
      <c r="CZ204" s="193">
        <f t="shared" si="138"/>
        <v>191</v>
      </c>
      <c r="DA204" s="193">
        <f t="shared" si="139"/>
        <v>191</v>
      </c>
      <c r="DB204" s="193">
        <f t="shared" si="140"/>
        <v>191</v>
      </c>
      <c r="DC204" s="193">
        <f t="shared" si="141"/>
        <v>191</v>
      </c>
      <c r="DF204">
        <v>191</v>
      </c>
      <c r="DG204" s="192" t="str">
        <f t="shared" si="142"/>
        <v>01T</v>
      </c>
      <c r="DH204" s="192" t="str">
        <f t="shared" si="143"/>
        <v>09H</v>
      </c>
      <c r="DI204" s="192" t="str">
        <f t="shared" si="144"/>
        <v>13E</v>
      </c>
      <c r="DJ204" s="192" t="str">
        <f t="shared" si="145"/>
        <v>15E</v>
      </c>
      <c r="DK204" s="192" t="str">
        <f t="shared" si="146"/>
        <v>19E</v>
      </c>
      <c r="DL204" s="192" t="str">
        <f t="shared" si="147"/>
        <v>20E</v>
      </c>
      <c r="DM204" s="192" t="str">
        <f t="shared" si="148"/>
        <v>21E</v>
      </c>
      <c r="DN204" s="192" t="str">
        <f t="shared" si="149"/>
        <v>E</v>
      </c>
      <c r="DO204" s="192" t="str">
        <f t="shared" si="150"/>
        <v>E</v>
      </c>
      <c r="DP204" s="192" t="str">
        <f t="shared" si="151"/>
        <v>E</v>
      </c>
      <c r="DQ204" s="192" t="str">
        <f t="shared" si="152"/>
        <v>E</v>
      </c>
      <c r="DU204" s="204">
        <f t="shared" si="153"/>
        <v>1305000391</v>
      </c>
      <c r="DV204" s="204">
        <f t="shared" si="154"/>
        <v>1305000391</v>
      </c>
      <c r="DW204" s="204">
        <f t="shared" si="155"/>
        <v>1305000391</v>
      </c>
      <c r="DX204" s="204">
        <f t="shared" si="156"/>
        <v>1305000391</v>
      </c>
      <c r="DY204" s="204">
        <f t="shared" si="157"/>
        <v>1305000391</v>
      </c>
      <c r="DZ204" s="204">
        <f t="shared" si="158"/>
        <v>1305000391</v>
      </c>
      <c r="EA204" s="204">
        <f t="shared" si="159"/>
        <v>1305000391</v>
      </c>
      <c r="EB204" s="204">
        <f t="shared" si="160"/>
        <v>1305000391</v>
      </c>
      <c r="EC204" s="204">
        <f t="shared" si="161"/>
        <v>1305000391</v>
      </c>
      <c r="ED204" s="204">
        <f t="shared" si="162"/>
        <v>1305000391</v>
      </c>
      <c r="EE204" s="204">
        <f t="shared" si="163"/>
        <v>1305000391</v>
      </c>
    </row>
    <row r="205" spans="2:135" ht="22.8" x14ac:dyDescent="0.3">
      <c r="B205" s="225">
        <f t="shared" si="164"/>
        <v>192</v>
      </c>
      <c r="C205" s="226">
        <f t="shared" si="165"/>
        <v>1305000392</v>
      </c>
      <c r="D205" s="227" t="s">
        <v>293</v>
      </c>
      <c r="E205" s="279" t="s">
        <v>38</v>
      </c>
      <c r="F205" s="202"/>
      <c r="G205" s="202"/>
      <c r="H205" s="202"/>
      <c r="I205" s="202"/>
      <c r="J205" s="202"/>
      <c r="K205" s="201"/>
      <c r="U205">
        <v>191</v>
      </c>
      <c r="V205">
        <f t="shared" si="166"/>
        <v>1305000391</v>
      </c>
      <c r="W205" t="str">
        <f t="shared" si="167"/>
        <v>01T</v>
      </c>
      <c r="X205" t="str">
        <f>IF(B204="","",IF(OR(W205="",W205=0),"",IF(V205=800,"",INDEX(DATA!$M$10:$Q$10,1,MATCH(W205,DATA!$M$9:$Q$9,0)))))</f>
        <v>09H</v>
      </c>
      <c r="Y205" t="str">
        <f>IF(B204="","",IF($CG$13=2,IF(OR(F204="NO",F204=""),"",F204),IF(V205=800,"",DATA!$M$11)))</f>
        <v>13E</v>
      </c>
      <c r="Z205" t="str">
        <f>IF(B204="","",IF(AND($CG$13=2,G204="NO"),"",IF(V205=800,"",LEFT(DATA!$M$12,2)&amp;D204)))</f>
        <v>15E</v>
      </c>
      <c r="AA205" t="str">
        <f>IF(B204="","",IF(AND($CG$13=2,G204="NO"),"",IF(V205=800,"",LEFT(DATA!$M$13,2)&amp;D204)))</f>
        <v>19E</v>
      </c>
      <c r="AB205" t="str">
        <f>IF(B204="","",IF(AND($CG$13=2,H204="NO"),"",IF(V205=800,"",LEFT(DATA!$M$14,2)&amp;D204)))</f>
        <v>20E</v>
      </c>
      <c r="AC205" t="str">
        <f>IF(B204="","",IF(AND($CG$13=2,H204="NO"),"",IF(V205=800,"",LEFT(DATA!$M$15,2)&amp;D204)))</f>
        <v>21E</v>
      </c>
      <c r="AD205" t="str">
        <f>IF(B204="","",IF(AND($CG$13=2,I204="NO"),"",IF(V205=800,"",LEFT(DATA!$M$16,2)&amp;D204)))</f>
        <v>E</v>
      </c>
      <c r="AE205" t="str">
        <f>IF(B204="","",IF(AND($CG$13=2,I204="NO"),"",IF(V205=800,"",LEFT(DATA!$M$17,2)&amp;D204)))</f>
        <v>E</v>
      </c>
      <c r="AF205" t="str">
        <f>IF(B204="","",IF(AND($CG$13=2,J204="NO"),"",IF(V205=800,"",LEFT(DATA!$M$18,2)&amp;D204)))</f>
        <v>E</v>
      </c>
      <c r="AG205" t="str">
        <f>IF(B204="","",IF(AND($CG$13=2,J204="NO"),"",IF(V205=800,"",LEFT(DATA!$M$19,2)&amp;D204)))</f>
        <v>E</v>
      </c>
      <c r="AJ205" s="192">
        <f t="shared" si="168"/>
        <v>191</v>
      </c>
      <c r="AK205" s="192">
        <f t="shared" si="169"/>
        <v>191</v>
      </c>
      <c r="AL205" s="192">
        <f t="shared" si="170"/>
        <v>1305000391</v>
      </c>
      <c r="AM205" s="192" t="str">
        <f t="shared" si="171"/>
        <v>E</v>
      </c>
      <c r="AN205" s="192">
        <v>191</v>
      </c>
      <c r="AO205" s="192" t="str">
        <f>IF(AL205="","",INDEX($W$15:$AG$402,MATCH(AL205,V$15:$V$402,0),1))</f>
        <v>01T</v>
      </c>
      <c r="AP205" s="192" t="str">
        <f t="shared" si="172"/>
        <v>09H</v>
      </c>
      <c r="AQ205" s="192" t="str">
        <f t="shared" si="173"/>
        <v>13E</v>
      </c>
      <c r="AR205" s="192" t="str">
        <f t="shared" si="174"/>
        <v>15E</v>
      </c>
      <c r="AS205" s="192" t="str">
        <f t="shared" si="175"/>
        <v>19E</v>
      </c>
      <c r="AT205" s="192" t="str">
        <f t="shared" si="176"/>
        <v>20E</v>
      </c>
      <c r="AU205" s="192" t="str">
        <f t="shared" si="177"/>
        <v>21E</v>
      </c>
      <c r="AV205" s="192" t="str">
        <f t="shared" si="178"/>
        <v>E</v>
      </c>
      <c r="AW205" s="192" t="str">
        <f t="shared" si="179"/>
        <v>E</v>
      </c>
      <c r="AX205" s="192" t="str">
        <f t="shared" si="180"/>
        <v>E</v>
      </c>
      <c r="AY205" s="192" t="str">
        <f t="shared" si="181"/>
        <v>E</v>
      </c>
      <c r="BB205">
        <f t="shared" si="182"/>
        <v>800</v>
      </c>
      <c r="BC205">
        <f t="shared" si="183"/>
        <v>191</v>
      </c>
      <c r="BD205">
        <f t="shared" si="184"/>
        <v>800</v>
      </c>
      <c r="BE205">
        <f t="shared" si="185"/>
        <v>800</v>
      </c>
      <c r="BF205">
        <f t="shared" si="186"/>
        <v>800</v>
      </c>
      <c r="BG205">
        <f t="shared" si="187"/>
        <v>191</v>
      </c>
      <c r="BH205">
        <v>191</v>
      </c>
      <c r="BK205">
        <f t="shared" si="188"/>
        <v>191</v>
      </c>
      <c r="BL205">
        <f t="shared" si="189"/>
        <v>800</v>
      </c>
      <c r="BM205">
        <f t="shared" si="190"/>
        <v>800</v>
      </c>
      <c r="BN205">
        <f t="shared" si="191"/>
        <v>800</v>
      </c>
      <c r="BO205">
        <f t="shared" si="192"/>
        <v>800</v>
      </c>
      <c r="BP205">
        <f t="shared" si="193"/>
        <v>800</v>
      </c>
      <c r="BQ205">
        <f t="shared" si="194"/>
        <v>191</v>
      </c>
      <c r="CS205" s="193">
        <f t="shared" si="131"/>
        <v>192</v>
      </c>
      <c r="CT205" s="193">
        <f t="shared" si="132"/>
        <v>192</v>
      </c>
      <c r="CU205" s="193">
        <f t="shared" si="133"/>
        <v>192</v>
      </c>
      <c r="CV205" s="193">
        <f t="shared" si="134"/>
        <v>192</v>
      </c>
      <c r="CW205" s="193">
        <f t="shared" si="135"/>
        <v>192</v>
      </c>
      <c r="CX205" s="193">
        <f t="shared" si="136"/>
        <v>192</v>
      </c>
      <c r="CY205" s="193">
        <f t="shared" si="137"/>
        <v>192</v>
      </c>
      <c r="CZ205" s="193">
        <f t="shared" si="138"/>
        <v>192</v>
      </c>
      <c r="DA205" s="193">
        <f t="shared" si="139"/>
        <v>192</v>
      </c>
      <c r="DB205" s="193">
        <f t="shared" si="140"/>
        <v>192</v>
      </c>
      <c r="DC205" s="193">
        <f t="shared" si="141"/>
        <v>192</v>
      </c>
      <c r="DF205">
        <v>192</v>
      </c>
      <c r="DG205" s="192" t="str">
        <f t="shared" si="142"/>
        <v>01T</v>
      </c>
      <c r="DH205" s="192" t="str">
        <f t="shared" si="143"/>
        <v>09H</v>
      </c>
      <c r="DI205" s="192" t="str">
        <f t="shared" si="144"/>
        <v>13E</v>
      </c>
      <c r="DJ205" s="192" t="str">
        <f t="shared" si="145"/>
        <v>15E</v>
      </c>
      <c r="DK205" s="192" t="str">
        <f t="shared" si="146"/>
        <v>19E</v>
      </c>
      <c r="DL205" s="192" t="str">
        <f t="shared" si="147"/>
        <v>20E</v>
      </c>
      <c r="DM205" s="192" t="str">
        <f t="shared" si="148"/>
        <v>21E</v>
      </c>
      <c r="DN205" s="192" t="str">
        <f t="shared" si="149"/>
        <v>E</v>
      </c>
      <c r="DO205" s="192" t="str">
        <f t="shared" si="150"/>
        <v>E</v>
      </c>
      <c r="DP205" s="192" t="str">
        <f t="shared" si="151"/>
        <v>E</v>
      </c>
      <c r="DQ205" s="192" t="str">
        <f t="shared" si="152"/>
        <v>E</v>
      </c>
      <c r="DU205" s="204">
        <f t="shared" si="153"/>
        <v>1305000392</v>
      </c>
      <c r="DV205" s="204">
        <f t="shared" si="154"/>
        <v>1305000392</v>
      </c>
      <c r="DW205" s="204">
        <f t="shared" si="155"/>
        <v>1305000392</v>
      </c>
      <c r="DX205" s="204">
        <f t="shared" si="156"/>
        <v>1305000392</v>
      </c>
      <c r="DY205" s="204">
        <f t="shared" si="157"/>
        <v>1305000392</v>
      </c>
      <c r="DZ205" s="204">
        <f t="shared" si="158"/>
        <v>1305000392</v>
      </c>
      <c r="EA205" s="204">
        <f t="shared" si="159"/>
        <v>1305000392</v>
      </c>
      <c r="EB205" s="204">
        <f t="shared" si="160"/>
        <v>1305000392</v>
      </c>
      <c r="EC205" s="204">
        <f t="shared" si="161"/>
        <v>1305000392</v>
      </c>
      <c r="ED205" s="204">
        <f t="shared" si="162"/>
        <v>1305000392</v>
      </c>
      <c r="EE205" s="204">
        <f t="shared" si="163"/>
        <v>1305000392</v>
      </c>
    </row>
    <row r="206" spans="2:135" ht="22.8" x14ac:dyDescent="0.3">
      <c r="B206" s="225">
        <f t="shared" si="164"/>
        <v>193</v>
      </c>
      <c r="C206" s="226">
        <f t="shared" si="165"/>
        <v>1305000393</v>
      </c>
      <c r="D206" s="227" t="s">
        <v>293</v>
      </c>
      <c r="E206" s="279" t="s">
        <v>38</v>
      </c>
      <c r="F206" s="202"/>
      <c r="G206" s="202"/>
      <c r="H206" s="202"/>
      <c r="I206" s="202"/>
      <c r="J206" s="202"/>
      <c r="K206" s="201"/>
      <c r="U206">
        <v>192</v>
      </c>
      <c r="V206">
        <f t="shared" si="166"/>
        <v>1305000392</v>
      </c>
      <c r="W206" t="str">
        <f t="shared" si="167"/>
        <v>01T</v>
      </c>
      <c r="X206" t="str">
        <f>IF(B205="","",IF(OR(W206="",W206=0),"",IF(V206=800,"",INDEX(DATA!$M$10:$Q$10,1,MATCH(W206,DATA!$M$9:$Q$9,0)))))</f>
        <v>09H</v>
      </c>
      <c r="Y206" t="str">
        <f>IF(B205="","",IF($CG$13=2,IF(OR(F205="NO",F205=""),"",F205),IF(V206=800,"",DATA!$M$11)))</f>
        <v>13E</v>
      </c>
      <c r="Z206" t="str">
        <f>IF(B205="","",IF(AND($CG$13=2,G205="NO"),"",IF(V206=800,"",LEFT(DATA!$M$12,2)&amp;D205)))</f>
        <v>15E</v>
      </c>
      <c r="AA206" t="str">
        <f>IF(B205="","",IF(AND($CG$13=2,G205="NO"),"",IF(V206=800,"",LEFT(DATA!$M$13,2)&amp;D205)))</f>
        <v>19E</v>
      </c>
      <c r="AB206" t="str">
        <f>IF(B205="","",IF(AND($CG$13=2,H205="NO"),"",IF(V206=800,"",LEFT(DATA!$M$14,2)&amp;D205)))</f>
        <v>20E</v>
      </c>
      <c r="AC206" t="str">
        <f>IF(B205="","",IF(AND($CG$13=2,H205="NO"),"",IF(V206=800,"",LEFT(DATA!$M$15,2)&amp;D205)))</f>
        <v>21E</v>
      </c>
      <c r="AD206" t="str">
        <f>IF(B205="","",IF(AND($CG$13=2,I205="NO"),"",IF(V206=800,"",LEFT(DATA!$M$16,2)&amp;D205)))</f>
        <v>E</v>
      </c>
      <c r="AE206" t="str">
        <f>IF(B205="","",IF(AND($CG$13=2,I205="NO"),"",IF(V206=800,"",LEFT(DATA!$M$17,2)&amp;D205)))</f>
        <v>E</v>
      </c>
      <c r="AF206" t="str">
        <f>IF(B205="","",IF(AND($CG$13=2,J205="NO"),"",IF(V206=800,"",LEFT(DATA!$M$18,2)&amp;D205)))</f>
        <v>E</v>
      </c>
      <c r="AG206" t="str">
        <f>IF(B205="","",IF(AND($CG$13=2,J205="NO"),"",IF(V206=800,"",LEFT(DATA!$M$19,2)&amp;D205)))</f>
        <v>E</v>
      </c>
      <c r="AJ206" s="192">
        <f t="shared" si="168"/>
        <v>192</v>
      </c>
      <c r="AK206" s="192">
        <f t="shared" si="169"/>
        <v>192</v>
      </c>
      <c r="AL206" s="192">
        <f t="shared" si="170"/>
        <v>1305000392</v>
      </c>
      <c r="AM206" s="192" t="str">
        <f t="shared" si="171"/>
        <v>E</v>
      </c>
      <c r="AN206" s="192">
        <v>192</v>
      </c>
      <c r="AO206" s="192" t="str">
        <f>IF(AL206="","",INDEX($W$15:$AG$402,MATCH(AL206,V$15:$V$402,0),1))</f>
        <v>01T</v>
      </c>
      <c r="AP206" s="192" t="str">
        <f t="shared" si="172"/>
        <v>09H</v>
      </c>
      <c r="AQ206" s="192" t="str">
        <f t="shared" si="173"/>
        <v>13E</v>
      </c>
      <c r="AR206" s="192" t="str">
        <f t="shared" si="174"/>
        <v>15E</v>
      </c>
      <c r="AS206" s="192" t="str">
        <f t="shared" si="175"/>
        <v>19E</v>
      </c>
      <c r="AT206" s="192" t="str">
        <f t="shared" si="176"/>
        <v>20E</v>
      </c>
      <c r="AU206" s="192" t="str">
        <f t="shared" si="177"/>
        <v>21E</v>
      </c>
      <c r="AV206" s="192" t="str">
        <f t="shared" si="178"/>
        <v>E</v>
      </c>
      <c r="AW206" s="192" t="str">
        <f t="shared" si="179"/>
        <v>E</v>
      </c>
      <c r="AX206" s="192" t="str">
        <f t="shared" si="180"/>
        <v>E</v>
      </c>
      <c r="AY206" s="192" t="str">
        <f t="shared" si="181"/>
        <v>E</v>
      </c>
      <c r="BB206">
        <f t="shared" si="182"/>
        <v>800</v>
      </c>
      <c r="BC206">
        <f t="shared" si="183"/>
        <v>192</v>
      </c>
      <c r="BD206">
        <f t="shared" si="184"/>
        <v>800</v>
      </c>
      <c r="BE206">
        <f t="shared" si="185"/>
        <v>800</v>
      </c>
      <c r="BF206">
        <f t="shared" si="186"/>
        <v>800</v>
      </c>
      <c r="BG206">
        <f t="shared" si="187"/>
        <v>192</v>
      </c>
      <c r="BH206">
        <v>192</v>
      </c>
      <c r="BK206">
        <f t="shared" si="188"/>
        <v>192</v>
      </c>
      <c r="BL206">
        <f t="shared" si="189"/>
        <v>800</v>
      </c>
      <c r="BM206">
        <f t="shared" si="190"/>
        <v>800</v>
      </c>
      <c r="BN206">
        <f t="shared" si="191"/>
        <v>800</v>
      </c>
      <c r="BO206">
        <f t="shared" si="192"/>
        <v>800</v>
      </c>
      <c r="BP206">
        <f t="shared" si="193"/>
        <v>800</v>
      </c>
      <c r="BQ206">
        <f t="shared" si="194"/>
        <v>192</v>
      </c>
      <c r="CS206" s="193">
        <f t="shared" si="131"/>
        <v>193</v>
      </c>
      <c r="CT206" s="193">
        <f t="shared" si="132"/>
        <v>193</v>
      </c>
      <c r="CU206" s="193">
        <f t="shared" si="133"/>
        <v>193</v>
      </c>
      <c r="CV206" s="193">
        <f t="shared" si="134"/>
        <v>193</v>
      </c>
      <c r="CW206" s="193">
        <f t="shared" si="135"/>
        <v>193</v>
      </c>
      <c r="CX206" s="193">
        <f t="shared" si="136"/>
        <v>193</v>
      </c>
      <c r="CY206" s="193">
        <f t="shared" si="137"/>
        <v>193</v>
      </c>
      <c r="CZ206" s="193">
        <f t="shared" si="138"/>
        <v>193</v>
      </c>
      <c r="DA206" s="193">
        <f t="shared" si="139"/>
        <v>193</v>
      </c>
      <c r="DB206" s="193">
        <f t="shared" si="140"/>
        <v>193</v>
      </c>
      <c r="DC206" s="193">
        <f t="shared" si="141"/>
        <v>193</v>
      </c>
      <c r="DF206">
        <v>193</v>
      </c>
      <c r="DG206" s="192" t="str">
        <f t="shared" si="142"/>
        <v>01T</v>
      </c>
      <c r="DH206" s="192" t="str">
        <f t="shared" si="143"/>
        <v>09H</v>
      </c>
      <c r="DI206" s="192" t="str">
        <f t="shared" si="144"/>
        <v>13E</v>
      </c>
      <c r="DJ206" s="192" t="str">
        <f t="shared" si="145"/>
        <v>15E</v>
      </c>
      <c r="DK206" s="192" t="str">
        <f t="shared" si="146"/>
        <v>19E</v>
      </c>
      <c r="DL206" s="192" t="str">
        <f t="shared" si="147"/>
        <v>20E</v>
      </c>
      <c r="DM206" s="192" t="str">
        <f t="shared" si="148"/>
        <v>21E</v>
      </c>
      <c r="DN206" s="192" t="str">
        <f t="shared" si="149"/>
        <v>E</v>
      </c>
      <c r="DO206" s="192" t="str">
        <f t="shared" si="150"/>
        <v>E</v>
      </c>
      <c r="DP206" s="192" t="str">
        <f t="shared" si="151"/>
        <v>E</v>
      </c>
      <c r="DQ206" s="192" t="str">
        <f t="shared" si="152"/>
        <v>E</v>
      </c>
      <c r="DU206" s="204">
        <f t="shared" si="153"/>
        <v>1305000393</v>
      </c>
      <c r="DV206" s="204">
        <f t="shared" si="154"/>
        <v>1305000393</v>
      </c>
      <c r="DW206" s="204">
        <f t="shared" si="155"/>
        <v>1305000393</v>
      </c>
      <c r="DX206" s="204">
        <f t="shared" si="156"/>
        <v>1305000393</v>
      </c>
      <c r="DY206" s="204">
        <f t="shared" si="157"/>
        <v>1305000393</v>
      </c>
      <c r="DZ206" s="204">
        <f t="shared" si="158"/>
        <v>1305000393</v>
      </c>
      <c r="EA206" s="204">
        <f t="shared" si="159"/>
        <v>1305000393</v>
      </c>
      <c r="EB206" s="204">
        <f t="shared" si="160"/>
        <v>1305000393</v>
      </c>
      <c r="EC206" s="204">
        <f t="shared" si="161"/>
        <v>1305000393</v>
      </c>
      <c r="ED206" s="204">
        <f t="shared" si="162"/>
        <v>1305000393</v>
      </c>
      <c r="EE206" s="204">
        <f t="shared" si="163"/>
        <v>1305000393</v>
      </c>
    </row>
    <row r="207" spans="2:135" ht="22.8" x14ac:dyDescent="0.3">
      <c r="B207" s="225">
        <f t="shared" si="164"/>
        <v>194</v>
      </c>
      <c r="C207" s="226">
        <f t="shared" si="165"/>
        <v>1305000394</v>
      </c>
      <c r="D207" s="227" t="s">
        <v>293</v>
      </c>
      <c r="E207" s="279" t="s">
        <v>38</v>
      </c>
      <c r="F207" s="202"/>
      <c r="G207" s="202"/>
      <c r="H207" s="202"/>
      <c r="I207" s="202"/>
      <c r="J207" s="202"/>
      <c r="K207" s="201"/>
      <c r="U207">
        <v>193</v>
      </c>
      <c r="V207">
        <f t="shared" si="166"/>
        <v>1305000393</v>
      </c>
      <c r="W207" t="str">
        <f t="shared" si="167"/>
        <v>01T</v>
      </c>
      <c r="X207" t="str">
        <f>IF(B206="","",IF(OR(W207="",W207=0),"",IF(V207=800,"",INDEX(DATA!$M$10:$Q$10,1,MATCH(W207,DATA!$M$9:$Q$9,0)))))</f>
        <v>09H</v>
      </c>
      <c r="Y207" t="str">
        <f>IF(B206="","",IF($CG$13=2,IF(OR(F206="NO",F206=""),"",F206),IF(V207=800,"",DATA!$M$11)))</f>
        <v>13E</v>
      </c>
      <c r="Z207" t="str">
        <f>IF(B206="","",IF(AND($CG$13=2,G206="NO"),"",IF(V207=800,"",LEFT(DATA!$M$12,2)&amp;D206)))</f>
        <v>15E</v>
      </c>
      <c r="AA207" t="str">
        <f>IF(B206="","",IF(AND($CG$13=2,G206="NO"),"",IF(V207=800,"",LEFT(DATA!$M$13,2)&amp;D206)))</f>
        <v>19E</v>
      </c>
      <c r="AB207" t="str">
        <f>IF(B206="","",IF(AND($CG$13=2,H206="NO"),"",IF(V207=800,"",LEFT(DATA!$M$14,2)&amp;D206)))</f>
        <v>20E</v>
      </c>
      <c r="AC207" t="str">
        <f>IF(B206="","",IF(AND($CG$13=2,H206="NO"),"",IF(V207=800,"",LEFT(DATA!$M$15,2)&amp;D206)))</f>
        <v>21E</v>
      </c>
      <c r="AD207" t="str">
        <f>IF(B206="","",IF(AND($CG$13=2,I206="NO"),"",IF(V207=800,"",LEFT(DATA!$M$16,2)&amp;D206)))</f>
        <v>E</v>
      </c>
      <c r="AE207" t="str">
        <f>IF(B206="","",IF(AND($CG$13=2,I206="NO"),"",IF(V207=800,"",LEFT(DATA!$M$17,2)&amp;D206)))</f>
        <v>E</v>
      </c>
      <c r="AF207" t="str">
        <f>IF(B206="","",IF(AND($CG$13=2,J206="NO"),"",IF(V207=800,"",LEFT(DATA!$M$18,2)&amp;D206)))</f>
        <v>E</v>
      </c>
      <c r="AG207" t="str">
        <f>IF(B206="","",IF(AND($CG$13=2,J206="NO"),"",IF(V207=800,"",LEFT(DATA!$M$19,2)&amp;D206)))</f>
        <v>E</v>
      </c>
      <c r="AJ207" s="192">
        <f t="shared" si="168"/>
        <v>193</v>
      </c>
      <c r="AK207" s="192">
        <f t="shared" si="169"/>
        <v>193</v>
      </c>
      <c r="AL207" s="192">
        <f t="shared" si="170"/>
        <v>1305000393</v>
      </c>
      <c r="AM207" s="192" t="str">
        <f t="shared" si="171"/>
        <v>E</v>
      </c>
      <c r="AN207" s="192">
        <v>193</v>
      </c>
      <c r="AO207" s="192" t="str">
        <f>IF(AL207="","",INDEX($W$15:$AG$402,MATCH(AL207,V$15:$V$402,0),1))</f>
        <v>01T</v>
      </c>
      <c r="AP207" s="192" t="str">
        <f t="shared" si="172"/>
        <v>09H</v>
      </c>
      <c r="AQ207" s="192" t="str">
        <f t="shared" si="173"/>
        <v>13E</v>
      </c>
      <c r="AR207" s="192" t="str">
        <f t="shared" si="174"/>
        <v>15E</v>
      </c>
      <c r="AS207" s="192" t="str">
        <f t="shared" si="175"/>
        <v>19E</v>
      </c>
      <c r="AT207" s="192" t="str">
        <f t="shared" si="176"/>
        <v>20E</v>
      </c>
      <c r="AU207" s="192" t="str">
        <f t="shared" si="177"/>
        <v>21E</v>
      </c>
      <c r="AV207" s="192" t="str">
        <f t="shared" si="178"/>
        <v>E</v>
      </c>
      <c r="AW207" s="192" t="str">
        <f t="shared" si="179"/>
        <v>E</v>
      </c>
      <c r="AX207" s="192" t="str">
        <f t="shared" si="180"/>
        <v>E</v>
      </c>
      <c r="AY207" s="192" t="str">
        <f t="shared" si="181"/>
        <v>E</v>
      </c>
      <c r="BB207">
        <f t="shared" si="182"/>
        <v>800</v>
      </c>
      <c r="BC207">
        <f t="shared" si="183"/>
        <v>193</v>
      </c>
      <c r="BD207">
        <f t="shared" si="184"/>
        <v>800</v>
      </c>
      <c r="BE207">
        <f t="shared" si="185"/>
        <v>800</v>
      </c>
      <c r="BF207">
        <f t="shared" si="186"/>
        <v>800</v>
      </c>
      <c r="BG207">
        <f t="shared" si="187"/>
        <v>193</v>
      </c>
      <c r="BH207">
        <v>193</v>
      </c>
      <c r="BK207">
        <f t="shared" si="188"/>
        <v>193</v>
      </c>
      <c r="BL207">
        <f t="shared" si="189"/>
        <v>800</v>
      </c>
      <c r="BM207">
        <f t="shared" si="190"/>
        <v>800</v>
      </c>
      <c r="BN207">
        <f t="shared" si="191"/>
        <v>800</v>
      </c>
      <c r="BO207">
        <f t="shared" si="192"/>
        <v>800</v>
      </c>
      <c r="BP207">
        <f t="shared" si="193"/>
        <v>800</v>
      </c>
      <c r="BQ207">
        <f t="shared" si="194"/>
        <v>193</v>
      </c>
      <c r="CS207" s="193">
        <f t="shared" ref="CS207:CS270" si="195">IF(W208="","",U208)</f>
        <v>194</v>
      </c>
      <c r="CT207" s="193">
        <f t="shared" ref="CT207:CT270" si="196">IF(X208="","",U208)</f>
        <v>194</v>
      </c>
      <c r="CU207" s="193">
        <f t="shared" ref="CU207:CU270" si="197">IF(Y208="","",U208)</f>
        <v>194</v>
      </c>
      <c r="CV207" s="193">
        <f t="shared" ref="CV207:CV270" si="198">IF(Z208="","",U208)</f>
        <v>194</v>
      </c>
      <c r="CW207" s="193">
        <f t="shared" ref="CW207:CW270" si="199">IF(AA208="","",U208)</f>
        <v>194</v>
      </c>
      <c r="CX207" s="193">
        <f t="shared" ref="CX207:CX270" si="200">IF(AB208="","",U208)</f>
        <v>194</v>
      </c>
      <c r="CY207" s="193">
        <f t="shared" ref="CY207:CY270" si="201">IF(AC208="","",U208)</f>
        <v>194</v>
      </c>
      <c r="CZ207" s="193">
        <f t="shared" ref="CZ207:CZ270" si="202">IF(AD208="","",U208)</f>
        <v>194</v>
      </c>
      <c r="DA207" s="193">
        <f t="shared" ref="DA207:DA270" si="203">IF(AE208="","",U208)</f>
        <v>194</v>
      </c>
      <c r="DB207" s="193">
        <f t="shared" ref="DB207:DB270" si="204">IF(AF208="","",U208)</f>
        <v>194</v>
      </c>
      <c r="DC207" s="193">
        <f t="shared" ref="DC207:DC270" si="205">IF(AG208="","",U208)</f>
        <v>194</v>
      </c>
      <c r="DF207">
        <v>194</v>
      </c>
      <c r="DG207" s="192" t="str">
        <f t="shared" ref="DG207:DG270" si="206">INDEX($W$15:$W$401,SMALL($CS$14:$CS$401,$U208),1)</f>
        <v>01T</v>
      </c>
      <c r="DH207" s="192" t="str">
        <f t="shared" ref="DH207:DH270" si="207">INDEX($X$15:$X$401,SMALL($CT$14:$CT$401,$U208),1)</f>
        <v>09H</v>
      </c>
      <c r="DI207" s="192" t="str">
        <f t="shared" ref="DI207:DI270" si="208">INDEX($Y$15:$Y$401,SMALL($CU$14:$CU$401,$U208),1)</f>
        <v>13E</v>
      </c>
      <c r="DJ207" s="192" t="str">
        <f t="shared" ref="DJ207:DJ270" si="209">INDEX($Z$15:$Z$401,SMALL($CV$14:$CV$401,$U208),1)</f>
        <v>15E</v>
      </c>
      <c r="DK207" s="192" t="str">
        <f t="shared" ref="DK207:DK270" si="210">INDEX($AA$15:$AA$401,SMALL($CW$14:$CW$401,$U208),1)</f>
        <v>19E</v>
      </c>
      <c r="DL207" s="192" t="str">
        <f t="shared" ref="DL207:DL270" si="211">INDEX($AB$15:$AB$401,SMALL($CX$14:$CX$401,$U208),1)</f>
        <v>20E</v>
      </c>
      <c r="DM207" s="192" t="str">
        <f t="shared" ref="DM207:DM270" si="212">INDEX($AC$15:$AC$401,SMALL($CY$14:$CY$401,$U208),1)</f>
        <v>21E</v>
      </c>
      <c r="DN207" s="192" t="str">
        <f t="shared" ref="DN207:DN270" si="213">INDEX($AD$15:$AD$401,SMALL($CZ$14:$CZ$401,$U208),1)</f>
        <v>E</v>
      </c>
      <c r="DO207" s="192" t="str">
        <f t="shared" ref="DO207:DO270" si="214">INDEX($AE$15:$AE$401,SMALL($DA$14:$DA$401,$U208),1)</f>
        <v>E</v>
      </c>
      <c r="DP207" s="192" t="str">
        <f t="shared" ref="DP207:DP270" si="215">INDEX($AF$15:$AF$401,SMALL($DB$14:$DB$401,$U208),1)</f>
        <v>E</v>
      </c>
      <c r="DQ207" s="192" t="str">
        <f t="shared" ref="DQ207:DQ270" si="216">INDEX($AG$15:$AG$401,SMALL($DC$14:$DC$401,$U208),1)</f>
        <v>E</v>
      </c>
      <c r="DU207" s="204">
        <f t="shared" ref="DU207:DU270" si="217">INDEX($V$15:$V$402,SMALL($CS$14:$CS$401,U208),1)</f>
        <v>1305000394</v>
      </c>
      <c r="DV207" s="204">
        <f t="shared" ref="DV207:DV270" si="218">INDEX($V$15:$V$402,SMALL($CT$14:$CT$401,U208),1)</f>
        <v>1305000394</v>
      </c>
      <c r="DW207" s="204">
        <f t="shared" ref="DW207:DW270" si="219">INDEX($V$15:$V$402,SMALL($CU$14:$CU$401,U208),1)</f>
        <v>1305000394</v>
      </c>
      <c r="DX207" s="204">
        <f t="shared" ref="DX207:DX270" si="220">INDEX($V$15:$V$402,SMALL($CV$14:$CV$401,U208),1)</f>
        <v>1305000394</v>
      </c>
      <c r="DY207" s="204">
        <f t="shared" ref="DY207:DY270" si="221">INDEX($V$15:$V$402,SMALL($CW$14:$CW$401,U208),1)</f>
        <v>1305000394</v>
      </c>
      <c r="DZ207" s="204">
        <f t="shared" ref="DZ207:DZ270" si="222">INDEX($V$15:$V$402,SMALL($CX$14:$CX$401,U208),1)</f>
        <v>1305000394</v>
      </c>
      <c r="EA207" s="204">
        <f t="shared" ref="EA207:EA270" si="223">INDEX($V$15:$V$402,SMALL($CY$14:$CY$401,U208),1)</f>
        <v>1305000394</v>
      </c>
      <c r="EB207" s="204">
        <f t="shared" ref="EB207:EB270" si="224">INDEX($V$15:$V$402,SMALL($CZ$14:$CZ$401,U208),1)</f>
        <v>1305000394</v>
      </c>
      <c r="EC207" s="204">
        <f t="shared" ref="EC207:EC270" si="225">INDEX($V$15:$V$402,SMALL($DA$14:$DA$401,U208),1)</f>
        <v>1305000394</v>
      </c>
      <c r="ED207" s="204">
        <f t="shared" ref="ED207:ED270" si="226">INDEX($V$15:$V$402,SMALL($DB$14:$DB$401,U208),1)</f>
        <v>1305000394</v>
      </c>
      <c r="EE207" s="204">
        <f t="shared" ref="EE207:EE270" si="227">INDEX($V$15:$V$402,SMALL($DC$14:$DC$401,U208),1)</f>
        <v>1305000394</v>
      </c>
    </row>
    <row r="208" spans="2:135" ht="22.8" x14ac:dyDescent="0.3">
      <c r="B208" s="225">
        <f t="shared" ref="B208:B271" si="228">IF(B207="","",IF(B207+1=$T$9,$T$9,IF(B207+1&gt;$T$9,"",IF(B207+1&lt;$T$9,B207+1,""))))</f>
        <v>195</v>
      </c>
      <c r="C208" s="226">
        <f t="shared" ref="C208:C271" si="229">IF(C207="","",IF(C207+1=$T$8,$T$8,IF(C207+1&gt;$T$8,"",IF(C207+1&lt;$T$8,C207+1,""))))</f>
        <v>1305000395</v>
      </c>
      <c r="D208" s="227" t="s">
        <v>293</v>
      </c>
      <c r="E208" s="279" t="s">
        <v>38</v>
      </c>
      <c r="F208" s="202"/>
      <c r="G208" s="202"/>
      <c r="H208" s="202"/>
      <c r="I208" s="202"/>
      <c r="J208" s="202"/>
      <c r="K208" s="201"/>
      <c r="U208">
        <v>194</v>
      </c>
      <c r="V208">
        <f t="shared" ref="V208:V271" si="230">IF(OR(B207="",K207=CM$15,K207="AB"),800,C207)</f>
        <v>1305000394</v>
      </c>
      <c r="W208" t="str">
        <f t="shared" ref="W208:W271" si="231">IF($CG$13=2,IF(OR(E207="NO",E207=""),"",E207),IF(V208=800,"",IF(E207="","",E207)))</f>
        <v>01T</v>
      </c>
      <c r="X208" t="str">
        <f>IF(B207="","",IF(OR(W208="",W208=0),"",IF(V208=800,"",INDEX(DATA!$M$10:$Q$10,1,MATCH(W208,DATA!$M$9:$Q$9,0)))))</f>
        <v>09H</v>
      </c>
      <c r="Y208" t="str">
        <f>IF(B207="","",IF($CG$13=2,IF(OR(F207="NO",F207=""),"",F207),IF(V208=800,"",DATA!$M$11)))</f>
        <v>13E</v>
      </c>
      <c r="Z208" t="str">
        <f>IF(B207="","",IF(AND($CG$13=2,G207="NO"),"",IF(V208=800,"",LEFT(DATA!$M$12,2)&amp;D207)))</f>
        <v>15E</v>
      </c>
      <c r="AA208" t="str">
        <f>IF(B207="","",IF(AND($CG$13=2,G207="NO"),"",IF(V208=800,"",LEFT(DATA!$M$13,2)&amp;D207)))</f>
        <v>19E</v>
      </c>
      <c r="AB208" t="str">
        <f>IF(B207="","",IF(AND($CG$13=2,H207="NO"),"",IF(V208=800,"",LEFT(DATA!$M$14,2)&amp;D207)))</f>
        <v>20E</v>
      </c>
      <c r="AC208" t="str">
        <f>IF(B207="","",IF(AND($CG$13=2,H207="NO"),"",IF(V208=800,"",LEFT(DATA!$M$15,2)&amp;D207)))</f>
        <v>21E</v>
      </c>
      <c r="AD208" t="str">
        <f>IF(B207="","",IF(AND($CG$13=2,I207="NO"),"",IF(V208=800,"",LEFT(DATA!$M$16,2)&amp;D207)))</f>
        <v>E</v>
      </c>
      <c r="AE208" t="str">
        <f>IF(B207="","",IF(AND($CG$13=2,I207="NO"),"",IF(V208=800,"",LEFT(DATA!$M$17,2)&amp;D207)))</f>
        <v>E</v>
      </c>
      <c r="AF208" t="str">
        <f>IF(B207="","",IF(AND($CG$13=2,J207="NO"),"",IF(V208=800,"",LEFT(DATA!$M$18,2)&amp;D207)))</f>
        <v>E</v>
      </c>
      <c r="AG208" t="str">
        <f>IF(B207="","",IF(AND($CG$13=2,J207="NO"),"",IF(V208=800,"",LEFT(DATA!$M$19,2)&amp;D207)))</f>
        <v>E</v>
      </c>
      <c r="AJ208" s="192">
        <f t="shared" ref="AJ208:AJ271" si="232">IF(AND($CG$13=2,SUMPRODUCT(--(X208:AG208&lt;&gt;""))=0),"",IF(INDEX(X208:AG208,1,$AJ$13)="","",IF(V208=800,"",U208)))</f>
        <v>194</v>
      </c>
      <c r="AK208" s="192">
        <f t="shared" ref="AK208:AK271" si="233">IF(ISERROR(SMALL($AJ$15:$AJ$402,U208)),"",SMALL($AJ$15:$AJ$402,U208))</f>
        <v>194</v>
      </c>
      <c r="AL208" s="192">
        <f t="shared" ref="AL208:AL271" si="234">IF(AK208="","",INDEX($V$15:$V$402,MATCH(AK208,$U$15:$U$402,0),1))</f>
        <v>1305000394</v>
      </c>
      <c r="AM208" s="192" t="str">
        <f t="shared" ref="AM208:AM271" si="235">IF(OR(AL208="",AJ$13=12,INDEX($W$15:$AG$402,AK208,AJ$13)=0),"",INDEX($W$15:$AG$402,AK208,AJ$13))</f>
        <v>E</v>
      </c>
      <c r="AN208" s="192">
        <v>194</v>
      </c>
      <c r="AO208" s="192" t="str">
        <f>IF(AL208="","",INDEX($W$15:$AG$402,MATCH(AL208,V$15:$V$402,0),1))</f>
        <v>01T</v>
      </c>
      <c r="AP208" s="192" t="str">
        <f t="shared" ref="AP208:AP271" si="236">IF(AL208="","",INDEX($W$15:$AG$402,MATCH(AL208,$V$15:$V$3402,0),2))</f>
        <v>09H</v>
      </c>
      <c r="AQ208" s="192" t="str">
        <f t="shared" ref="AQ208:AQ271" si="237">IF(AL208="","",INDEX($W$15:$AG$402,MATCH(AL208,$V$15:$V$402,0),3))</f>
        <v>13E</v>
      </c>
      <c r="AR208" s="192" t="str">
        <f t="shared" ref="AR208:AR271" si="238">IF(AL208="","",INDEX($W$15:$AG$402,MATCH(AL208,$V$15:$V$402,0),4))</f>
        <v>15E</v>
      </c>
      <c r="AS208" s="192" t="str">
        <f t="shared" ref="AS208:AS271" si="239">IF(AL208="","",INDEX($W$15:$AG$402,MATCH(AL208,$V$15:$V$402,0),5))</f>
        <v>19E</v>
      </c>
      <c r="AT208" s="192" t="str">
        <f t="shared" ref="AT208:AT271" si="240">IF(AL208="","",INDEX($W$15:$AG$402,MATCH(AL208,$V$15:$V$402,0),6))</f>
        <v>20E</v>
      </c>
      <c r="AU208" s="192" t="str">
        <f t="shared" ref="AU208:AU271" si="241">IF(AL208="","",INDEX($W$15:$AG$402,MATCH(AL208,$V$15:$V$402,0),7))</f>
        <v>21E</v>
      </c>
      <c r="AV208" s="192" t="str">
        <f t="shared" ref="AV208:AV271" si="242">IF(AL208="","",INDEX($W$15:$AG$402,MATCH(AL208,$V$15:$V$402,0),8))</f>
        <v>E</v>
      </c>
      <c r="AW208" s="192" t="str">
        <f t="shared" ref="AW208:AW271" si="243">IF(AL208="","",INDEX($W$15:$AG$402,MATCH(AL208,$V$15:$V$402,0),9))</f>
        <v>E</v>
      </c>
      <c r="AX208" s="192" t="str">
        <f t="shared" ref="AX208:AX271" si="244">IF(AL208="","",INDEX($W$15:$AG$402,MATCH(AL208,$V$15:$V$402,0),10))</f>
        <v>E</v>
      </c>
      <c r="AY208" s="192" t="str">
        <f t="shared" ref="AY208:AY271" si="245">IF(AL208="","",INDEX($W$15:$AG$402,MATCH(AL208,$V$15:$V$402,0),11))</f>
        <v>E</v>
      </c>
      <c r="BB208">
        <f t="shared" ref="BB208:BB271" si="246">IF(OR(B207="",D207=$CM$15),800,IF(D207=$BB$14,B207,800))</f>
        <v>800</v>
      </c>
      <c r="BC208">
        <f t="shared" ref="BC208:BC271" si="247">IF(OR(B207="",D207=$CM$15),800,IF(D207=$BC$14,B207,800))</f>
        <v>194</v>
      </c>
      <c r="BD208">
        <f t="shared" ref="BD208:BD271" si="248">IF(OR(B207="",D207=$CM$15),800,IF(D207=$BD$14,B207,800))</f>
        <v>800</v>
      </c>
      <c r="BE208">
        <f t="shared" ref="BE208:BE271" si="249">IF(OR(B207="",D207=$CM$15),800,IF(D207=$BE$14,B207,800))</f>
        <v>800</v>
      </c>
      <c r="BF208">
        <f t="shared" ref="BF208:BF271" si="250">IF(OR(B207="",D207=$CM$15),800,IF(D207=$BF$14,B207,800))</f>
        <v>800</v>
      </c>
      <c r="BG208">
        <f t="shared" ref="BG208:BG271" si="251">IF(OR(B207="",D207=$CM$15),800,B207)</f>
        <v>194</v>
      </c>
      <c r="BH208">
        <v>194</v>
      </c>
      <c r="BK208">
        <f t="shared" ref="BK208:BK271" si="252">IF(AND($CG$13=2,W208=""),800,IF(OR(B207="",K207=$CM$15),800,IF(E207=BK$14,B207,800)))</f>
        <v>194</v>
      </c>
      <c r="BL208">
        <f t="shared" ref="BL208:BL271" si="253">IF(AND($CG$13=2,W208=""),800,IF(OR(B207="",K207=$CM$15),800,IF(E207=BL$14,B207,800)))</f>
        <v>800</v>
      </c>
      <c r="BM208">
        <f t="shared" ref="BM208:BM271" si="254">IF(AND($CG$13=2,W208=""),800,IF(OR(B207="",K207=$CM$15),800,IF(E207=BM$14,B207,800)))</f>
        <v>800</v>
      </c>
      <c r="BN208">
        <f t="shared" ref="BN208:BN271" si="255">IF(AND($CG$13=2,W208=""),800,IF(OR(B207="",K207=$CM$15),800,IF(E207=BN$14,B207,800)))</f>
        <v>800</v>
      </c>
      <c r="BO208">
        <f t="shared" ref="BO208:BO271" si="256">IF(OR(B207="",K207=$CM$15),800,IF(E207=BO$14,B207,800))</f>
        <v>800</v>
      </c>
      <c r="BP208">
        <f t="shared" ref="BP208:BP271" si="257">IF(AND($CG$13=2,W208=""),800,IF(OR(B207="",K207=$CH$5),800,IF(OR(E207=$CH$2,E207=$CM$12,E207=$CN$12),B207,800)))</f>
        <v>800</v>
      </c>
      <c r="BQ208">
        <f t="shared" ref="BQ208:BQ271" si="258">IF(AND($CG$13=2,E207="NO"),800,IF(OR(B207="",K207=$CM$15),800,B207))</f>
        <v>194</v>
      </c>
      <c r="CS208" s="193">
        <f t="shared" si="195"/>
        <v>195</v>
      </c>
      <c r="CT208" s="193">
        <f t="shared" si="196"/>
        <v>195</v>
      </c>
      <c r="CU208" s="193">
        <f t="shared" si="197"/>
        <v>195</v>
      </c>
      <c r="CV208" s="193">
        <f t="shared" si="198"/>
        <v>195</v>
      </c>
      <c r="CW208" s="193">
        <f t="shared" si="199"/>
        <v>195</v>
      </c>
      <c r="CX208" s="193">
        <f t="shared" si="200"/>
        <v>195</v>
      </c>
      <c r="CY208" s="193">
        <f t="shared" si="201"/>
        <v>195</v>
      </c>
      <c r="CZ208" s="193">
        <f t="shared" si="202"/>
        <v>195</v>
      </c>
      <c r="DA208" s="193">
        <f t="shared" si="203"/>
        <v>195</v>
      </c>
      <c r="DB208" s="193">
        <f t="shared" si="204"/>
        <v>195</v>
      </c>
      <c r="DC208" s="193">
        <f t="shared" si="205"/>
        <v>195</v>
      </c>
      <c r="DF208">
        <v>195</v>
      </c>
      <c r="DG208" s="192" t="str">
        <f t="shared" si="206"/>
        <v>01T</v>
      </c>
      <c r="DH208" s="192" t="str">
        <f t="shared" si="207"/>
        <v>09H</v>
      </c>
      <c r="DI208" s="192" t="str">
        <f t="shared" si="208"/>
        <v>13E</v>
      </c>
      <c r="DJ208" s="192" t="str">
        <f t="shared" si="209"/>
        <v>15E</v>
      </c>
      <c r="DK208" s="192" t="str">
        <f t="shared" si="210"/>
        <v>19E</v>
      </c>
      <c r="DL208" s="192" t="str">
        <f t="shared" si="211"/>
        <v>20E</v>
      </c>
      <c r="DM208" s="192" t="str">
        <f t="shared" si="212"/>
        <v>21E</v>
      </c>
      <c r="DN208" s="192" t="str">
        <f t="shared" si="213"/>
        <v>E</v>
      </c>
      <c r="DO208" s="192" t="str">
        <f t="shared" si="214"/>
        <v>E</v>
      </c>
      <c r="DP208" s="192" t="str">
        <f t="shared" si="215"/>
        <v>E</v>
      </c>
      <c r="DQ208" s="192" t="str">
        <f t="shared" si="216"/>
        <v>E</v>
      </c>
      <c r="DU208" s="204">
        <f t="shared" si="217"/>
        <v>1305000395</v>
      </c>
      <c r="DV208" s="204">
        <f t="shared" si="218"/>
        <v>1305000395</v>
      </c>
      <c r="DW208" s="204">
        <f t="shared" si="219"/>
        <v>1305000395</v>
      </c>
      <c r="DX208" s="204">
        <f t="shared" si="220"/>
        <v>1305000395</v>
      </c>
      <c r="DY208" s="204">
        <f t="shared" si="221"/>
        <v>1305000395</v>
      </c>
      <c r="DZ208" s="204">
        <f t="shared" si="222"/>
        <v>1305000395</v>
      </c>
      <c r="EA208" s="204">
        <f t="shared" si="223"/>
        <v>1305000395</v>
      </c>
      <c r="EB208" s="204">
        <f t="shared" si="224"/>
        <v>1305000395</v>
      </c>
      <c r="EC208" s="204">
        <f t="shared" si="225"/>
        <v>1305000395</v>
      </c>
      <c r="ED208" s="204">
        <f t="shared" si="226"/>
        <v>1305000395</v>
      </c>
      <c r="EE208" s="204">
        <f t="shared" si="227"/>
        <v>1305000395</v>
      </c>
    </row>
    <row r="209" spans="2:135" ht="22.8" x14ac:dyDescent="0.3">
      <c r="B209" s="225">
        <f t="shared" si="228"/>
        <v>196</v>
      </c>
      <c r="C209" s="226">
        <f t="shared" si="229"/>
        <v>1305000396</v>
      </c>
      <c r="D209" s="227" t="s">
        <v>293</v>
      </c>
      <c r="E209" s="279" t="s">
        <v>38</v>
      </c>
      <c r="F209" s="202"/>
      <c r="G209" s="202"/>
      <c r="H209" s="202"/>
      <c r="I209" s="202"/>
      <c r="J209" s="202"/>
      <c r="K209" s="201"/>
      <c r="U209">
        <v>195</v>
      </c>
      <c r="V209">
        <f t="shared" si="230"/>
        <v>1305000395</v>
      </c>
      <c r="W209" t="str">
        <f t="shared" si="231"/>
        <v>01T</v>
      </c>
      <c r="X209" t="str">
        <f>IF(B208="","",IF(OR(W209="",W209=0),"",IF(V209=800,"",INDEX(DATA!$M$10:$Q$10,1,MATCH(W209,DATA!$M$9:$Q$9,0)))))</f>
        <v>09H</v>
      </c>
      <c r="Y209" t="str">
        <f>IF(B208="","",IF($CG$13=2,IF(OR(F208="NO",F208=""),"",F208),IF(V209=800,"",DATA!$M$11)))</f>
        <v>13E</v>
      </c>
      <c r="Z209" t="str">
        <f>IF(B208="","",IF(AND($CG$13=2,G208="NO"),"",IF(V209=800,"",LEFT(DATA!$M$12,2)&amp;D208)))</f>
        <v>15E</v>
      </c>
      <c r="AA209" t="str">
        <f>IF(B208="","",IF(AND($CG$13=2,G208="NO"),"",IF(V209=800,"",LEFT(DATA!$M$13,2)&amp;D208)))</f>
        <v>19E</v>
      </c>
      <c r="AB209" t="str">
        <f>IF(B208="","",IF(AND($CG$13=2,H208="NO"),"",IF(V209=800,"",LEFT(DATA!$M$14,2)&amp;D208)))</f>
        <v>20E</v>
      </c>
      <c r="AC209" t="str">
        <f>IF(B208="","",IF(AND($CG$13=2,H208="NO"),"",IF(V209=800,"",LEFT(DATA!$M$15,2)&amp;D208)))</f>
        <v>21E</v>
      </c>
      <c r="AD209" t="str">
        <f>IF(B208="","",IF(AND($CG$13=2,I208="NO"),"",IF(V209=800,"",LEFT(DATA!$M$16,2)&amp;D208)))</f>
        <v>E</v>
      </c>
      <c r="AE209" t="str">
        <f>IF(B208="","",IF(AND($CG$13=2,I208="NO"),"",IF(V209=800,"",LEFT(DATA!$M$17,2)&amp;D208)))</f>
        <v>E</v>
      </c>
      <c r="AF209" t="str">
        <f>IF(B208="","",IF(AND($CG$13=2,J208="NO"),"",IF(V209=800,"",LEFT(DATA!$M$18,2)&amp;D208)))</f>
        <v>E</v>
      </c>
      <c r="AG209" t="str">
        <f>IF(B208="","",IF(AND($CG$13=2,J208="NO"),"",IF(V209=800,"",LEFT(DATA!$M$19,2)&amp;D208)))</f>
        <v>E</v>
      </c>
      <c r="AJ209" s="192">
        <f t="shared" si="232"/>
        <v>195</v>
      </c>
      <c r="AK209" s="192">
        <f t="shared" si="233"/>
        <v>195</v>
      </c>
      <c r="AL209" s="192">
        <f t="shared" si="234"/>
        <v>1305000395</v>
      </c>
      <c r="AM209" s="192" t="str">
        <f t="shared" si="235"/>
        <v>E</v>
      </c>
      <c r="AN209" s="192">
        <v>195</v>
      </c>
      <c r="AO209" s="192" t="str">
        <f>IF(AL209="","",INDEX($W$15:$AG$402,MATCH(AL209,V$15:$V$402,0),1))</f>
        <v>01T</v>
      </c>
      <c r="AP209" s="192" t="str">
        <f t="shared" si="236"/>
        <v>09H</v>
      </c>
      <c r="AQ209" s="192" t="str">
        <f t="shared" si="237"/>
        <v>13E</v>
      </c>
      <c r="AR209" s="192" t="str">
        <f t="shared" si="238"/>
        <v>15E</v>
      </c>
      <c r="AS209" s="192" t="str">
        <f t="shared" si="239"/>
        <v>19E</v>
      </c>
      <c r="AT209" s="192" t="str">
        <f t="shared" si="240"/>
        <v>20E</v>
      </c>
      <c r="AU209" s="192" t="str">
        <f t="shared" si="241"/>
        <v>21E</v>
      </c>
      <c r="AV209" s="192" t="str">
        <f t="shared" si="242"/>
        <v>E</v>
      </c>
      <c r="AW209" s="192" t="str">
        <f t="shared" si="243"/>
        <v>E</v>
      </c>
      <c r="AX209" s="192" t="str">
        <f t="shared" si="244"/>
        <v>E</v>
      </c>
      <c r="AY209" s="192" t="str">
        <f t="shared" si="245"/>
        <v>E</v>
      </c>
      <c r="BB209">
        <f t="shared" si="246"/>
        <v>800</v>
      </c>
      <c r="BC209">
        <f t="shared" si="247"/>
        <v>195</v>
      </c>
      <c r="BD209">
        <f t="shared" si="248"/>
        <v>800</v>
      </c>
      <c r="BE209">
        <f t="shared" si="249"/>
        <v>800</v>
      </c>
      <c r="BF209">
        <f t="shared" si="250"/>
        <v>800</v>
      </c>
      <c r="BG209">
        <f t="shared" si="251"/>
        <v>195</v>
      </c>
      <c r="BH209">
        <v>195</v>
      </c>
      <c r="BK209">
        <f t="shared" si="252"/>
        <v>195</v>
      </c>
      <c r="BL209">
        <f t="shared" si="253"/>
        <v>800</v>
      </c>
      <c r="BM209">
        <f t="shared" si="254"/>
        <v>800</v>
      </c>
      <c r="BN209">
        <f t="shared" si="255"/>
        <v>800</v>
      </c>
      <c r="BO209">
        <f t="shared" si="256"/>
        <v>800</v>
      </c>
      <c r="BP209">
        <f t="shared" si="257"/>
        <v>800</v>
      </c>
      <c r="BQ209">
        <f t="shared" si="258"/>
        <v>195</v>
      </c>
      <c r="CS209" s="193">
        <f t="shared" si="195"/>
        <v>196</v>
      </c>
      <c r="CT209" s="193">
        <f t="shared" si="196"/>
        <v>196</v>
      </c>
      <c r="CU209" s="193">
        <f t="shared" si="197"/>
        <v>196</v>
      </c>
      <c r="CV209" s="193">
        <f t="shared" si="198"/>
        <v>196</v>
      </c>
      <c r="CW209" s="193">
        <f t="shared" si="199"/>
        <v>196</v>
      </c>
      <c r="CX209" s="193">
        <f t="shared" si="200"/>
        <v>196</v>
      </c>
      <c r="CY209" s="193">
        <f t="shared" si="201"/>
        <v>196</v>
      </c>
      <c r="CZ209" s="193">
        <f t="shared" si="202"/>
        <v>196</v>
      </c>
      <c r="DA209" s="193">
        <f t="shared" si="203"/>
        <v>196</v>
      </c>
      <c r="DB209" s="193">
        <f t="shared" si="204"/>
        <v>196</v>
      </c>
      <c r="DC209" s="193">
        <f t="shared" si="205"/>
        <v>196</v>
      </c>
      <c r="DF209">
        <v>196</v>
      </c>
      <c r="DG209" s="192" t="str">
        <f t="shared" si="206"/>
        <v>01T</v>
      </c>
      <c r="DH209" s="192" t="str">
        <f t="shared" si="207"/>
        <v>09H</v>
      </c>
      <c r="DI209" s="192" t="str">
        <f t="shared" si="208"/>
        <v>13E</v>
      </c>
      <c r="DJ209" s="192" t="str">
        <f t="shared" si="209"/>
        <v>15E</v>
      </c>
      <c r="DK209" s="192" t="str">
        <f t="shared" si="210"/>
        <v>19E</v>
      </c>
      <c r="DL209" s="192" t="str">
        <f t="shared" si="211"/>
        <v>20E</v>
      </c>
      <c r="DM209" s="192" t="str">
        <f t="shared" si="212"/>
        <v>21E</v>
      </c>
      <c r="DN209" s="192" t="str">
        <f t="shared" si="213"/>
        <v>E</v>
      </c>
      <c r="DO209" s="192" t="str">
        <f t="shared" si="214"/>
        <v>E</v>
      </c>
      <c r="DP209" s="192" t="str">
        <f t="shared" si="215"/>
        <v>E</v>
      </c>
      <c r="DQ209" s="192" t="str">
        <f t="shared" si="216"/>
        <v>E</v>
      </c>
      <c r="DU209" s="204">
        <f t="shared" si="217"/>
        <v>1305000396</v>
      </c>
      <c r="DV209" s="204">
        <f t="shared" si="218"/>
        <v>1305000396</v>
      </c>
      <c r="DW209" s="204">
        <f t="shared" si="219"/>
        <v>1305000396</v>
      </c>
      <c r="DX209" s="204">
        <f t="shared" si="220"/>
        <v>1305000396</v>
      </c>
      <c r="DY209" s="204">
        <f t="shared" si="221"/>
        <v>1305000396</v>
      </c>
      <c r="DZ209" s="204">
        <f t="shared" si="222"/>
        <v>1305000396</v>
      </c>
      <c r="EA209" s="204">
        <f t="shared" si="223"/>
        <v>1305000396</v>
      </c>
      <c r="EB209" s="204">
        <f t="shared" si="224"/>
        <v>1305000396</v>
      </c>
      <c r="EC209" s="204">
        <f t="shared" si="225"/>
        <v>1305000396</v>
      </c>
      <c r="ED209" s="204">
        <f t="shared" si="226"/>
        <v>1305000396</v>
      </c>
      <c r="EE209" s="204">
        <f t="shared" si="227"/>
        <v>1305000396</v>
      </c>
    </row>
    <row r="210" spans="2:135" ht="22.8" x14ac:dyDescent="0.3">
      <c r="B210" s="225">
        <f t="shared" si="228"/>
        <v>197</v>
      </c>
      <c r="C210" s="226">
        <f t="shared" si="229"/>
        <v>1305000397</v>
      </c>
      <c r="D210" s="227" t="s">
        <v>293</v>
      </c>
      <c r="E210" s="279" t="s">
        <v>38</v>
      </c>
      <c r="F210" s="202"/>
      <c r="G210" s="202"/>
      <c r="H210" s="202"/>
      <c r="I210" s="202"/>
      <c r="J210" s="202"/>
      <c r="K210" s="201"/>
      <c r="U210">
        <v>196</v>
      </c>
      <c r="V210">
        <f t="shared" si="230"/>
        <v>1305000396</v>
      </c>
      <c r="W210" t="str">
        <f t="shared" si="231"/>
        <v>01T</v>
      </c>
      <c r="X210" t="str">
        <f>IF(B209="","",IF(OR(W210="",W210=0),"",IF(V210=800,"",INDEX(DATA!$M$10:$Q$10,1,MATCH(W210,DATA!$M$9:$Q$9,0)))))</f>
        <v>09H</v>
      </c>
      <c r="Y210" t="str">
        <f>IF(B209="","",IF($CG$13=2,IF(OR(F209="NO",F209=""),"",F209),IF(V210=800,"",DATA!$M$11)))</f>
        <v>13E</v>
      </c>
      <c r="Z210" t="str">
        <f>IF(B209="","",IF(AND($CG$13=2,G209="NO"),"",IF(V210=800,"",LEFT(DATA!$M$12,2)&amp;D209)))</f>
        <v>15E</v>
      </c>
      <c r="AA210" t="str">
        <f>IF(B209="","",IF(AND($CG$13=2,G209="NO"),"",IF(V210=800,"",LEFT(DATA!$M$13,2)&amp;D209)))</f>
        <v>19E</v>
      </c>
      <c r="AB210" t="str">
        <f>IF(B209="","",IF(AND($CG$13=2,H209="NO"),"",IF(V210=800,"",LEFT(DATA!$M$14,2)&amp;D209)))</f>
        <v>20E</v>
      </c>
      <c r="AC210" t="str">
        <f>IF(B209="","",IF(AND($CG$13=2,H209="NO"),"",IF(V210=800,"",LEFT(DATA!$M$15,2)&amp;D209)))</f>
        <v>21E</v>
      </c>
      <c r="AD210" t="str">
        <f>IF(B209="","",IF(AND($CG$13=2,I209="NO"),"",IF(V210=800,"",LEFT(DATA!$M$16,2)&amp;D209)))</f>
        <v>E</v>
      </c>
      <c r="AE210" t="str">
        <f>IF(B209="","",IF(AND($CG$13=2,I209="NO"),"",IF(V210=800,"",LEFT(DATA!$M$17,2)&amp;D209)))</f>
        <v>E</v>
      </c>
      <c r="AF210" t="str">
        <f>IF(B209="","",IF(AND($CG$13=2,J209="NO"),"",IF(V210=800,"",LEFT(DATA!$M$18,2)&amp;D209)))</f>
        <v>E</v>
      </c>
      <c r="AG210" t="str">
        <f>IF(B209="","",IF(AND($CG$13=2,J209="NO"),"",IF(V210=800,"",LEFT(DATA!$M$19,2)&amp;D209)))</f>
        <v>E</v>
      </c>
      <c r="AJ210" s="192">
        <f t="shared" si="232"/>
        <v>196</v>
      </c>
      <c r="AK210" s="192">
        <f t="shared" si="233"/>
        <v>196</v>
      </c>
      <c r="AL210" s="192">
        <f t="shared" si="234"/>
        <v>1305000396</v>
      </c>
      <c r="AM210" s="192" t="str">
        <f t="shared" si="235"/>
        <v>E</v>
      </c>
      <c r="AN210" s="192">
        <v>196</v>
      </c>
      <c r="AO210" s="192" t="str">
        <f>IF(AL210="","",INDEX($W$15:$AG$402,MATCH(AL210,V$15:$V$402,0),1))</f>
        <v>01T</v>
      </c>
      <c r="AP210" s="192" t="str">
        <f t="shared" si="236"/>
        <v>09H</v>
      </c>
      <c r="AQ210" s="192" t="str">
        <f t="shared" si="237"/>
        <v>13E</v>
      </c>
      <c r="AR210" s="192" t="str">
        <f t="shared" si="238"/>
        <v>15E</v>
      </c>
      <c r="AS210" s="192" t="str">
        <f t="shared" si="239"/>
        <v>19E</v>
      </c>
      <c r="AT210" s="192" t="str">
        <f t="shared" si="240"/>
        <v>20E</v>
      </c>
      <c r="AU210" s="192" t="str">
        <f t="shared" si="241"/>
        <v>21E</v>
      </c>
      <c r="AV210" s="192" t="str">
        <f t="shared" si="242"/>
        <v>E</v>
      </c>
      <c r="AW210" s="192" t="str">
        <f t="shared" si="243"/>
        <v>E</v>
      </c>
      <c r="AX210" s="192" t="str">
        <f t="shared" si="244"/>
        <v>E</v>
      </c>
      <c r="AY210" s="192" t="str">
        <f t="shared" si="245"/>
        <v>E</v>
      </c>
      <c r="BB210">
        <f t="shared" si="246"/>
        <v>800</v>
      </c>
      <c r="BC210">
        <f t="shared" si="247"/>
        <v>196</v>
      </c>
      <c r="BD210">
        <f t="shared" si="248"/>
        <v>800</v>
      </c>
      <c r="BE210">
        <f t="shared" si="249"/>
        <v>800</v>
      </c>
      <c r="BF210">
        <f t="shared" si="250"/>
        <v>800</v>
      </c>
      <c r="BG210">
        <f t="shared" si="251"/>
        <v>196</v>
      </c>
      <c r="BH210">
        <v>196</v>
      </c>
      <c r="BK210">
        <f t="shared" si="252"/>
        <v>196</v>
      </c>
      <c r="BL210">
        <f t="shared" si="253"/>
        <v>800</v>
      </c>
      <c r="BM210">
        <f t="shared" si="254"/>
        <v>800</v>
      </c>
      <c r="BN210">
        <f t="shared" si="255"/>
        <v>800</v>
      </c>
      <c r="BO210">
        <f t="shared" si="256"/>
        <v>800</v>
      </c>
      <c r="BP210">
        <f t="shared" si="257"/>
        <v>800</v>
      </c>
      <c r="BQ210">
        <f t="shared" si="258"/>
        <v>196</v>
      </c>
      <c r="CS210" s="193">
        <f t="shared" si="195"/>
        <v>197</v>
      </c>
      <c r="CT210" s="193">
        <f t="shared" si="196"/>
        <v>197</v>
      </c>
      <c r="CU210" s="193">
        <f t="shared" si="197"/>
        <v>197</v>
      </c>
      <c r="CV210" s="193">
        <f t="shared" si="198"/>
        <v>197</v>
      </c>
      <c r="CW210" s="193">
        <f t="shared" si="199"/>
        <v>197</v>
      </c>
      <c r="CX210" s="193">
        <f t="shared" si="200"/>
        <v>197</v>
      </c>
      <c r="CY210" s="193">
        <f t="shared" si="201"/>
        <v>197</v>
      </c>
      <c r="CZ210" s="193">
        <f t="shared" si="202"/>
        <v>197</v>
      </c>
      <c r="DA210" s="193">
        <f t="shared" si="203"/>
        <v>197</v>
      </c>
      <c r="DB210" s="193">
        <f t="shared" si="204"/>
        <v>197</v>
      </c>
      <c r="DC210" s="193">
        <f t="shared" si="205"/>
        <v>197</v>
      </c>
      <c r="DF210">
        <v>197</v>
      </c>
      <c r="DG210" s="192" t="str">
        <f t="shared" si="206"/>
        <v>01T</v>
      </c>
      <c r="DH210" s="192" t="str">
        <f t="shared" si="207"/>
        <v>09H</v>
      </c>
      <c r="DI210" s="192" t="str">
        <f t="shared" si="208"/>
        <v>13E</v>
      </c>
      <c r="DJ210" s="192" t="str">
        <f t="shared" si="209"/>
        <v>15E</v>
      </c>
      <c r="DK210" s="192" t="str">
        <f t="shared" si="210"/>
        <v>19E</v>
      </c>
      <c r="DL210" s="192" t="str">
        <f t="shared" si="211"/>
        <v>20E</v>
      </c>
      <c r="DM210" s="192" t="str">
        <f t="shared" si="212"/>
        <v>21E</v>
      </c>
      <c r="DN210" s="192" t="str">
        <f t="shared" si="213"/>
        <v>E</v>
      </c>
      <c r="DO210" s="192" t="str">
        <f t="shared" si="214"/>
        <v>E</v>
      </c>
      <c r="DP210" s="192" t="str">
        <f t="shared" si="215"/>
        <v>E</v>
      </c>
      <c r="DQ210" s="192" t="str">
        <f t="shared" si="216"/>
        <v>E</v>
      </c>
      <c r="DU210" s="204">
        <f t="shared" si="217"/>
        <v>1305000397</v>
      </c>
      <c r="DV210" s="204">
        <f t="shared" si="218"/>
        <v>1305000397</v>
      </c>
      <c r="DW210" s="204">
        <f t="shared" si="219"/>
        <v>1305000397</v>
      </c>
      <c r="DX210" s="204">
        <f t="shared" si="220"/>
        <v>1305000397</v>
      </c>
      <c r="DY210" s="204">
        <f t="shared" si="221"/>
        <v>1305000397</v>
      </c>
      <c r="DZ210" s="204">
        <f t="shared" si="222"/>
        <v>1305000397</v>
      </c>
      <c r="EA210" s="204">
        <f t="shared" si="223"/>
        <v>1305000397</v>
      </c>
      <c r="EB210" s="204">
        <f t="shared" si="224"/>
        <v>1305000397</v>
      </c>
      <c r="EC210" s="204">
        <f t="shared" si="225"/>
        <v>1305000397</v>
      </c>
      <c r="ED210" s="204">
        <f t="shared" si="226"/>
        <v>1305000397</v>
      </c>
      <c r="EE210" s="204">
        <f t="shared" si="227"/>
        <v>1305000397</v>
      </c>
    </row>
    <row r="211" spans="2:135" ht="22.8" x14ac:dyDescent="0.3">
      <c r="B211" s="225">
        <f t="shared" si="228"/>
        <v>198</v>
      </c>
      <c r="C211" s="226">
        <f t="shared" si="229"/>
        <v>1305000398</v>
      </c>
      <c r="D211" s="227" t="s">
        <v>293</v>
      </c>
      <c r="E211" s="279" t="s">
        <v>38</v>
      </c>
      <c r="F211" s="202"/>
      <c r="G211" s="202"/>
      <c r="H211" s="202"/>
      <c r="I211" s="202"/>
      <c r="J211" s="202"/>
      <c r="K211" s="201"/>
      <c r="U211">
        <v>197</v>
      </c>
      <c r="V211">
        <f t="shared" si="230"/>
        <v>1305000397</v>
      </c>
      <c r="W211" t="str">
        <f t="shared" si="231"/>
        <v>01T</v>
      </c>
      <c r="X211" t="str">
        <f>IF(B210="","",IF(OR(W211="",W211=0),"",IF(V211=800,"",INDEX(DATA!$M$10:$Q$10,1,MATCH(W211,DATA!$M$9:$Q$9,0)))))</f>
        <v>09H</v>
      </c>
      <c r="Y211" t="str">
        <f>IF(B210="","",IF($CG$13=2,IF(OR(F210="NO",F210=""),"",F210),IF(V211=800,"",DATA!$M$11)))</f>
        <v>13E</v>
      </c>
      <c r="Z211" t="str">
        <f>IF(B210="","",IF(AND($CG$13=2,G210="NO"),"",IF(V211=800,"",LEFT(DATA!$M$12,2)&amp;D210)))</f>
        <v>15E</v>
      </c>
      <c r="AA211" t="str">
        <f>IF(B210="","",IF(AND($CG$13=2,G210="NO"),"",IF(V211=800,"",LEFT(DATA!$M$13,2)&amp;D210)))</f>
        <v>19E</v>
      </c>
      <c r="AB211" t="str">
        <f>IF(B210="","",IF(AND($CG$13=2,H210="NO"),"",IF(V211=800,"",LEFT(DATA!$M$14,2)&amp;D210)))</f>
        <v>20E</v>
      </c>
      <c r="AC211" t="str">
        <f>IF(B210="","",IF(AND($CG$13=2,H210="NO"),"",IF(V211=800,"",LEFT(DATA!$M$15,2)&amp;D210)))</f>
        <v>21E</v>
      </c>
      <c r="AD211" t="str">
        <f>IF(B210="","",IF(AND($CG$13=2,I210="NO"),"",IF(V211=800,"",LEFT(DATA!$M$16,2)&amp;D210)))</f>
        <v>E</v>
      </c>
      <c r="AE211" t="str">
        <f>IF(B210="","",IF(AND($CG$13=2,I210="NO"),"",IF(V211=800,"",LEFT(DATA!$M$17,2)&amp;D210)))</f>
        <v>E</v>
      </c>
      <c r="AF211" t="str">
        <f>IF(B210="","",IF(AND($CG$13=2,J210="NO"),"",IF(V211=800,"",LEFT(DATA!$M$18,2)&amp;D210)))</f>
        <v>E</v>
      </c>
      <c r="AG211" t="str">
        <f>IF(B210="","",IF(AND($CG$13=2,J210="NO"),"",IF(V211=800,"",LEFT(DATA!$M$19,2)&amp;D210)))</f>
        <v>E</v>
      </c>
      <c r="AJ211" s="192">
        <f t="shared" si="232"/>
        <v>197</v>
      </c>
      <c r="AK211" s="192">
        <f t="shared" si="233"/>
        <v>197</v>
      </c>
      <c r="AL211" s="192">
        <f t="shared" si="234"/>
        <v>1305000397</v>
      </c>
      <c r="AM211" s="192" t="str">
        <f t="shared" si="235"/>
        <v>E</v>
      </c>
      <c r="AN211" s="192">
        <v>197</v>
      </c>
      <c r="AO211" s="192" t="str">
        <f>IF(AL211="","",INDEX($W$15:$AG$402,MATCH(AL211,V$15:$V$402,0),1))</f>
        <v>01T</v>
      </c>
      <c r="AP211" s="192" t="str">
        <f t="shared" si="236"/>
        <v>09H</v>
      </c>
      <c r="AQ211" s="192" t="str">
        <f t="shared" si="237"/>
        <v>13E</v>
      </c>
      <c r="AR211" s="192" t="str">
        <f t="shared" si="238"/>
        <v>15E</v>
      </c>
      <c r="AS211" s="192" t="str">
        <f t="shared" si="239"/>
        <v>19E</v>
      </c>
      <c r="AT211" s="192" t="str">
        <f t="shared" si="240"/>
        <v>20E</v>
      </c>
      <c r="AU211" s="192" t="str">
        <f t="shared" si="241"/>
        <v>21E</v>
      </c>
      <c r="AV211" s="192" t="str">
        <f t="shared" si="242"/>
        <v>E</v>
      </c>
      <c r="AW211" s="192" t="str">
        <f t="shared" si="243"/>
        <v>E</v>
      </c>
      <c r="AX211" s="192" t="str">
        <f t="shared" si="244"/>
        <v>E</v>
      </c>
      <c r="AY211" s="192" t="str">
        <f t="shared" si="245"/>
        <v>E</v>
      </c>
      <c r="BB211">
        <f t="shared" si="246"/>
        <v>800</v>
      </c>
      <c r="BC211">
        <f t="shared" si="247"/>
        <v>197</v>
      </c>
      <c r="BD211">
        <f t="shared" si="248"/>
        <v>800</v>
      </c>
      <c r="BE211">
        <f t="shared" si="249"/>
        <v>800</v>
      </c>
      <c r="BF211">
        <f t="shared" si="250"/>
        <v>800</v>
      </c>
      <c r="BG211">
        <f t="shared" si="251"/>
        <v>197</v>
      </c>
      <c r="BH211">
        <v>197</v>
      </c>
      <c r="BK211">
        <f t="shared" si="252"/>
        <v>197</v>
      </c>
      <c r="BL211">
        <f t="shared" si="253"/>
        <v>800</v>
      </c>
      <c r="BM211">
        <f t="shared" si="254"/>
        <v>800</v>
      </c>
      <c r="BN211">
        <f t="shared" si="255"/>
        <v>800</v>
      </c>
      <c r="BO211">
        <f t="shared" si="256"/>
        <v>800</v>
      </c>
      <c r="BP211">
        <f t="shared" si="257"/>
        <v>800</v>
      </c>
      <c r="BQ211">
        <f t="shared" si="258"/>
        <v>197</v>
      </c>
      <c r="CS211" s="193">
        <f t="shared" si="195"/>
        <v>198</v>
      </c>
      <c r="CT211" s="193">
        <f t="shared" si="196"/>
        <v>198</v>
      </c>
      <c r="CU211" s="193">
        <f t="shared" si="197"/>
        <v>198</v>
      </c>
      <c r="CV211" s="193">
        <f t="shared" si="198"/>
        <v>198</v>
      </c>
      <c r="CW211" s="193">
        <f t="shared" si="199"/>
        <v>198</v>
      </c>
      <c r="CX211" s="193">
        <f t="shared" si="200"/>
        <v>198</v>
      </c>
      <c r="CY211" s="193">
        <f t="shared" si="201"/>
        <v>198</v>
      </c>
      <c r="CZ211" s="193">
        <f t="shared" si="202"/>
        <v>198</v>
      </c>
      <c r="DA211" s="193">
        <f t="shared" si="203"/>
        <v>198</v>
      </c>
      <c r="DB211" s="193">
        <f t="shared" si="204"/>
        <v>198</v>
      </c>
      <c r="DC211" s="193">
        <f t="shared" si="205"/>
        <v>198</v>
      </c>
      <c r="DF211">
        <v>198</v>
      </c>
      <c r="DG211" s="192" t="str">
        <f t="shared" si="206"/>
        <v>01T</v>
      </c>
      <c r="DH211" s="192" t="str">
        <f t="shared" si="207"/>
        <v>09H</v>
      </c>
      <c r="DI211" s="192" t="str">
        <f t="shared" si="208"/>
        <v>13E</v>
      </c>
      <c r="DJ211" s="192" t="str">
        <f t="shared" si="209"/>
        <v>15E</v>
      </c>
      <c r="DK211" s="192" t="str">
        <f t="shared" si="210"/>
        <v>19E</v>
      </c>
      <c r="DL211" s="192" t="str">
        <f t="shared" si="211"/>
        <v>20E</v>
      </c>
      <c r="DM211" s="192" t="str">
        <f t="shared" si="212"/>
        <v>21E</v>
      </c>
      <c r="DN211" s="192" t="str">
        <f t="shared" si="213"/>
        <v>E</v>
      </c>
      <c r="DO211" s="192" t="str">
        <f t="shared" si="214"/>
        <v>E</v>
      </c>
      <c r="DP211" s="192" t="str">
        <f t="shared" si="215"/>
        <v>E</v>
      </c>
      <c r="DQ211" s="192" t="str">
        <f t="shared" si="216"/>
        <v>E</v>
      </c>
      <c r="DU211" s="204">
        <f t="shared" si="217"/>
        <v>1305000398</v>
      </c>
      <c r="DV211" s="204">
        <f t="shared" si="218"/>
        <v>1305000398</v>
      </c>
      <c r="DW211" s="204">
        <f t="shared" si="219"/>
        <v>1305000398</v>
      </c>
      <c r="DX211" s="204">
        <f t="shared" si="220"/>
        <v>1305000398</v>
      </c>
      <c r="DY211" s="204">
        <f t="shared" si="221"/>
        <v>1305000398</v>
      </c>
      <c r="DZ211" s="204">
        <f t="shared" si="222"/>
        <v>1305000398</v>
      </c>
      <c r="EA211" s="204">
        <f t="shared" si="223"/>
        <v>1305000398</v>
      </c>
      <c r="EB211" s="204">
        <f t="shared" si="224"/>
        <v>1305000398</v>
      </c>
      <c r="EC211" s="204">
        <f t="shared" si="225"/>
        <v>1305000398</v>
      </c>
      <c r="ED211" s="204">
        <f t="shared" si="226"/>
        <v>1305000398</v>
      </c>
      <c r="EE211" s="204">
        <f t="shared" si="227"/>
        <v>1305000398</v>
      </c>
    </row>
    <row r="212" spans="2:135" ht="22.8" x14ac:dyDescent="0.3">
      <c r="B212" s="225">
        <f t="shared" si="228"/>
        <v>199</v>
      </c>
      <c r="C212" s="226">
        <f t="shared" si="229"/>
        <v>1305000399</v>
      </c>
      <c r="D212" s="227" t="s">
        <v>293</v>
      </c>
      <c r="E212" s="279" t="s">
        <v>38</v>
      </c>
      <c r="F212" s="202"/>
      <c r="G212" s="202"/>
      <c r="H212" s="202"/>
      <c r="I212" s="202"/>
      <c r="J212" s="202"/>
      <c r="K212" s="201"/>
      <c r="U212">
        <v>198</v>
      </c>
      <c r="V212">
        <f t="shared" si="230"/>
        <v>1305000398</v>
      </c>
      <c r="W212" t="str">
        <f t="shared" si="231"/>
        <v>01T</v>
      </c>
      <c r="X212" t="str">
        <f>IF(B211="","",IF(OR(W212="",W212=0),"",IF(V212=800,"",INDEX(DATA!$M$10:$Q$10,1,MATCH(W212,DATA!$M$9:$Q$9,0)))))</f>
        <v>09H</v>
      </c>
      <c r="Y212" t="str">
        <f>IF(B211="","",IF($CG$13=2,IF(OR(F211="NO",F211=""),"",F211),IF(V212=800,"",DATA!$M$11)))</f>
        <v>13E</v>
      </c>
      <c r="Z212" t="str">
        <f>IF(B211="","",IF(AND($CG$13=2,G211="NO"),"",IF(V212=800,"",LEFT(DATA!$M$12,2)&amp;D211)))</f>
        <v>15E</v>
      </c>
      <c r="AA212" t="str">
        <f>IF(B211="","",IF(AND($CG$13=2,G211="NO"),"",IF(V212=800,"",LEFT(DATA!$M$13,2)&amp;D211)))</f>
        <v>19E</v>
      </c>
      <c r="AB212" t="str">
        <f>IF(B211="","",IF(AND($CG$13=2,H211="NO"),"",IF(V212=800,"",LEFT(DATA!$M$14,2)&amp;D211)))</f>
        <v>20E</v>
      </c>
      <c r="AC212" t="str">
        <f>IF(B211="","",IF(AND($CG$13=2,H211="NO"),"",IF(V212=800,"",LEFT(DATA!$M$15,2)&amp;D211)))</f>
        <v>21E</v>
      </c>
      <c r="AD212" t="str">
        <f>IF(B211="","",IF(AND($CG$13=2,I211="NO"),"",IF(V212=800,"",LEFT(DATA!$M$16,2)&amp;D211)))</f>
        <v>E</v>
      </c>
      <c r="AE212" t="str">
        <f>IF(B211="","",IF(AND($CG$13=2,I211="NO"),"",IF(V212=800,"",LEFT(DATA!$M$17,2)&amp;D211)))</f>
        <v>E</v>
      </c>
      <c r="AF212" t="str">
        <f>IF(B211="","",IF(AND($CG$13=2,J211="NO"),"",IF(V212=800,"",LEFT(DATA!$M$18,2)&amp;D211)))</f>
        <v>E</v>
      </c>
      <c r="AG212" t="str">
        <f>IF(B211="","",IF(AND($CG$13=2,J211="NO"),"",IF(V212=800,"",LEFT(DATA!$M$19,2)&amp;D211)))</f>
        <v>E</v>
      </c>
      <c r="AJ212" s="192">
        <f t="shared" si="232"/>
        <v>198</v>
      </c>
      <c r="AK212" s="192">
        <f t="shared" si="233"/>
        <v>198</v>
      </c>
      <c r="AL212" s="192">
        <f t="shared" si="234"/>
        <v>1305000398</v>
      </c>
      <c r="AM212" s="192" t="str">
        <f t="shared" si="235"/>
        <v>E</v>
      </c>
      <c r="AN212" s="192">
        <v>198</v>
      </c>
      <c r="AO212" s="192" t="str">
        <f>IF(AL212="","",INDEX($W$15:$AG$402,MATCH(AL212,V$15:$V$402,0),1))</f>
        <v>01T</v>
      </c>
      <c r="AP212" s="192" t="str">
        <f t="shared" si="236"/>
        <v>09H</v>
      </c>
      <c r="AQ212" s="192" t="str">
        <f t="shared" si="237"/>
        <v>13E</v>
      </c>
      <c r="AR212" s="192" t="str">
        <f t="shared" si="238"/>
        <v>15E</v>
      </c>
      <c r="AS212" s="192" t="str">
        <f t="shared" si="239"/>
        <v>19E</v>
      </c>
      <c r="AT212" s="192" t="str">
        <f t="shared" si="240"/>
        <v>20E</v>
      </c>
      <c r="AU212" s="192" t="str">
        <f t="shared" si="241"/>
        <v>21E</v>
      </c>
      <c r="AV212" s="192" t="str">
        <f t="shared" si="242"/>
        <v>E</v>
      </c>
      <c r="AW212" s="192" t="str">
        <f t="shared" si="243"/>
        <v>E</v>
      </c>
      <c r="AX212" s="192" t="str">
        <f t="shared" si="244"/>
        <v>E</v>
      </c>
      <c r="AY212" s="192" t="str">
        <f t="shared" si="245"/>
        <v>E</v>
      </c>
      <c r="BB212">
        <f t="shared" si="246"/>
        <v>800</v>
      </c>
      <c r="BC212">
        <f t="shared" si="247"/>
        <v>198</v>
      </c>
      <c r="BD212">
        <f t="shared" si="248"/>
        <v>800</v>
      </c>
      <c r="BE212">
        <f t="shared" si="249"/>
        <v>800</v>
      </c>
      <c r="BF212">
        <f t="shared" si="250"/>
        <v>800</v>
      </c>
      <c r="BG212">
        <f t="shared" si="251"/>
        <v>198</v>
      </c>
      <c r="BH212">
        <v>198</v>
      </c>
      <c r="BK212">
        <f t="shared" si="252"/>
        <v>198</v>
      </c>
      <c r="BL212">
        <f t="shared" si="253"/>
        <v>800</v>
      </c>
      <c r="BM212">
        <f t="shared" si="254"/>
        <v>800</v>
      </c>
      <c r="BN212">
        <f t="shared" si="255"/>
        <v>800</v>
      </c>
      <c r="BO212">
        <f t="shared" si="256"/>
        <v>800</v>
      </c>
      <c r="BP212">
        <f t="shared" si="257"/>
        <v>800</v>
      </c>
      <c r="BQ212">
        <f t="shared" si="258"/>
        <v>198</v>
      </c>
      <c r="CS212" s="193">
        <f t="shared" si="195"/>
        <v>199</v>
      </c>
      <c r="CT212" s="193">
        <f t="shared" si="196"/>
        <v>199</v>
      </c>
      <c r="CU212" s="193">
        <f t="shared" si="197"/>
        <v>199</v>
      </c>
      <c r="CV212" s="193">
        <f t="shared" si="198"/>
        <v>199</v>
      </c>
      <c r="CW212" s="193">
        <f t="shared" si="199"/>
        <v>199</v>
      </c>
      <c r="CX212" s="193">
        <f t="shared" si="200"/>
        <v>199</v>
      </c>
      <c r="CY212" s="193">
        <f t="shared" si="201"/>
        <v>199</v>
      </c>
      <c r="CZ212" s="193">
        <f t="shared" si="202"/>
        <v>199</v>
      </c>
      <c r="DA212" s="193">
        <f t="shared" si="203"/>
        <v>199</v>
      </c>
      <c r="DB212" s="193">
        <f t="shared" si="204"/>
        <v>199</v>
      </c>
      <c r="DC212" s="193">
        <f t="shared" si="205"/>
        <v>199</v>
      </c>
      <c r="DF212">
        <v>199</v>
      </c>
      <c r="DG212" s="192" t="str">
        <f t="shared" si="206"/>
        <v>01T</v>
      </c>
      <c r="DH212" s="192" t="str">
        <f t="shared" si="207"/>
        <v>09H</v>
      </c>
      <c r="DI212" s="192" t="str">
        <f t="shared" si="208"/>
        <v>13E</v>
      </c>
      <c r="DJ212" s="192" t="str">
        <f t="shared" si="209"/>
        <v>15E</v>
      </c>
      <c r="DK212" s="192" t="str">
        <f t="shared" si="210"/>
        <v>19E</v>
      </c>
      <c r="DL212" s="192" t="str">
        <f t="shared" si="211"/>
        <v>20E</v>
      </c>
      <c r="DM212" s="192" t="str">
        <f t="shared" si="212"/>
        <v>21E</v>
      </c>
      <c r="DN212" s="192" t="str">
        <f t="shared" si="213"/>
        <v>E</v>
      </c>
      <c r="DO212" s="192" t="str">
        <f t="shared" si="214"/>
        <v>E</v>
      </c>
      <c r="DP212" s="192" t="str">
        <f t="shared" si="215"/>
        <v>E</v>
      </c>
      <c r="DQ212" s="192" t="str">
        <f t="shared" si="216"/>
        <v>E</v>
      </c>
      <c r="DU212" s="204">
        <f t="shared" si="217"/>
        <v>1305000399</v>
      </c>
      <c r="DV212" s="204">
        <f t="shared" si="218"/>
        <v>1305000399</v>
      </c>
      <c r="DW212" s="204">
        <f t="shared" si="219"/>
        <v>1305000399</v>
      </c>
      <c r="DX212" s="204">
        <f t="shared" si="220"/>
        <v>1305000399</v>
      </c>
      <c r="DY212" s="204">
        <f t="shared" si="221"/>
        <v>1305000399</v>
      </c>
      <c r="DZ212" s="204">
        <f t="shared" si="222"/>
        <v>1305000399</v>
      </c>
      <c r="EA212" s="204">
        <f t="shared" si="223"/>
        <v>1305000399</v>
      </c>
      <c r="EB212" s="204">
        <f t="shared" si="224"/>
        <v>1305000399</v>
      </c>
      <c r="EC212" s="204">
        <f t="shared" si="225"/>
        <v>1305000399</v>
      </c>
      <c r="ED212" s="204">
        <f t="shared" si="226"/>
        <v>1305000399</v>
      </c>
      <c r="EE212" s="204">
        <f t="shared" si="227"/>
        <v>1305000399</v>
      </c>
    </row>
    <row r="213" spans="2:135" ht="22.8" x14ac:dyDescent="0.3">
      <c r="B213" s="225">
        <f t="shared" si="228"/>
        <v>200</v>
      </c>
      <c r="C213" s="226">
        <f t="shared" si="229"/>
        <v>1305000400</v>
      </c>
      <c r="D213" s="227" t="s">
        <v>293</v>
      </c>
      <c r="E213" s="279" t="s">
        <v>38</v>
      </c>
      <c r="F213" s="202"/>
      <c r="G213" s="202"/>
      <c r="H213" s="202"/>
      <c r="I213" s="202"/>
      <c r="J213" s="202"/>
      <c r="K213" s="201"/>
      <c r="U213">
        <v>199</v>
      </c>
      <c r="V213">
        <f t="shared" si="230"/>
        <v>1305000399</v>
      </c>
      <c r="W213" t="str">
        <f t="shared" si="231"/>
        <v>01T</v>
      </c>
      <c r="X213" t="str">
        <f>IF(B212="","",IF(OR(W213="",W213=0),"",IF(V213=800,"",INDEX(DATA!$M$10:$Q$10,1,MATCH(W213,DATA!$M$9:$Q$9,0)))))</f>
        <v>09H</v>
      </c>
      <c r="Y213" t="str">
        <f>IF(B212="","",IF($CG$13=2,IF(OR(F212="NO",F212=""),"",F212),IF(V213=800,"",DATA!$M$11)))</f>
        <v>13E</v>
      </c>
      <c r="Z213" t="str">
        <f>IF(B212="","",IF(AND($CG$13=2,G212="NO"),"",IF(V213=800,"",LEFT(DATA!$M$12,2)&amp;D212)))</f>
        <v>15E</v>
      </c>
      <c r="AA213" t="str">
        <f>IF(B212="","",IF(AND($CG$13=2,G212="NO"),"",IF(V213=800,"",LEFT(DATA!$M$13,2)&amp;D212)))</f>
        <v>19E</v>
      </c>
      <c r="AB213" t="str">
        <f>IF(B212="","",IF(AND($CG$13=2,H212="NO"),"",IF(V213=800,"",LEFT(DATA!$M$14,2)&amp;D212)))</f>
        <v>20E</v>
      </c>
      <c r="AC213" t="str">
        <f>IF(B212="","",IF(AND($CG$13=2,H212="NO"),"",IF(V213=800,"",LEFT(DATA!$M$15,2)&amp;D212)))</f>
        <v>21E</v>
      </c>
      <c r="AD213" t="str">
        <f>IF(B212="","",IF(AND($CG$13=2,I212="NO"),"",IF(V213=800,"",LEFT(DATA!$M$16,2)&amp;D212)))</f>
        <v>E</v>
      </c>
      <c r="AE213" t="str">
        <f>IF(B212="","",IF(AND($CG$13=2,I212="NO"),"",IF(V213=800,"",LEFT(DATA!$M$17,2)&amp;D212)))</f>
        <v>E</v>
      </c>
      <c r="AF213" t="str">
        <f>IF(B212="","",IF(AND($CG$13=2,J212="NO"),"",IF(V213=800,"",LEFT(DATA!$M$18,2)&amp;D212)))</f>
        <v>E</v>
      </c>
      <c r="AG213" t="str">
        <f>IF(B212="","",IF(AND($CG$13=2,J212="NO"),"",IF(V213=800,"",LEFT(DATA!$M$19,2)&amp;D212)))</f>
        <v>E</v>
      </c>
      <c r="AJ213" s="192">
        <f t="shared" si="232"/>
        <v>199</v>
      </c>
      <c r="AK213" s="192">
        <f t="shared" si="233"/>
        <v>199</v>
      </c>
      <c r="AL213" s="192">
        <f t="shared" si="234"/>
        <v>1305000399</v>
      </c>
      <c r="AM213" s="192" t="str">
        <f t="shared" si="235"/>
        <v>E</v>
      </c>
      <c r="AN213" s="192">
        <v>199</v>
      </c>
      <c r="AO213" s="192" t="str">
        <f>IF(AL213="","",INDEX($W$15:$AG$402,MATCH(AL213,V$15:$V$402,0),1))</f>
        <v>01T</v>
      </c>
      <c r="AP213" s="192" t="str">
        <f t="shared" si="236"/>
        <v>09H</v>
      </c>
      <c r="AQ213" s="192" t="str">
        <f t="shared" si="237"/>
        <v>13E</v>
      </c>
      <c r="AR213" s="192" t="str">
        <f t="shared" si="238"/>
        <v>15E</v>
      </c>
      <c r="AS213" s="192" t="str">
        <f t="shared" si="239"/>
        <v>19E</v>
      </c>
      <c r="AT213" s="192" t="str">
        <f t="shared" si="240"/>
        <v>20E</v>
      </c>
      <c r="AU213" s="192" t="str">
        <f t="shared" si="241"/>
        <v>21E</v>
      </c>
      <c r="AV213" s="192" t="str">
        <f t="shared" si="242"/>
        <v>E</v>
      </c>
      <c r="AW213" s="192" t="str">
        <f t="shared" si="243"/>
        <v>E</v>
      </c>
      <c r="AX213" s="192" t="str">
        <f t="shared" si="244"/>
        <v>E</v>
      </c>
      <c r="AY213" s="192" t="str">
        <f t="shared" si="245"/>
        <v>E</v>
      </c>
      <c r="BB213">
        <f t="shared" si="246"/>
        <v>800</v>
      </c>
      <c r="BC213">
        <f t="shared" si="247"/>
        <v>199</v>
      </c>
      <c r="BD213">
        <f t="shared" si="248"/>
        <v>800</v>
      </c>
      <c r="BE213">
        <f t="shared" si="249"/>
        <v>800</v>
      </c>
      <c r="BF213">
        <f t="shared" si="250"/>
        <v>800</v>
      </c>
      <c r="BG213">
        <f t="shared" si="251"/>
        <v>199</v>
      </c>
      <c r="BH213">
        <v>199</v>
      </c>
      <c r="BK213">
        <f t="shared" si="252"/>
        <v>199</v>
      </c>
      <c r="BL213">
        <f t="shared" si="253"/>
        <v>800</v>
      </c>
      <c r="BM213">
        <f t="shared" si="254"/>
        <v>800</v>
      </c>
      <c r="BN213">
        <f t="shared" si="255"/>
        <v>800</v>
      </c>
      <c r="BO213">
        <f t="shared" si="256"/>
        <v>800</v>
      </c>
      <c r="BP213">
        <f t="shared" si="257"/>
        <v>800</v>
      </c>
      <c r="BQ213">
        <f t="shared" si="258"/>
        <v>199</v>
      </c>
      <c r="CS213" s="193">
        <f t="shared" si="195"/>
        <v>200</v>
      </c>
      <c r="CT213" s="193">
        <f t="shared" si="196"/>
        <v>200</v>
      </c>
      <c r="CU213" s="193">
        <f t="shared" si="197"/>
        <v>200</v>
      </c>
      <c r="CV213" s="193">
        <f t="shared" si="198"/>
        <v>200</v>
      </c>
      <c r="CW213" s="193">
        <f t="shared" si="199"/>
        <v>200</v>
      </c>
      <c r="CX213" s="193">
        <f t="shared" si="200"/>
        <v>200</v>
      </c>
      <c r="CY213" s="193">
        <f t="shared" si="201"/>
        <v>200</v>
      </c>
      <c r="CZ213" s="193">
        <f t="shared" si="202"/>
        <v>200</v>
      </c>
      <c r="DA213" s="193">
        <f t="shared" si="203"/>
        <v>200</v>
      </c>
      <c r="DB213" s="193">
        <f t="shared" si="204"/>
        <v>200</v>
      </c>
      <c r="DC213" s="193">
        <f t="shared" si="205"/>
        <v>200</v>
      </c>
      <c r="DF213">
        <v>200</v>
      </c>
      <c r="DG213" s="192" t="str">
        <f t="shared" si="206"/>
        <v>01T</v>
      </c>
      <c r="DH213" s="192" t="str">
        <f t="shared" si="207"/>
        <v>09H</v>
      </c>
      <c r="DI213" s="192" t="str">
        <f t="shared" si="208"/>
        <v>13E</v>
      </c>
      <c r="DJ213" s="192" t="str">
        <f t="shared" si="209"/>
        <v>15E</v>
      </c>
      <c r="DK213" s="192" t="str">
        <f t="shared" si="210"/>
        <v>19E</v>
      </c>
      <c r="DL213" s="192" t="str">
        <f t="shared" si="211"/>
        <v>20E</v>
      </c>
      <c r="DM213" s="192" t="str">
        <f t="shared" si="212"/>
        <v>21E</v>
      </c>
      <c r="DN213" s="192" t="str">
        <f t="shared" si="213"/>
        <v>E</v>
      </c>
      <c r="DO213" s="192" t="str">
        <f t="shared" si="214"/>
        <v>E</v>
      </c>
      <c r="DP213" s="192" t="str">
        <f t="shared" si="215"/>
        <v>E</v>
      </c>
      <c r="DQ213" s="192" t="str">
        <f t="shared" si="216"/>
        <v>E</v>
      </c>
      <c r="DU213" s="204">
        <f t="shared" si="217"/>
        <v>1305000400</v>
      </c>
      <c r="DV213" s="204">
        <f t="shared" si="218"/>
        <v>1305000400</v>
      </c>
      <c r="DW213" s="204">
        <f t="shared" si="219"/>
        <v>1305000400</v>
      </c>
      <c r="DX213" s="204">
        <f t="shared" si="220"/>
        <v>1305000400</v>
      </c>
      <c r="DY213" s="204">
        <f t="shared" si="221"/>
        <v>1305000400</v>
      </c>
      <c r="DZ213" s="204">
        <f t="shared" si="222"/>
        <v>1305000400</v>
      </c>
      <c r="EA213" s="204">
        <f t="shared" si="223"/>
        <v>1305000400</v>
      </c>
      <c r="EB213" s="204">
        <f t="shared" si="224"/>
        <v>1305000400</v>
      </c>
      <c r="EC213" s="204">
        <f t="shared" si="225"/>
        <v>1305000400</v>
      </c>
      <c r="ED213" s="204">
        <f t="shared" si="226"/>
        <v>1305000400</v>
      </c>
      <c r="EE213" s="204">
        <f t="shared" si="227"/>
        <v>1305000400</v>
      </c>
    </row>
    <row r="214" spans="2:135" ht="22.8" x14ac:dyDescent="0.3">
      <c r="B214" s="225">
        <f t="shared" si="228"/>
        <v>201</v>
      </c>
      <c r="C214" s="226">
        <f t="shared" si="229"/>
        <v>1305000401</v>
      </c>
      <c r="D214" s="227" t="s">
        <v>293</v>
      </c>
      <c r="E214" s="279" t="s">
        <v>38</v>
      </c>
      <c r="F214" s="202"/>
      <c r="G214" s="202"/>
      <c r="H214" s="202"/>
      <c r="I214" s="202"/>
      <c r="J214" s="202"/>
      <c r="K214" s="201"/>
      <c r="U214">
        <v>200</v>
      </c>
      <c r="V214">
        <f t="shared" si="230"/>
        <v>1305000400</v>
      </c>
      <c r="W214" t="str">
        <f t="shared" si="231"/>
        <v>01T</v>
      </c>
      <c r="X214" t="str">
        <f>IF(B213="","",IF(OR(W214="",W214=0),"",IF(V214=800,"",INDEX(DATA!$M$10:$Q$10,1,MATCH(W214,DATA!$M$9:$Q$9,0)))))</f>
        <v>09H</v>
      </c>
      <c r="Y214" t="str">
        <f>IF(B213="","",IF($CG$13=2,IF(OR(F213="NO",F213=""),"",F213),IF(V214=800,"",DATA!$M$11)))</f>
        <v>13E</v>
      </c>
      <c r="Z214" t="str">
        <f>IF(B213="","",IF(AND($CG$13=2,G213="NO"),"",IF(V214=800,"",LEFT(DATA!$M$12,2)&amp;D213)))</f>
        <v>15E</v>
      </c>
      <c r="AA214" t="str">
        <f>IF(B213="","",IF(AND($CG$13=2,G213="NO"),"",IF(V214=800,"",LEFT(DATA!$M$13,2)&amp;D213)))</f>
        <v>19E</v>
      </c>
      <c r="AB214" t="str">
        <f>IF(B213="","",IF(AND($CG$13=2,H213="NO"),"",IF(V214=800,"",LEFT(DATA!$M$14,2)&amp;D213)))</f>
        <v>20E</v>
      </c>
      <c r="AC214" t="str">
        <f>IF(B213="","",IF(AND($CG$13=2,H213="NO"),"",IF(V214=800,"",LEFT(DATA!$M$15,2)&amp;D213)))</f>
        <v>21E</v>
      </c>
      <c r="AD214" t="str">
        <f>IF(B213="","",IF(AND($CG$13=2,I213="NO"),"",IF(V214=800,"",LEFT(DATA!$M$16,2)&amp;D213)))</f>
        <v>E</v>
      </c>
      <c r="AE214" t="str">
        <f>IF(B213="","",IF(AND($CG$13=2,I213="NO"),"",IF(V214=800,"",LEFT(DATA!$M$17,2)&amp;D213)))</f>
        <v>E</v>
      </c>
      <c r="AF214" t="str">
        <f>IF(B213="","",IF(AND($CG$13=2,J213="NO"),"",IF(V214=800,"",LEFT(DATA!$M$18,2)&amp;D213)))</f>
        <v>E</v>
      </c>
      <c r="AG214" t="str">
        <f>IF(B213="","",IF(AND($CG$13=2,J213="NO"),"",IF(V214=800,"",LEFT(DATA!$M$19,2)&amp;D213)))</f>
        <v>E</v>
      </c>
      <c r="AJ214" s="192">
        <f t="shared" si="232"/>
        <v>200</v>
      </c>
      <c r="AK214" s="192">
        <f t="shared" si="233"/>
        <v>200</v>
      </c>
      <c r="AL214" s="192">
        <f t="shared" si="234"/>
        <v>1305000400</v>
      </c>
      <c r="AM214" s="192" t="str">
        <f t="shared" si="235"/>
        <v>E</v>
      </c>
      <c r="AN214" s="192">
        <v>200</v>
      </c>
      <c r="AO214" s="192" t="str">
        <f>IF(AL214="","",INDEX($W$15:$AG$402,MATCH(AL214,V$15:$V$402,0),1))</f>
        <v>01T</v>
      </c>
      <c r="AP214" s="192" t="str">
        <f t="shared" si="236"/>
        <v>09H</v>
      </c>
      <c r="AQ214" s="192" t="str">
        <f t="shared" si="237"/>
        <v>13E</v>
      </c>
      <c r="AR214" s="192" t="str">
        <f t="shared" si="238"/>
        <v>15E</v>
      </c>
      <c r="AS214" s="192" t="str">
        <f t="shared" si="239"/>
        <v>19E</v>
      </c>
      <c r="AT214" s="192" t="str">
        <f t="shared" si="240"/>
        <v>20E</v>
      </c>
      <c r="AU214" s="192" t="str">
        <f t="shared" si="241"/>
        <v>21E</v>
      </c>
      <c r="AV214" s="192" t="str">
        <f t="shared" si="242"/>
        <v>E</v>
      </c>
      <c r="AW214" s="192" t="str">
        <f t="shared" si="243"/>
        <v>E</v>
      </c>
      <c r="AX214" s="192" t="str">
        <f t="shared" si="244"/>
        <v>E</v>
      </c>
      <c r="AY214" s="192" t="str">
        <f t="shared" si="245"/>
        <v>E</v>
      </c>
      <c r="BB214">
        <f t="shared" si="246"/>
        <v>800</v>
      </c>
      <c r="BC214">
        <f t="shared" si="247"/>
        <v>200</v>
      </c>
      <c r="BD214">
        <f t="shared" si="248"/>
        <v>800</v>
      </c>
      <c r="BE214">
        <f t="shared" si="249"/>
        <v>800</v>
      </c>
      <c r="BF214">
        <f t="shared" si="250"/>
        <v>800</v>
      </c>
      <c r="BG214">
        <f t="shared" si="251"/>
        <v>200</v>
      </c>
      <c r="BH214">
        <v>200</v>
      </c>
      <c r="BK214">
        <f t="shared" si="252"/>
        <v>200</v>
      </c>
      <c r="BL214">
        <f t="shared" si="253"/>
        <v>800</v>
      </c>
      <c r="BM214">
        <f t="shared" si="254"/>
        <v>800</v>
      </c>
      <c r="BN214">
        <f t="shared" si="255"/>
        <v>800</v>
      </c>
      <c r="BO214">
        <f t="shared" si="256"/>
        <v>800</v>
      </c>
      <c r="BP214">
        <f t="shared" si="257"/>
        <v>800</v>
      </c>
      <c r="BQ214">
        <f t="shared" si="258"/>
        <v>200</v>
      </c>
      <c r="CS214" s="193">
        <f t="shared" si="195"/>
        <v>201</v>
      </c>
      <c r="CT214" s="193">
        <f t="shared" si="196"/>
        <v>201</v>
      </c>
      <c r="CU214" s="193">
        <f t="shared" si="197"/>
        <v>201</v>
      </c>
      <c r="CV214" s="193">
        <f t="shared" si="198"/>
        <v>201</v>
      </c>
      <c r="CW214" s="193">
        <f t="shared" si="199"/>
        <v>201</v>
      </c>
      <c r="CX214" s="193">
        <f t="shared" si="200"/>
        <v>201</v>
      </c>
      <c r="CY214" s="193">
        <f t="shared" si="201"/>
        <v>201</v>
      </c>
      <c r="CZ214" s="193">
        <f t="shared" si="202"/>
        <v>201</v>
      </c>
      <c r="DA214" s="193">
        <f t="shared" si="203"/>
        <v>201</v>
      </c>
      <c r="DB214" s="193">
        <f t="shared" si="204"/>
        <v>201</v>
      </c>
      <c r="DC214" s="193">
        <f t="shared" si="205"/>
        <v>201</v>
      </c>
      <c r="DF214">
        <v>201</v>
      </c>
      <c r="DG214" s="192" t="str">
        <f t="shared" si="206"/>
        <v>01T</v>
      </c>
      <c r="DH214" s="192" t="str">
        <f t="shared" si="207"/>
        <v>09H</v>
      </c>
      <c r="DI214" s="192" t="str">
        <f t="shared" si="208"/>
        <v>13E</v>
      </c>
      <c r="DJ214" s="192" t="str">
        <f t="shared" si="209"/>
        <v>15E</v>
      </c>
      <c r="DK214" s="192" t="str">
        <f t="shared" si="210"/>
        <v>19E</v>
      </c>
      <c r="DL214" s="192" t="str">
        <f t="shared" si="211"/>
        <v>20E</v>
      </c>
      <c r="DM214" s="192" t="str">
        <f t="shared" si="212"/>
        <v>21E</v>
      </c>
      <c r="DN214" s="192" t="str">
        <f t="shared" si="213"/>
        <v>E</v>
      </c>
      <c r="DO214" s="192" t="str">
        <f t="shared" si="214"/>
        <v>E</v>
      </c>
      <c r="DP214" s="192" t="str">
        <f t="shared" si="215"/>
        <v>E</v>
      </c>
      <c r="DQ214" s="192" t="str">
        <f t="shared" si="216"/>
        <v>E</v>
      </c>
      <c r="DU214" s="204">
        <f t="shared" si="217"/>
        <v>1305000401</v>
      </c>
      <c r="DV214" s="204">
        <f t="shared" si="218"/>
        <v>1305000401</v>
      </c>
      <c r="DW214" s="204">
        <f t="shared" si="219"/>
        <v>1305000401</v>
      </c>
      <c r="DX214" s="204">
        <f t="shared" si="220"/>
        <v>1305000401</v>
      </c>
      <c r="DY214" s="204">
        <f t="shared" si="221"/>
        <v>1305000401</v>
      </c>
      <c r="DZ214" s="204">
        <f t="shared" si="222"/>
        <v>1305000401</v>
      </c>
      <c r="EA214" s="204">
        <f t="shared" si="223"/>
        <v>1305000401</v>
      </c>
      <c r="EB214" s="204">
        <f t="shared" si="224"/>
        <v>1305000401</v>
      </c>
      <c r="EC214" s="204">
        <f t="shared" si="225"/>
        <v>1305000401</v>
      </c>
      <c r="ED214" s="204">
        <f t="shared" si="226"/>
        <v>1305000401</v>
      </c>
      <c r="EE214" s="204">
        <f t="shared" si="227"/>
        <v>1305000401</v>
      </c>
    </row>
    <row r="215" spans="2:135" ht="22.8" x14ac:dyDescent="0.3">
      <c r="B215" s="225">
        <f t="shared" si="228"/>
        <v>202</v>
      </c>
      <c r="C215" s="226">
        <f t="shared" si="229"/>
        <v>1305000402</v>
      </c>
      <c r="D215" s="227" t="s">
        <v>293</v>
      </c>
      <c r="E215" s="279" t="s">
        <v>38</v>
      </c>
      <c r="F215" s="202"/>
      <c r="G215" s="202"/>
      <c r="H215" s="202"/>
      <c r="I215" s="202"/>
      <c r="J215" s="202"/>
      <c r="K215" s="201"/>
      <c r="U215">
        <v>201</v>
      </c>
      <c r="V215">
        <f t="shared" si="230"/>
        <v>1305000401</v>
      </c>
      <c r="W215" t="str">
        <f t="shared" si="231"/>
        <v>01T</v>
      </c>
      <c r="X215" t="str">
        <f>IF(B214="","",IF(OR(W215="",W215=0),"",IF(V215=800,"",INDEX(DATA!$M$10:$Q$10,1,MATCH(W215,DATA!$M$9:$Q$9,0)))))</f>
        <v>09H</v>
      </c>
      <c r="Y215" t="str">
        <f>IF(B214="","",IF($CG$13=2,IF(OR(F214="NO",F214=""),"",F214),IF(V215=800,"",DATA!$M$11)))</f>
        <v>13E</v>
      </c>
      <c r="Z215" t="str">
        <f>IF(B214="","",IF(AND($CG$13=2,G214="NO"),"",IF(V215=800,"",LEFT(DATA!$M$12,2)&amp;D214)))</f>
        <v>15E</v>
      </c>
      <c r="AA215" t="str">
        <f>IF(B214="","",IF(AND($CG$13=2,G214="NO"),"",IF(V215=800,"",LEFT(DATA!$M$13,2)&amp;D214)))</f>
        <v>19E</v>
      </c>
      <c r="AB215" t="str">
        <f>IF(B214="","",IF(AND($CG$13=2,H214="NO"),"",IF(V215=800,"",LEFT(DATA!$M$14,2)&amp;D214)))</f>
        <v>20E</v>
      </c>
      <c r="AC215" t="str">
        <f>IF(B214="","",IF(AND($CG$13=2,H214="NO"),"",IF(V215=800,"",LEFT(DATA!$M$15,2)&amp;D214)))</f>
        <v>21E</v>
      </c>
      <c r="AD215" t="str">
        <f>IF(B214="","",IF(AND($CG$13=2,I214="NO"),"",IF(V215=800,"",LEFT(DATA!$M$16,2)&amp;D214)))</f>
        <v>E</v>
      </c>
      <c r="AE215" t="str">
        <f>IF(B214="","",IF(AND($CG$13=2,I214="NO"),"",IF(V215=800,"",LEFT(DATA!$M$17,2)&amp;D214)))</f>
        <v>E</v>
      </c>
      <c r="AF215" t="str">
        <f>IF(B214="","",IF(AND($CG$13=2,J214="NO"),"",IF(V215=800,"",LEFT(DATA!$M$18,2)&amp;D214)))</f>
        <v>E</v>
      </c>
      <c r="AG215" t="str">
        <f>IF(B214="","",IF(AND($CG$13=2,J214="NO"),"",IF(V215=800,"",LEFT(DATA!$M$19,2)&amp;D214)))</f>
        <v>E</v>
      </c>
      <c r="AJ215" s="192">
        <f t="shared" si="232"/>
        <v>201</v>
      </c>
      <c r="AK215" s="192">
        <f t="shared" si="233"/>
        <v>201</v>
      </c>
      <c r="AL215" s="192">
        <f t="shared" si="234"/>
        <v>1305000401</v>
      </c>
      <c r="AM215" s="192" t="str">
        <f t="shared" si="235"/>
        <v>E</v>
      </c>
      <c r="AN215" s="192">
        <v>201</v>
      </c>
      <c r="AO215" s="192" t="str">
        <f>IF(AL215="","",INDEX($W$15:$AG$402,MATCH(AL215,V$15:$V$402,0),1))</f>
        <v>01T</v>
      </c>
      <c r="AP215" s="192" t="str">
        <f t="shared" si="236"/>
        <v>09H</v>
      </c>
      <c r="AQ215" s="192" t="str">
        <f t="shared" si="237"/>
        <v>13E</v>
      </c>
      <c r="AR215" s="192" t="str">
        <f t="shared" si="238"/>
        <v>15E</v>
      </c>
      <c r="AS215" s="192" t="str">
        <f t="shared" si="239"/>
        <v>19E</v>
      </c>
      <c r="AT215" s="192" t="str">
        <f t="shared" si="240"/>
        <v>20E</v>
      </c>
      <c r="AU215" s="192" t="str">
        <f t="shared" si="241"/>
        <v>21E</v>
      </c>
      <c r="AV215" s="192" t="str">
        <f t="shared" si="242"/>
        <v>E</v>
      </c>
      <c r="AW215" s="192" t="str">
        <f t="shared" si="243"/>
        <v>E</v>
      </c>
      <c r="AX215" s="192" t="str">
        <f t="shared" si="244"/>
        <v>E</v>
      </c>
      <c r="AY215" s="192" t="str">
        <f t="shared" si="245"/>
        <v>E</v>
      </c>
      <c r="BB215">
        <f t="shared" si="246"/>
        <v>800</v>
      </c>
      <c r="BC215">
        <f t="shared" si="247"/>
        <v>201</v>
      </c>
      <c r="BD215">
        <f t="shared" si="248"/>
        <v>800</v>
      </c>
      <c r="BE215">
        <f t="shared" si="249"/>
        <v>800</v>
      </c>
      <c r="BF215">
        <f t="shared" si="250"/>
        <v>800</v>
      </c>
      <c r="BG215">
        <f t="shared" si="251"/>
        <v>201</v>
      </c>
      <c r="BH215">
        <v>201</v>
      </c>
      <c r="BK215">
        <f t="shared" si="252"/>
        <v>201</v>
      </c>
      <c r="BL215">
        <f t="shared" si="253"/>
        <v>800</v>
      </c>
      <c r="BM215">
        <f t="shared" si="254"/>
        <v>800</v>
      </c>
      <c r="BN215">
        <f t="shared" si="255"/>
        <v>800</v>
      </c>
      <c r="BO215">
        <f t="shared" si="256"/>
        <v>800</v>
      </c>
      <c r="BP215">
        <f t="shared" si="257"/>
        <v>800</v>
      </c>
      <c r="BQ215">
        <f t="shared" si="258"/>
        <v>201</v>
      </c>
      <c r="CS215" s="193">
        <f t="shared" si="195"/>
        <v>202</v>
      </c>
      <c r="CT215" s="193">
        <f t="shared" si="196"/>
        <v>202</v>
      </c>
      <c r="CU215" s="193">
        <f t="shared" si="197"/>
        <v>202</v>
      </c>
      <c r="CV215" s="193">
        <f t="shared" si="198"/>
        <v>202</v>
      </c>
      <c r="CW215" s="193">
        <f t="shared" si="199"/>
        <v>202</v>
      </c>
      <c r="CX215" s="193">
        <f t="shared" si="200"/>
        <v>202</v>
      </c>
      <c r="CY215" s="193">
        <f t="shared" si="201"/>
        <v>202</v>
      </c>
      <c r="CZ215" s="193">
        <f t="shared" si="202"/>
        <v>202</v>
      </c>
      <c r="DA215" s="193">
        <f t="shared" si="203"/>
        <v>202</v>
      </c>
      <c r="DB215" s="193">
        <f t="shared" si="204"/>
        <v>202</v>
      </c>
      <c r="DC215" s="193">
        <f t="shared" si="205"/>
        <v>202</v>
      </c>
      <c r="DF215">
        <v>202</v>
      </c>
      <c r="DG215" s="192" t="str">
        <f t="shared" si="206"/>
        <v>01T</v>
      </c>
      <c r="DH215" s="192" t="str">
        <f t="shared" si="207"/>
        <v>09H</v>
      </c>
      <c r="DI215" s="192" t="str">
        <f t="shared" si="208"/>
        <v>13E</v>
      </c>
      <c r="DJ215" s="192" t="str">
        <f t="shared" si="209"/>
        <v>15E</v>
      </c>
      <c r="DK215" s="192" t="str">
        <f t="shared" si="210"/>
        <v>19E</v>
      </c>
      <c r="DL215" s="192" t="str">
        <f t="shared" si="211"/>
        <v>20E</v>
      </c>
      <c r="DM215" s="192" t="str">
        <f t="shared" si="212"/>
        <v>21E</v>
      </c>
      <c r="DN215" s="192" t="str">
        <f t="shared" si="213"/>
        <v>E</v>
      </c>
      <c r="DO215" s="192" t="str">
        <f t="shared" si="214"/>
        <v>E</v>
      </c>
      <c r="DP215" s="192" t="str">
        <f t="shared" si="215"/>
        <v>E</v>
      </c>
      <c r="DQ215" s="192" t="str">
        <f t="shared" si="216"/>
        <v>E</v>
      </c>
      <c r="DU215" s="204">
        <f t="shared" si="217"/>
        <v>1305000402</v>
      </c>
      <c r="DV215" s="204">
        <f t="shared" si="218"/>
        <v>1305000402</v>
      </c>
      <c r="DW215" s="204">
        <f t="shared" si="219"/>
        <v>1305000402</v>
      </c>
      <c r="DX215" s="204">
        <f t="shared" si="220"/>
        <v>1305000402</v>
      </c>
      <c r="DY215" s="204">
        <f t="shared" si="221"/>
        <v>1305000402</v>
      </c>
      <c r="DZ215" s="204">
        <f t="shared" si="222"/>
        <v>1305000402</v>
      </c>
      <c r="EA215" s="204">
        <f t="shared" si="223"/>
        <v>1305000402</v>
      </c>
      <c r="EB215" s="204">
        <f t="shared" si="224"/>
        <v>1305000402</v>
      </c>
      <c r="EC215" s="204">
        <f t="shared" si="225"/>
        <v>1305000402</v>
      </c>
      <c r="ED215" s="204">
        <f t="shared" si="226"/>
        <v>1305000402</v>
      </c>
      <c r="EE215" s="204">
        <f t="shared" si="227"/>
        <v>1305000402</v>
      </c>
    </row>
    <row r="216" spans="2:135" ht="22.8" x14ac:dyDescent="0.3">
      <c r="B216" s="225">
        <f t="shared" si="228"/>
        <v>203</v>
      </c>
      <c r="C216" s="226">
        <f t="shared" si="229"/>
        <v>1305000403</v>
      </c>
      <c r="D216" s="227" t="s">
        <v>293</v>
      </c>
      <c r="E216" s="279" t="s">
        <v>38</v>
      </c>
      <c r="F216" s="202"/>
      <c r="G216" s="202"/>
      <c r="H216" s="202"/>
      <c r="I216" s="202"/>
      <c r="J216" s="202"/>
      <c r="K216" s="201"/>
      <c r="U216">
        <v>202</v>
      </c>
      <c r="V216">
        <f t="shared" si="230"/>
        <v>1305000402</v>
      </c>
      <c r="W216" t="str">
        <f t="shared" si="231"/>
        <v>01T</v>
      </c>
      <c r="X216" t="str">
        <f>IF(B215="","",IF(OR(W216="",W216=0),"",IF(V216=800,"",INDEX(DATA!$M$10:$Q$10,1,MATCH(W216,DATA!$M$9:$Q$9,0)))))</f>
        <v>09H</v>
      </c>
      <c r="Y216" t="str">
        <f>IF(B215="","",IF($CG$13=2,IF(OR(F215="NO",F215=""),"",F215),IF(V216=800,"",DATA!$M$11)))</f>
        <v>13E</v>
      </c>
      <c r="Z216" t="str">
        <f>IF(B215="","",IF(AND($CG$13=2,G215="NO"),"",IF(V216=800,"",LEFT(DATA!$M$12,2)&amp;D215)))</f>
        <v>15E</v>
      </c>
      <c r="AA216" t="str">
        <f>IF(B215="","",IF(AND($CG$13=2,G215="NO"),"",IF(V216=800,"",LEFT(DATA!$M$13,2)&amp;D215)))</f>
        <v>19E</v>
      </c>
      <c r="AB216" t="str">
        <f>IF(B215="","",IF(AND($CG$13=2,H215="NO"),"",IF(V216=800,"",LEFT(DATA!$M$14,2)&amp;D215)))</f>
        <v>20E</v>
      </c>
      <c r="AC216" t="str">
        <f>IF(B215="","",IF(AND($CG$13=2,H215="NO"),"",IF(V216=800,"",LEFT(DATA!$M$15,2)&amp;D215)))</f>
        <v>21E</v>
      </c>
      <c r="AD216" t="str">
        <f>IF(B215="","",IF(AND($CG$13=2,I215="NO"),"",IF(V216=800,"",LEFT(DATA!$M$16,2)&amp;D215)))</f>
        <v>E</v>
      </c>
      <c r="AE216" t="str">
        <f>IF(B215="","",IF(AND($CG$13=2,I215="NO"),"",IF(V216=800,"",LEFT(DATA!$M$17,2)&amp;D215)))</f>
        <v>E</v>
      </c>
      <c r="AF216" t="str">
        <f>IF(B215="","",IF(AND($CG$13=2,J215="NO"),"",IF(V216=800,"",LEFT(DATA!$M$18,2)&amp;D215)))</f>
        <v>E</v>
      </c>
      <c r="AG216" t="str">
        <f>IF(B215="","",IF(AND($CG$13=2,J215="NO"),"",IF(V216=800,"",LEFT(DATA!$M$19,2)&amp;D215)))</f>
        <v>E</v>
      </c>
      <c r="AJ216" s="192">
        <f t="shared" si="232"/>
        <v>202</v>
      </c>
      <c r="AK216" s="192">
        <f t="shared" si="233"/>
        <v>202</v>
      </c>
      <c r="AL216" s="192">
        <f t="shared" si="234"/>
        <v>1305000402</v>
      </c>
      <c r="AM216" s="192" t="str">
        <f t="shared" si="235"/>
        <v>E</v>
      </c>
      <c r="AN216" s="192">
        <v>202</v>
      </c>
      <c r="AO216" s="192" t="str">
        <f>IF(AL216="","",INDEX($W$15:$AG$402,MATCH(AL216,V$15:$V$402,0),1))</f>
        <v>01T</v>
      </c>
      <c r="AP216" s="192" t="str">
        <f t="shared" si="236"/>
        <v>09H</v>
      </c>
      <c r="AQ216" s="192" t="str">
        <f t="shared" si="237"/>
        <v>13E</v>
      </c>
      <c r="AR216" s="192" t="str">
        <f t="shared" si="238"/>
        <v>15E</v>
      </c>
      <c r="AS216" s="192" t="str">
        <f t="shared" si="239"/>
        <v>19E</v>
      </c>
      <c r="AT216" s="192" t="str">
        <f t="shared" si="240"/>
        <v>20E</v>
      </c>
      <c r="AU216" s="192" t="str">
        <f t="shared" si="241"/>
        <v>21E</v>
      </c>
      <c r="AV216" s="192" t="str">
        <f t="shared" si="242"/>
        <v>E</v>
      </c>
      <c r="AW216" s="192" t="str">
        <f t="shared" si="243"/>
        <v>E</v>
      </c>
      <c r="AX216" s="192" t="str">
        <f t="shared" si="244"/>
        <v>E</v>
      </c>
      <c r="AY216" s="192" t="str">
        <f t="shared" si="245"/>
        <v>E</v>
      </c>
      <c r="BB216">
        <f t="shared" si="246"/>
        <v>800</v>
      </c>
      <c r="BC216">
        <f t="shared" si="247"/>
        <v>202</v>
      </c>
      <c r="BD216">
        <f t="shared" si="248"/>
        <v>800</v>
      </c>
      <c r="BE216">
        <f t="shared" si="249"/>
        <v>800</v>
      </c>
      <c r="BF216">
        <f t="shared" si="250"/>
        <v>800</v>
      </c>
      <c r="BG216">
        <f t="shared" si="251"/>
        <v>202</v>
      </c>
      <c r="BH216">
        <v>202</v>
      </c>
      <c r="BK216">
        <f t="shared" si="252"/>
        <v>202</v>
      </c>
      <c r="BL216">
        <f t="shared" si="253"/>
        <v>800</v>
      </c>
      <c r="BM216">
        <f t="shared" si="254"/>
        <v>800</v>
      </c>
      <c r="BN216">
        <f t="shared" si="255"/>
        <v>800</v>
      </c>
      <c r="BO216">
        <f t="shared" si="256"/>
        <v>800</v>
      </c>
      <c r="BP216">
        <f t="shared" si="257"/>
        <v>800</v>
      </c>
      <c r="BQ216">
        <f t="shared" si="258"/>
        <v>202</v>
      </c>
      <c r="CS216" s="193">
        <f t="shared" si="195"/>
        <v>203</v>
      </c>
      <c r="CT216" s="193">
        <f t="shared" si="196"/>
        <v>203</v>
      </c>
      <c r="CU216" s="193">
        <f t="shared" si="197"/>
        <v>203</v>
      </c>
      <c r="CV216" s="193">
        <f t="shared" si="198"/>
        <v>203</v>
      </c>
      <c r="CW216" s="193">
        <f t="shared" si="199"/>
        <v>203</v>
      </c>
      <c r="CX216" s="193">
        <f t="shared" si="200"/>
        <v>203</v>
      </c>
      <c r="CY216" s="193">
        <f t="shared" si="201"/>
        <v>203</v>
      </c>
      <c r="CZ216" s="193">
        <f t="shared" si="202"/>
        <v>203</v>
      </c>
      <c r="DA216" s="193">
        <f t="shared" si="203"/>
        <v>203</v>
      </c>
      <c r="DB216" s="193">
        <f t="shared" si="204"/>
        <v>203</v>
      </c>
      <c r="DC216" s="193">
        <f t="shared" si="205"/>
        <v>203</v>
      </c>
      <c r="DF216">
        <v>203</v>
      </c>
      <c r="DG216" s="192" t="str">
        <f t="shared" si="206"/>
        <v>01T</v>
      </c>
      <c r="DH216" s="192" t="str">
        <f t="shared" si="207"/>
        <v>09H</v>
      </c>
      <c r="DI216" s="192" t="str">
        <f t="shared" si="208"/>
        <v>13E</v>
      </c>
      <c r="DJ216" s="192" t="str">
        <f t="shared" si="209"/>
        <v>15E</v>
      </c>
      <c r="DK216" s="192" t="str">
        <f t="shared" si="210"/>
        <v>19E</v>
      </c>
      <c r="DL216" s="192" t="str">
        <f t="shared" si="211"/>
        <v>20E</v>
      </c>
      <c r="DM216" s="192" t="str">
        <f t="shared" si="212"/>
        <v>21E</v>
      </c>
      <c r="DN216" s="192" t="str">
        <f t="shared" si="213"/>
        <v>E</v>
      </c>
      <c r="DO216" s="192" t="str">
        <f t="shared" si="214"/>
        <v>E</v>
      </c>
      <c r="DP216" s="192" t="str">
        <f t="shared" si="215"/>
        <v>E</v>
      </c>
      <c r="DQ216" s="192" t="str">
        <f t="shared" si="216"/>
        <v>E</v>
      </c>
      <c r="DU216" s="204">
        <f t="shared" si="217"/>
        <v>1305000403</v>
      </c>
      <c r="DV216" s="204">
        <f t="shared" si="218"/>
        <v>1305000403</v>
      </c>
      <c r="DW216" s="204">
        <f t="shared" si="219"/>
        <v>1305000403</v>
      </c>
      <c r="DX216" s="204">
        <f t="shared" si="220"/>
        <v>1305000403</v>
      </c>
      <c r="DY216" s="204">
        <f t="shared" si="221"/>
        <v>1305000403</v>
      </c>
      <c r="DZ216" s="204">
        <f t="shared" si="222"/>
        <v>1305000403</v>
      </c>
      <c r="EA216" s="204">
        <f t="shared" si="223"/>
        <v>1305000403</v>
      </c>
      <c r="EB216" s="204">
        <f t="shared" si="224"/>
        <v>1305000403</v>
      </c>
      <c r="EC216" s="204">
        <f t="shared" si="225"/>
        <v>1305000403</v>
      </c>
      <c r="ED216" s="204">
        <f t="shared" si="226"/>
        <v>1305000403</v>
      </c>
      <c r="EE216" s="204">
        <f t="shared" si="227"/>
        <v>1305000403</v>
      </c>
    </row>
    <row r="217" spans="2:135" ht="22.8" x14ac:dyDescent="0.3">
      <c r="B217" s="225">
        <f t="shared" si="228"/>
        <v>204</v>
      </c>
      <c r="C217" s="226">
        <f t="shared" si="229"/>
        <v>1305000404</v>
      </c>
      <c r="D217" s="227" t="s">
        <v>293</v>
      </c>
      <c r="E217" s="279" t="s">
        <v>38</v>
      </c>
      <c r="F217" s="202"/>
      <c r="G217" s="202"/>
      <c r="H217" s="202"/>
      <c r="I217" s="202"/>
      <c r="J217" s="202"/>
      <c r="K217" s="201"/>
      <c r="U217">
        <v>203</v>
      </c>
      <c r="V217">
        <f t="shared" si="230"/>
        <v>1305000403</v>
      </c>
      <c r="W217" t="str">
        <f t="shared" si="231"/>
        <v>01T</v>
      </c>
      <c r="X217" t="str">
        <f>IF(B216="","",IF(OR(W217="",W217=0),"",IF(V217=800,"",INDEX(DATA!$M$10:$Q$10,1,MATCH(W217,DATA!$M$9:$Q$9,0)))))</f>
        <v>09H</v>
      </c>
      <c r="Y217" t="str">
        <f>IF(B216="","",IF($CG$13=2,IF(OR(F216="NO",F216=""),"",F216),IF(V217=800,"",DATA!$M$11)))</f>
        <v>13E</v>
      </c>
      <c r="Z217" t="str">
        <f>IF(B216="","",IF(AND($CG$13=2,G216="NO"),"",IF(V217=800,"",LEFT(DATA!$M$12,2)&amp;D216)))</f>
        <v>15E</v>
      </c>
      <c r="AA217" t="str">
        <f>IF(B216="","",IF(AND($CG$13=2,G216="NO"),"",IF(V217=800,"",LEFT(DATA!$M$13,2)&amp;D216)))</f>
        <v>19E</v>
      </c>
      <c r="AB217" t="str">
        <f>IF(B216="","",IF(AND($CG$13=2,H216="NO"),"",IF(V217=800,"",LEFT(DATA!$M$14,2)&amp;D216)))</f>
        <v>20E</v>
      </c>
      <c r="AC217" t="str">
        <f>IF(B216="","",IF(AND($CG$13=2,H216="NO"),"",IF(V217=800,"",LEFT(DATA!$M$15,2)&amp;D216)))</f>
        <v>21E</v>
      </c>
      <c r="AD217" t="str">
        <f>IF(B216="","",IF(AND($CG$13=2,I216="NO"),"",IF(V217=800,"",LEFT(DATA!$M$16,2)&amp;D216)))</f>
        <v>E</v>
      </c>
      <c r="AE217" t="str">
        <f>IF(B216="","",IF(AND($CG$13=2,I216="NO"),"",IF(V217=800,"",LEFT(DATA!$M$17,2)&amp;D216)))</f>
        <v>E</v>
      </c>
      <c r="AF217" t="str">
        <f>IF(B216="","",IF(AND($CG$13=2,J216="NO"),"",IF(V217=800,"",LEFT(DATA!$M$18,2)&amp;D216)))</f>
        <v>E</v>
      </c>
      <c r="AG217" t="str">
        <f>IF(B216="","",IF(AND($CG$13=2,J216="NO"),"",IF(V217=800,"",LEFT(DATA!$M$19,2)&amp;D216)))</f>
        <v>E</v>
      </c>
      <c r="AJ217" s="192">
        <f t="shared" si="232"/>
        <v>203</v>
      </c>
      <c r="AK217" s="192">
        <f t="shared" si="233"/>
        <v>203</v>
      </c>
      <c r="AL217" s="192">
        <f t="shared" si="234"/>
        <v>1305000403</v>
      </c>
      <c r="AM217" s="192" t="str">
        <f t="shared" si="235"/>
        <v>E</v>
      </c>
      <c r="AN217" s="192">
        <v>203</v>
      </c>
      <c r="AO217" s="192" t="str">
        <f>IF(AL217="","",INDEX($W$15:$AG$402,MATCH(AL217,V$15:$V$402,0),1))</f>
        <v>01T</v>
      </c>
      <c r="AP217" s="192" t="str">
        <f t="shared" si="236"/>
        <v>09H</v>
      </c>
      <c r="AQ217" s="192" t="str">
        <f t="shared" si="237"/>
        <v>13E</v>
      </c>
      <c r="AR217" s="192" t="str">
        <f t="shared" si="238"/>
        <v>15E</v>
      </c>
      <c r="AS217" s="192" t="str">
        <f t="shared" si="239"/>
        <v>19E</v>
      </c>
      <c r="AT217" s="192" t="str">
        <f t="shared" si="240"/>
        <v>20E</v>
      </c>
      <c r="AU217" s="192" t="str">
        <f t="shared" si="241"/>
        <v>21E</v>
      </c>
      <c r="AV217" s="192" t="str">
        <f t="shared" si="242"/>
        <v>E</v>
      </c>
      <c r="AW217" s="192" t="str">
        <f t="shared" si="243"/>
        <v>E</v>
      </c>
      <c r="AX217" s="192" t="str">
        <f t="shared" si="244"/>
        <v>E</v>
      </c>
      <c r="AY217" s="192" t="str">
        <f t="shared" si="245"/>
        <v>E</v>
      </c>
      <c r="BB217">
        <f t="shared" si="246"/>
        <v>800</v>
      </c>
      <c r="BC217">
        <f t="shared" si="247"/>
        <v>203</v>
      </c>
      <c r="BD217">
        <f t="shared" si="248"/>
        <v>800</v>
      </c>
      <c r="BE217">
        <f t="shared" si="249"/>
        <v>800</v>
      </c>
      <c r="BF217">
        <f t="shared" si="250"/>
        <v>800</v>
      </c>
      <c r="BG217">
        <f t="shared" si="251"/>
        <v>203</v>
      </c>
      <c r="BH217">
        <v>203</v>
      </c>
      <c r="BK217">
        <f t="shared" si="252"/>
        <v>203</v>
      </c>
      <c r="BL217">
        <f t="shared" si="253"/>
        <v>800</v>
      </c>
      <c r="BM217">
        <f t="shared" si="254"/>
        <v>800</v>
      </c>
      <c r="BN217">
        <f t="shared" si="255"/>
        <v>800</v>
      </c>
      <c r="BO217">
        <f t="shared" si="256"/>
        <v>800</v>
      </c>
      <c r="BP217">
        <f t="shared" si="257"/>
        <v>800</v>
      </c>
      <c r="BQ217">
        <f t="shared" si="258"/>
        <v>203</v>
      </c>
      <c r="CS217" s="193">
        <f t="shared" si="195"/>
        <v>204</v>
      </c>
      <c r="CT217" s="193">
        <f t="shared" si="196"/>
        <v>204</v>
      </c>
      <c r="CU217" s="193">
        <f t="shared" si="197"/>
        <v>204</v>
      </c>
      <c r="CV217" s="193">
        <f t="shared" si="198"/>
        <v>204</v>
      </c>
      <c r="CW217" s="193">
        <f t="shared" si="199"/>
        <v>204</v>
      </c>
      <c r="CX217" s="193">
        <f t="shared" si="200"/>
        <v>204</v>
      </c>
      <c r="CY217" s="193">
        <f t="shared" si="201"/>
        <v>204</v>
      </c>
      <c r="CZ217" s="193">
        <f t="shared" si="202"/>
        <v>204</v>
      </c>
      <c r="DA217" s="193">
        <f t="shared" si="203"/>
        <v>204</v>
      </c>
      <c r="DB217" s="193">
        <f t="shared" si="204"/>
        <v>204</v>
      </c>
      <c r="DC217" s="193">
        <f t="shared" si="205"/>
        <v>204</v>
      </c>
      <c r="DF217">
        <v>204</v>
      </c>
      <c r="DG217" s="192" t="str">
        <f t="shared" si="206"/>
        <v>01T</v>
      </c>
      <c r="DH217" s="192" t="str">
        <f t="shared" si="207"/>
        <v>09H</v>
      </c>
      <c r="DI217" s="192" t="str">
        <f t="shared" si="208"/>
        <v>13E</v>
      </c>
      <c r="DJ217" s="192" t="str">
        <f t="shared" si="209"/>
        <v>15E</v>
      </c>
      <c r="DK217" s="192" t="str">
        <f t="shared" si="210"/>
        <v>19E</v>
      </c>
      <c r="DL217" s="192" t="str">
        <f t="shared" si="211"/>
        <v>20E</v>
      </c>
      <c r="DM217" s="192" t="str">
        <f t="shared" si="212"/>
        <v>21E</v>
      </c>
      <c r="DN217" s="192" t="str">
        <f t="shared" si="213"/>
        <v>E</v>
      </c>
      <c r="DO217" s="192" t="str">
        <f t="shared" si="214"/>
        <v>E</v>
      </c>
      <c r="DP217" s="192" t="str">
        <f t="shared" si="215"/>
        <v>E</v>
      </c>
      <c r="DQ217" s="192" t="str">
        <f t="shared" si="216"/>
        <v>E</v>
      </c>
      <c r="DU217" s="204">
        <f t="shared" si="217"/>
        <v>1305000404</v>
      </c>
      <c r="DV217" s="204">
        <f t="shared" si="218"/>
        <v>1305000404</v>
      </c>
      <c r="DW217" s="204">
        <f t="shared" si="219"/>
        <v>1305000404</v>
      </c>
      <c r="DX217" s="204">
        <f t="shared" si="220"/>
        <v>1305000404</v>
      </c>
      <c r="DY217" s="204">
        <f t="shared" si="221"/>
        <v>1305000404</v>
      </c>
      <c r="DZ217" s="204">
        <f t="shared" si="222"/>
        <v>1305000404</v>
      </c>
      <c r="EA217" s="204">
        <f t="shared" si="223"/>
        <v>1305000404</v>
      </c>
      <c r="EB217" s="204">
        <f t="shared" si="224"/>
        <v>1305000404</v>
      </c>
      <c r="EC217" s="204">
        <f t="shared" si="225"/>
        <v>1305000404</v>
      </c>
      <c r="ED217" s="204">
        <f t="shared" si="226"/>
        <v>1305000404</v>
      </c>
      <c r="EE217" s="204">
        <f t="shared" si="227"/>
        <v>1305000404</v>
      </c>
    </row>
    <row r="218" spans="2:135" ht="22.8" x14ac:dyDescent="0.3">
      <c r="B218" s="225">
        <f t="shared" si="228"/>
        <v>205</v>
      </c>
      <c r="C218" s="226">
        <f t="shared" si="229"/>
        <v>1305000405</v>
      </c>
      <c r="D218" s="227" t="s">
        <v>293</v>
      </c>
      <c r="E218" s="279" t="s">
        <v>38</v>
      </c>
      <c r="F218" s="202"/>
      <c r="G218" s="202"/>
      <c r="H218" s="202"/>
      <c r="I218" s="202"/>
      <c r="J218" s="202"/>
      <c r="K218" s="201"/>
      <c r="U218">
        <v>204</v>
      </c>
      <c r="V218">
        <f t="shared" si="230"/>
        <v>1305000404</v>
      </c>
      <c r="W218" t="str">
        <f t="shared" si="231"/>
        <v>01T</v>
      </c>
      <c r="X218" t="str">
        <f>IF(B217="","",IF(OR(W218="",W218=0),"",IF(V218=800,"",INDEX(DATA!$M$10:$Q$10,1,MATCH(W218,DATA!$M$9:$Q$9,0)))))</f>
        <v>09H</v>
      </c>
      <c r="Y218" t="str">
        <f>IF(B217="","",IF($CG$13=2,IF(OR(F217="NO",F217=""),"",F217),IF(V218=800,"",DATA!$M$11)))</f>
        <v>13E</v>
      </c>
      <c r="Z218" t="str">
        <f>IF(B217="","",IF(AND($CG$13=2,G217="NO"),"",IF(V218=800,"",LEFT(DATA!$M$12,2)&amp;D217)))</f>
        <v>15E</v>
      </c>
      <c r="AA218" t="str">
        <f>IF(B217="","",IF(AND($CG$13=2,G217="NO"),"",IF(V218=800,"",LEFT(DATA!$M$13,2)&amp;D217)))</f>
        <v>19E</v>
      </c>
      <c r="AB218" t="str">
        <f>IF(B217="","",IF(AND($CG$13=2,H217="NO"),"",IF(V218=800,"",LEFT(DATA!$M$14,2)&amp;D217)))</f>
        <v>20E</v>
      </c>
      <c r="AC218" t="str">
        <f>IF(B217="","",IF(AND($CG$13=2,H217="NO"),"",IF(V218=800,"",LEFT(DATA!$M$15,2)&amp;D217)))</f>
        <v>21E</v>
      </c>
      <c r="AD218" t="str">
        <f>IF(B217="","",IF(AND($CG$13=2,I217="NO"),"",IF(V218=800,"",LEFT(DATA!$M$16,2)&amp;D217)))</f>
        <v>E</v>
      </c>
      <c r="AE218" t="str">
        <f>IF(B217="","",IF(AND($CG$13=2,I217="NO"),"",IF(V218=800,"",LEFT(DATA!$M$17,2)&amp;D217)))</f>
        <v>E</v>
      </c>
      <c r="AF218" t="str">
        <f>IF(B217="","",IF(AND($CG$13=2,J217="NO"),"",IF(V218=800,"",LEFT(DATA!$M$18,2)&amp;D217)))</f>
        <v>E</v>
      </c>
      <c r="AG218" t="str">
        <f>IF(B217="","",IF(AND($CG$13=2,J217="NO"),"",IF(V218=800,"",LEFT(DATA!$M$19,2)&amp;D217)))</f>
        <v>E</v>
      </c>
      <c r="AJ218" s="192">
        <f t="shared" si="232"/>
        <v>204</v>
      </c>
      <c r="AK218" s="192">
        <f t="shared" si="233"/>
        <v>204</v>
      </c>
      <c r="AL218" s="192">
        <f t="shared" si="234"/>
        <v>1305000404</v>
      </c>
      <c r="AM218" s="192" t="str">
        <f t="shared" si="235"/>
        <v>E</v>
      </c>
      <c r="AN218" s="192">
        <v>204</v>
      </c>
      <c r="AO218" s="192" t="str">
        <f>IF(AL218="","",INDEX($W$15:$AG$402,MATCH(AL218,V$15:$V$402,0),1))</f>
        <v>01T</v>
      </c>
      <c r="AP218" s="192" t="str">
        <f t="shared" si="236"/>
        <v>09H</v>
      </c>
      <c r="AQ218" s="192" t="str">
        <f t="shared" si="237"/>
        <v>13E</v>
      </c>
      <c r="AR218" s="192" t="str">
        <f t="shared" si="238"/>
        <v>15E</v>
      </c>
      <c r="AS218" s="192" t="str">
        <f t="shared" si="239"/>
        <v>19E</v>
      </c>
      <c r="AT218" s="192" t="str">
        <f t="shared" si="240"/>
        <v>20E</v>
      </c>
      <c r="AU218" s="192" t="str">
        <f t="shared" si="241"/>
        <v>21E</v>
      </c>
      <c r="AV218" s="192" t="str">
        <f t="shared" si="242"/>
        <v>E</v>
      </c>
      <c r="AW218" s="192" t="str">
        <f t="shared" si="243"/>
        <v>E</v>
      </c>
      <c r="AX218" s="192" t="str">
        <f t="shared" si="244"/>
        <v>E</v>
      </c>
      <c r="AY218" s="192" t="str">
        <f t="shared" si="245"/>
        <v>E</v>
      </c>
      <c r="BB218">
        <f t="shared" si="246"/>
        <v>800</v>
      </c>
      <c r="BC218">
        <f t="shared" si="247"/>
        <v>204</v>
      </c>
      <c r="BD218">
        <f t="shared" si="248"/>
        <v>800</v>
      </c>
      <c r="BE218">
        <f t="shared" si="249"/>
        <v>800</v>
      </c>
      <c r="BF218">
        <f t="shared" si="250"/>
        <v>800</v>
      </c>
      <c r="BG218">
        <f t="shared" si="251"/>
        <v>204</v>
      </c>
      <c r="BH218">
        <v>204</v>
      </c>
      <c r="BK218">
        <f t="shared" si="252"/>
        <v>204</v>
      </c>
      <c r="BL218">
        <f t="shared" si="253"/>
        <v>800</v>
      </c>
      <c r="BM218">
        <f t="shared" si="254"/>
        <v>800</v>
      </c>
      <c r="BN218">
        <f t="shared" si="255"/>
        <v>800</v>
      </c>
      <c r="BO218">
        <f t="shared" si="256"/>
        <v>800</v>
      </c>
      <c r="BP218">
        <f t="shared" si="257"/>
        <v>800</v>
      </c>
      <c r="BQ218">
        <f t="shared" si="258"/>
        <v>204</v>
      </c>
      <c r="CS218" s="193">
        <f t="shared" si="195"/>
        <v>205</v>
      </c>
      <c r="CT218" s="193">
        <f t="shared" si="196"/>
        <v>205</v>
      </c>
      <c r="CU218" s="193">
        <f t="shared" si="197"/>
        <v>205</v>
      </c>
      <c r="CV218" s="193">
        <f t="shared" si="198"/>
        <v>205</v>
      </c>
      <c r="CW218" s="193">
        <f t="shared" si="199"/>
        <v>205</v>
      </c>
      <c r="CX218" s="193">
        <f t="shared" si="200"/>
        <v>205</v>
      </c>
      <c r="CY218" s="193">
        <f t="shared" si="201"/>
        <v>205</v>
      </c>
      <c r="CZ218" s="193">
        <f t="shared" si="202"/>
        <v>205</v>
      </c>
      <c r="DA218" s="193">
        <f t="shared" si="203"/>
        <v>205</v>
      </c>
      <c r="DB218" s="193">
        <f t="shared" si="204"/>
        <v>205</v>
      </c>
      <c r="DC218" s="193">
        <f t="shared" si="205"/>
        <v>205</v>
      </c>
      <c r="DF218">
        <v>205</v>
      </c>
      <c r="DG218" s="192" t="str">
        <f t="shared" si="206"/>
        <v>01T</v>
      </c>
      <c r="DH218" s="192" t="str">
        <f t="shared" si="207"/>
        <v>09H</v>
      </c>
      <c r="DI218" s="192" t="str">
        <f t="shared" si="208"/>
        <v>13E</v>
      </c>
      <c r="DJ218" s="192" t="str">
        <f t="shared" si="209"/>
        <v>15E</v>
      </c>
      <c r="DK218" s="192" t="str">
        <f t="shared" si="210"/>
        <v>19E</v>
      </c>
      <c r="DL218" s="192" t="str">
        <f t="shared" si="211"/>
        <v>20E</v>
      </c>
      <c r="DM218" s="192" t="str">
        <f t="shared" si="212"/>
        <v>21E</v>
      </c>
      <c r="DN218" s="192" t="str">
        <f t="shared" si="213"/>
        <v>E</v>
      </c>
      <c r="DO218" s="192" t="str">
        <f t="shared" si="214"/>
        <v>E</v>
      </c>
      <c r="DP218" s="192" t="str">
        <f t="shared" si="215"/>
        <v>E</v>
      </c>
      <c r="DQ218" s="192" t="str">
        <f t="shared" si="216"/>
        <v>E</v>
      </c>
      <c r="DU218" s="204">
        <f t="shared" si="217"/>
        <v>1305000405</v>
      </c>
      <c r="DV218" s="204">
        <f t="shared" si="218"/>
        <v>1305000405</v>
      </c>
      <c r="DW218" s="204">
        <f t="shared" si="219"/>
        <v>1305000405</v>
      </c>
      <c r="DX218" s="204">
        <f t="shared" si="220"/>
        <v>1305000405</v>
      </c>
      <c r="DY218" s="204">
        <f t="shared" si="221"/>
        <v>1305000405</v>
      </c>
      <c r="DZ218" s="204">
        <f t="shared" si="222"/>
        <v>1305000405</v>
      </c>
      <c r="EA218" s="204">
        <f t="shared" si="223"/>
        <v>1305000405</v>
      </c>
      <c r="EB218" s="204">
        <f t="shared" si="224"/>
        <v>1305000405</v>
      </c>
      <c r="EC218" s="204">
        <f t="shared" si="225"/>
        <v>1305000405</v>
      </c>
      <c r="ED218" s="204">
        <f t="shared" si="226"/>
        <v>1305000405</v>
      </c>
      <c r="EE218" s="204">
        <f t="shared" si="227"/>
        <v>1305000405</v>
      </c>
    </row>
    <row r="219" spans="2:135" ht="22.8" x14ac:dyDescent="0.3">
      <c r="B219" s="225">
        <f t="shared" si="228"/>
        <v>206</v>
      </c>
      <c r="C219" s="226">
        <f t="shared" si="229"/>
        <v>1305000406</v>
      </c>
      <c r="D219" s="227" t="s">
        <v>293</v>
      </c>
      <c r="E219" s="279" t="s">
        <v>38</v>
      </c>
      <c r="F219" s="202"/>
      <c r="G219" s="202"/>
      <c r="H219" s="202"/>
      <c r="I219" s="202"/>
      <c r="J219" s="202"/>
      <c r="K219" s="201"/>
      <c r="U219">
        <v>205</v>
      </c>
      <c r="V219">
        <f t="shared" si="230"/>
        <v>1305000405</v>
      </c>
      <c r="W219" t="str">
        <f t="shared" si="231"/>
        <v>01T</v>
      </c>
      <c r="X219" t="str">
        <f>IF(B218="","",IF(OR(W219="",W219=0),"",IF(V219=800,"",INDEX(DATA!$M$10:$Q$10,1,MATCH(W219,DATA!$M$9:$Q$9,0)))))</f>
        <v>09H</v>
      </c>
      <c r="Y219" t="str">
        <f>IF(B218="","",IF($CG$13=2,IF(OR(F218="NO",F218=""),"",F218),IF(V219=800,"",DATA!$M$11)))</f>
        <v>13E</v>
      </c>
      <c r="Z219" t="str">
        <f>IF(B218="","",IF(AND($CG$13=2,G218="NO"),"",IF(V219=800,"",LEFT(DATA!$M$12,2)&amp;D218)))</f>
        <v>15E</v>
      </c>
      <c r="AA219" t="str">
        <f>IF(B218="","",IF(AND($CG$13=2,G218="NO"),"",IF(V219=800,"",LEFT(DATA!$M$13,2)&amp;D218)))</f>
        <v>19E</v>
      </c>
      <c r="AB219" t="str">
        <f>IF(B218="","",IF(AND($CG$13=2,H218="NO"),"",IF(V219=800,"",LEFT(DATA!$M$14,2)&amp;D218)))</f>
        <v>20E</v>
      </c>
      <c r="AC219" t="str">
        <f>IF(B218="","",IF(AND($CG$13=2,H218="NO"),"",IF(V219=800,"",LEFT(DATA!$M$15,2)&amp;D218)))</f>
        <v>21E</v>
      </c>
      <c r="AD219" t="str">
        <f>IF(B218="","",IF(AND($CG$13=2,I218="NO"),"",IF(V219=800,"",LEFT(DATA!$M$16,2)&amp;D218)))</f>
        <v>E</v>
      </c>
      <c r="AE219" t="str">
        <f>IF(B218="","",IF(AND($CG$13=2,I218="NO"),"",IF(V219=800,"",LEFT(DATA!$M$17,2)&amp;D218)))</f>
        <v>E</v>
      </c>
      <c r="AF219" t="str">
        <f>IF(B218="","",IF(AND($CG$13=2,J218="NO"),"",IF(V219=800,"",LEFT(DATA!$M$18,2)&amp;D218)))</f>
        <v>E</v>
      </c>
      <c r="AG219" t="str">
        <f>IF(B218="","",IF(AND($CG$13=2,J218="NO"),"",IF(V219=800,"",LEFT(DATA!$M$19,2)&amp;D218)))</f>
        <v>E</v>
      </c>
      <c r="AJ219" s="192">
        <f t="shared" si="232"/>
        <v>205</v>
      </c>
      <c r="AK219" s="192">
        <f t="shared" si="233"/>
        <v>205</v>
      </c>
      <c r="AL219" s="192">
        <f t="shared" si="234"/>
        <v>1305000405</v>
      </c>
      <c r="AM219" s="192" t="str">
        <f t="shared" si="235"/>
        <v>E</v>
      </c>
      <c r="AN219" s="192">
        <v>205</v>
      </c>
      <c r="AO219" s="192" t="str">
        <f>IF(AL219="","",INDEX($W$15:$AG$402,MATCH(AL219,V$15:$V$402,0),1))</f>
        <v>01T</v>
      </c>
      <c r="AP219" s="192" t="str">
        <f t="shared" si="236"/>
        <v>09H</v>
      </c>
      <c r="AQ219" s="192" t="str">
        <f t="shared" si="237"/>
        <v>13E</v>
      </c>
      <c r="AR219" s="192" t="str">
        <f t="shared" si="238"/>
        <v>15E</v>
      </c>
      <c r="AS219" s="192" t="str">
        <f t="shared" si="239"/>
        <v>19E</v>
      </c>
      <c r="AT219" s="192" t="str">
        <f t="shared" si="240"/>
        <v>20E</v>
      </c>
      <c r="AU219" s="192" t="str">
        <f t="shared" si="241"/>
        <v>21E</v>
      </c>
      <c r="AV219" s="192" t="str">
        <f t="shared" si="242"/>
        <v>E</v>
      </c>
      <c r="AW219" s="192" t="str">
        <f t="shared" si="243"/>
        <v>E</v>
      </c>
      <c r="AX219" s="192" t="str">
        <f t="shared" si="244"/>
        <v>E</v>
      </c>
      <c r="AY219" s="192" t="str">
        <f t="shared" si="245"/>
        <v>E</v>
      </c>
      <c r="BB219">
        <f t="shared" si="246"/>
        <v>800</v>
      </c>
      <c r="BC219">
        <f t="shared" si="247"/>
        <v>205</v>
      </c>
      <c r="BD219">
        <f t="shared" si="248"/>
        <v>800</v>
      </c>
      <c r="BE219">
        <f t="shared" si="249"/>
        <v>800</v>
      </c>
      <c r="BF219">
        <f t="shared" si="250"/>
        <v>800</v>
      </c>
      <c r="BG219">
        <f t="shared" si="251"/>
        <v>205</v>
      </c>
      <c r="BH219">
        <v>205</v>
      </c>
      <c r="BK219">
        <f t="shared" si="252"/>
        <v>205</v>
      </c>
      <c r="BL219">
        <f t="shared" si="253"/>
        <v>800</v>
      </c>
      <c r="BM219">
        <f t="shared" si="254"/>
        <v>800</v>
      </c>
      <c r="BN219">
        <f t="shared" si="255"/>
        <v>800</v>
      </c>
      <c r="BO219">
        <f t="shared" si="256"/>
        <v>800</v>
      </c>
      <c r="BP219">
        <f t="shared" si="257"/>
        <v>800</v>
      </c>
      <c r="BQ219">
        <f t="shared" si="258"/>
        <v>205</v>
      </c>
      <c r="CS219" s="193">
        <f t="shared" si="195"/>
        <v>206</v>
      </c>
      <c r="CT219" s="193">
        <f t="shared" si="196"/>
        <v>206</v>
      </c>
      <c r="CU219" s="193">
        <f t="shared" si="197"/>
        <v>206</v>
      </c>
      <c r="CV219" s="193">
        <f t="shared" si="198"/>
        <v>206</v>
      </c>
      <c r="CW219" s="193">
        <f t="shared" si="199"/>
        <v>206</v>
      </c>
      <c r="CX219" s="193">
        <f t="shared" si="200"/>
        <v>206</v>
      </c>
      <c r="CY219" s="193">
        <f t="shared" si="201"/>
        <v>206</v>
      </c>
      <c r="CZ219" s="193">
        <f t="shared" si="202"/>
        <v>206</v>
      </c>
      <c r="DA219" s="193">
        <f t="shared" si="203"/>
        <v>206</v>
      </c>
      <c r="DB219" s="193">
        <f t="shared" si="204"/>
        <v>206</v>
      </c>
      <c r="DC219" s="193">
        <f t="shared" si="205"/>
        <v>206</v>
      </c>
      <c r="DF219">
        <v>206</v>
      </c>
      <c r="DG219" s="192" t="str">
        <f t="shared" si="206"/>
        <v>01T</v>
      </c>
      <c r="DH219" s="192" t="str">
        <f t="shared" si="207"/>
        <v>09H</v>
      </c>
      <c r="DI219" s="192" t="str">
        <f t="shared" si="208"/>
        <v>13E</v>
      </c>
      <c r="DJ219" s="192" t="str">
        <f t="shared" si="209"/>
        <v>15E</v>
      </c>
      <c r="DK219" s="192" t="str">
        <f t="shared" si="210"/>
        <v>19E</v>
      </c>
      <c r="DL219" s="192" t="str">
        <f t="shared" si="211"/>
        <v>20E</v>
      </c>
      <c r="DM219" s="192" t="str">
        <f t="shared" si="212"/>
        <v>21E</v>
      </c>
      <c r="DN219" s="192" t="str">
        <f t="shared" si="213"/>
        <v>E</v>
      </c>
      <c r="DO219" s="192" t="str">
        <f t="shared" si="214"/>
        <v>E</v>
      </c>
      <c r="DP219" s="192" t="str">
        <f t="shared" si="215"/>
        <v>E</v>
      </c>
      <c r="DQ219" s="192" t="str">
        <f t="shared" si="216"/>
        <v>E</v>
      </c>
      <c r="DU219" s="204">
        <f t="shared" si="217"/>
        <v>1305000406</v>
      </c>
      <c r="DV219" s="204">
        <f t="shared" si="218"/>
        <v>1305000406</v>
      </c>
      <c r="DW219" s="204">
        <f t="shared" si="219"/>
        <v>1305000406</v>
      </c>
      <c r="DX219" s="204">
        <f t="shared" si="220"/>
        <v>1305000406</v>
      </c>
      <c r="DY219" s="204">
        <f t="shared" si="221"/>
        <v>1305000406</v>
      </c>
      <c r="DZ219" s="204">
        <f t="shared" si="222"/>
        <v>1305000406</v>
      </c>
      <c r="EA219" s="204">
        <f t="shared" si="223"/>
        <v>1305000406</v>
      </c>
      <c r="EB219" s="204">
        <f t="shared" si="224"/>
        <v>1305000406</v>
      </c>
      <c r="EC219" s="204">
        <f t="shared" si="225"/>
        <v>1305000406</v>
      </c>
      <c r="ED219" s="204">
        <f t="shared" si="226"/>
        <v>1305000406</v>
      </c>
      <c r="EE219" s="204">
        <f t="shared" si="227"/>
        <v>1305000406</v>
      </c>
    </row>
    <row r="220" spans="2:135" ht="22.8" x14ac:dyDescent="0.3">
      <c r="B220" s="225" t="str">
        <f t="shared" si="228"/>
        <v/>
      </c>
      <c r="C220" s="226" t="str">
        <f t="shared" si="229"/>
        <v/>
      </c>
      <c r="D220" s="227" t="s">
        <v>293</v>
      </c>
      <c r="E220" s="279" t="s">
        <v>38</v>
      </c>
      <c r="F220" s="202"/>
      <c r="G220" s="202"/>
      <c r="H220" s="202"/>
      <c r="I220" s="202"/>
      <c r="J220" s="202"/>
      <c r="K220" s="201"/>
      <c r="U220">
        <v>206</v>
      </c>
      <c r="V220">
        <f t="shared" si="230"/>
        <v>1305000406</v>
      </c>
      <c r="W220" t="str">
        <f t="shared" si="231"/>
        <v>01T</v>
      </c>
      <c r="X220" t="str">
        <f>IF(B219="","",IF(OR(W220="",W220=0),"",IF(V220=800,"",INDEX(DATA!$M$10:$Q$10,1,MATCH(W220,DATA!$M$9:$Q$9,0)))))</f>
        <v>09H</v>
      </c>
      <c r="Y220" t="str">
        <f>IF(B219="","",IF($CG$13=2,IF(OR(F219="NO",F219=""),"",F219),IF(V220=800,"",DATA!$M$11)))</f>
        <v>13E</v>
      </c>
      <c r="Z220" t="str">
        <f>IF(B219="","",IF(AND($CG$13=2,G219="NO"),"",IF(V220=800,"",LEFT(DATA!$M$12,2)&amp;D219)))</f>
        <v>15E</v>
      </c>
      <c r="AA220" t="str">
        <f>IF(B219="","",IF(AND($CG$13=2,G219="NO"),"",IF(V220=800,"",LEFT(DATA!$M$13,2)&amp;D219)))</f>
        <v>19E</v>
      </c>
      <c r="AB220" t="str">
        <f>IF(B219="","",IF(AND($CG$13=2,H219="NO"),"",IF(V220=800,"",LEFT(DATA!$M$14,2)&amp;D219)))</f>
        <v>20E</v>
      </c>
      <c r="AC220" t="str">
        <f>IF(B219="","",IF(AND($CG$13=2,H219="NO"),"",IF(V220=800,"",LEFT(DATA!$M$15,2)&amp;D219)))</f>
        <v>21E</v>
      </c>
      <c r="AD220" t="str">
        <f>IF(B219="","",IF(AND($CG$13=2,I219="NO"),"",IF(V220=800,"",LEFT(DATA!$M$16,2)&amp;D219)))</f>
        <v>E</v>
      </c>
      <c r="AE220" t="str">
        <f>IF(B219="","",IF(AND($CG$13=2,I219="NO"),"",IF(V220=800,"",LEFT(DATA!$M$17,2)&amp;D219)))</f>
        <v>E</v>
      </c>
      <c r="AF220" t="str">
        <f>IF(B219="","",IF(AND($CG$13=2,J219="NO"),"",IF(V220=800,"",LEFT(DATA!$M$18,2)&amp;D219)))</f>
        <v>E</v>
      </c>
      <c r="AG220" t="str">
        <f>IF(B219="","",IF(AND($CG$13=2,J219="NO"),"",IF(V220=800,"",LEFT(DATA!$M$19,2)&amp;D219)))</f>
        <v>E</v>
      </c>
      <c r="AJ220" s="192">
        <f t="shared" si="232"/>
        <v>206</v>
      </c>
      <c r="AK220" s="192">
        <f t="shared" si="233"/>
        <v>206</v>
      </c>
      <c r="AL220" s="192">
        <f t="shared" si="234"/>
        <v>1305000406</v>
      </c>
      <c r="AM220" s="192" t="str">
        <f t="shared" si="235"/>
        <v>E</v>
      </c>
      <c r="AN220" s="192">
        <v>206</v>
      </c>
      <c r="AO220" s="192" t="str">
        <f>IF(AL220="","",INDEX($W$15:$AG$402,MATCH(AL220,V$15:$V$402,0),1))</f>
        <v>01T</v>
      </c>
      <c r="AP220" s="192" t="str">
        <f t="shared" si="236"/>
        <v>09H</v>
      </c>
      <c r="AQ220" s="192" t="str">
        <f t="shared" si="237"/>
        <v>13E</v>
      </c>
      <c r="AR220" s="192" t="str">
        <f t="shared" si="238"/>
        <v>15E</v>
      </c>
      <c r="AS220" s="192" t="str">
        <f t="shared" si="239"/>
        <v>19E</v>
      </c>
      <c r="AT220" s="192" t="str">
        <f t="shared" si="240"/>
        <v>20E</v>
      </c>
      <c r="AU220" s="192" t="str">
        <f t="shared" si="241"/>
        <v>21E</v>
      </c>
      <c r="AV220" s="192" t="str">
        <f t="shared" si="242"/>
        <v>E</v>
      </c>
      <c r="AW220" s="192" t="str">
        <f t="shared" si="243"/>
        <v>E</v>
      </c>
      <c r="AX220" s="192" t="str">
        <f t="shared" si="244"/>
        <v>E</v>
      </c>
      <c r="AY220" s="192" t="str">
        <f t="shared" si="245"/>
        <v>E</v>
      </c>
      <c r="BB220">
        <f t="shared" si="246"/>
        <v>800</v>
      </c>
      <c r="BC220">
        <f t="shared" si="247"/>
        <v>206</v>
      </c>
      <c r="BD220">
        <f t="shared" si="248"/>
        <v>800</v>
      </c>
      <c r="BE220">
        <f t="shared" si="249"/>
        <v>800</v>
      </c>
      <c r="BF220">
        <f t="shared" si="250"/>
        <v>800</v>
      </c>
      <c r="BG220">
        <f t="shared" si="251"/>
        <v>206</v>
      </c>
      <c r="BH220">
        <v>206</v>
      </c>
      <c r="BK220">
        <f t="shared" si="252"/>
        <v>206</v>
      </c>
      <c r="BL220">
        <f t="shared" si="253"/>
        <v>800</v>
      </c>
      <c r="BM220">
        <f t="shared" si="254"/>
        <v>800</v>
      </c>
      <c r="BN220">
        <f t="shared" si="255"/>
        <v>800</v>
      </c>
      <c r="BO220">
        <f t="shared" si="256"/>
        <v>800</v>
      </c>
      <c r="BP220">
        <f t="shared" si="257"/>
        <v>800</v>
      </c>
      <c r="BQ220">
        <f t="shared" si="258"/>
        <v>206</v>
      </c>
      <c r="CS220" s="193" t="str">
        <f t="shared" si="195"/>
        <v/>
      </c>
      <c r="CT220" s="193" t="str">
        <f t="shared" si="196"/>
        <v/>
      </c>
      <c r="CU220" s="193" t="str">
        <f t="shared" si="197"/>
        <v/>
      </c>
      <c r="CV220" s="193" t="str">
        <f t="shared" si="198"/>
        <v/>
      </c>
      <c r="CW220" s="193" t="str">
        <f t="shared" si="199"/>
        <v/>
      </c>
      <c r="CX220" s="193" t="str">
        <f t="shared" si="200"/>
        <v/>
      </c>
      <c r="CY220" s="193" t="str">
        <f t="shared" si="201"/>
        <v/>
      </c>
      <c r="CZ220" s="193" t="str">
        <f t="shared" si="202"/>
        <v/>
      </c>
      <c r="DA220" s="193" t="str">
        <f t="shared" si="203"/>
        <v/>
      </c>
      <c r="DB220" s="193" t="str">
        <f t="shared" si="204"/>
        <v/>
      </c>
      <c r="DC220" s="193" t="str">
        <f t="shared" si="205"/>
        <v/>
      </c>
      <c r="DF220">
        <v>207</v>
      </c>
      <c r="DG220" s="192" t="e">
        <f t="shared" si="206"/>
        <v>#NUM!</v>
      </c>
      <c r="DH220" s="192" t="e">
        <f t="shared" si="207"/>
        <v>#NUM!</v>
      </c>
      <c r="DI220" s="192" t="e">
        <f t="shared" si="208"/>
        <v>#NUM!</v>
      </c>
      <c r="DJ220" s="192" t="e">
        <f t="shared" si="209"/>
        <v>#NUM!</v>
      </c>
      <c r="DK220" s="192" t="e">
        <f t="shared" si="210"/>
        <v>#NUM!</v>
      </c>
      <c r="DL220" s="192" t="e">
        <f t="shared" si="211"/>
        <v>#NUM!</v>
      </c>
      <c r="DM220" s="192" t="e">
        <f t="shared" si="212"/>
        <v>#NUM!</v>
      </c>
      <c r="DN220" s="192" t="e">
        <f t="shared" si="213"/>
        <v>#NUM!</v>
      </c>
      <c r="DO220" s="192" t="e">
        <f t="shared" si="214"/>
        <v>#NUM!</v>
      </c>
      <c r="DP220" s="192" t="e">
        <f t="shared" si="215"/>
        <v>#NUM!</v>
      </c>
      <c r="DQ220" s="192" t="e">
        <f t="shared" si="216"/>
        <v>#NUM!</v>
      </c>
      <c r="DU220" s="204" t="e">
        <f t="shared" si="217"/>
        <v>#NUM!</v>
      </c>
      <c r="DV220" s="204" t="e">
        <f t="shared" si="218"/>
        <v>#NUM!</v>
      </c>
      <c r="DW220" s="204" t="e">
        <f t="shared" si="219"/>
        <v>#NUM!</v>
      </c>
      <c r="DX220" s="204" t="e">
        <f t="shared" si="220"/>
        <v>#NUM!</v>
      </c>
      <c r="DY220" s="204" t="e">
        <f t="shared" si="221"/>
        <v>#NUM!</v>
      </c>
      <c r="DZ220" s="204" t="e">
        <f t="shared" si="222"/>
        <v>#NUM!</v>
      </c>
      <c r="EA220" s="204" t="e">
        <f t="shared" si="223"/>
        <v>#NUM!</v>
      </c>
      <c r="EB220" s="204" t="e">
        <f t="shared" si="224"/>
        <v>#NUM!</v>
      </c>
      <c r="EC220" s="204" t="e">
        <f t="shared" si="225"/>
        <v>#NUM!</v>
      </c>
      <c r="ED220" s="204" t="e">
        <f t="shared" si="226"/>
        <v>#NUM!</v>
      </c>
      <c r="EE220" s="204" t="e">
        <f t="shared" si="227"/>
        <v>#NUM!</v>
      </c>
    </row>
    <row r="221" spans="2:135" ht="22.8" x14ac:dyDescent="0.3">
      <c r="B221" s="225" t="str">
        <f t="shared" si="228"/>
        <v/>
      </c>
      <c r="C221" s="226" t="str">
        <f t="shared" si="229"/>
        <v/>
      </c>
      <c r="D221" s="227" t="s">
        <v>293</v>
      </c>
      <c r="E221" s="279" t="s">
        <v>38</v>
      </c>
      <c r="F221" s="202"/>
      <c r="G221" s="202"/>
      <c r="H221" s="202"/>
      <c r="I221" s="202"/>
      <c r="J221" s="202"/>
      <c r="K221" s="201"/>
      <c r="U221">
        <v>207</v>
      </c>
      <c r="V221">
        <f t="shared" si="230"/>
        <v>800</v>
      </c>
      <c r="W221" t="str">
        <f t="shared" si="231"/>
        <v/>
      </c>
      <c r="X221" t="str">
        <f>IF(B220="","",IF(OR(W221="",W221=0),"",IF(V221=800,"",INDEX(DATA!$M$10:$Q$10,1,MATCH(W221,DATA!$M$9:$Q$9,0)))))</f>
        <v/>
      </c>
      <c r="Y221" t="str">
        <f>IF(B220="","",IF($CG$13=2,IF(OR(F220="NO",F220=""),"",F220),IF(V221=800,"",DATA!$M$11)))</f>
        <v/>
      </c>
      <c r="Z221" t="str">
        <f>IF(B220="","",IF(AND($CG$13=2,G220="NO"),"",IF(V221=800,"",LEFT(DATA!$M$12,2)&amp;D220)))</f>
        <v/>
      </c>
      <c r="AA221" t="str">
        <f>IF(B220="","",IF(AND($CG$13=2,G220="NO"),"",IF(V221=800,"",LEFT(DATA!$M$13,2)&amp;D220)))</f>
        <v/>
      </c>
      <c r="AB221" t="str">
        <f>IF(B220="","",IF(AND($CG$13=2,H220="NO"),"",IF(V221=800,"",LEFT(DATA!$M$14,2)&amp;D220)))</f>
        <v/>
      </c>
      <c r="AC221" t="str">
        <f>IF(B220="","",IF(AND($CG$13=2,H220="NO"),"",IF(V221=800,"",LEFT(DATA!$M$15,2)&amp;D220)))</f>
        <v/>
      </c>
      <c r="AD221" t="str">
        <f>IF(B220="","",IF(AND($CG$13=2,I220="NO"),"",IF(V221=800,"",LEFT(DATA!$M$16,2)&amp;D220)))</f>
        <v/>
      </c>
      <c r="AE221" t="str">
        <f>IF(B220="","",IF(AND($CG$13=2,I220="NO"),"",IF(V221=800,"",LEFT(DATA!$M$17,2)&amp;D220)))</f>
        <v/>
      </c>
      <c r="AF221" t="str">
        <f>IF(B220="","",IF(AND($CG$13=2,J220="NO"),"",IF(V221=800,"",LEFT(DATA!$M$18,2)&amp;D220)))</f>
        <v/>
      </c>
      <c r="AG221" t="str">
        <f>IF(B220="","",IF(AND($CG$13=2,J220="NO"),"",IF(V221=800,"",LEFT(DATA!$M$19,2)&amp;D220)))</f>
        <v/>
      </c>
      <c r="AJ221" s="192" t="str">
        <f t="shared" si="232"/>
        <v/>
      </c>
      <c r="AK221" s="192" t="str">
        <f t="shared" si="233"/>
        <v/>
      </c>
      <c r="AL221" s="192" t="str">
        <f t="shared" si="234"/>
        <v/>
      </c>
      <c r="AM221" s="192" t="e">
        <f t="shared" si="235"/>
        <v>#VALUE!</v>
      </c>
      <c r="AN221" s="192">
        <v>207</v>
      </c>
      <c r="AO221" s="192" t="str">
        <f>IF(AL221="","",INDEX($W$15:$AG$402,MATCH(AL221,V$15:$V$402,0),1))</f>
        <v/>
      </c>
      <c r="AP221" s="192" t="str">
        <f t="shared" si="236"/>
        <v/>
      </c>
      <c r="AQ221" s="192" t="str">
        <f t="shared" si="237"/>
        <v/>
      </c>
      <c r="AR221" s="192" t="str">
        <f t="shared" si="238"/>
        <v/>
      </c>
      <c r="AS221" s="192" t="str">
        <f t="shared" si="239"/>
        <v/>
      </c>
      <c r="AT221" s="192" t="str">
        <f t="shared" si="240"/>
        <v/>
      </c>
      <c r="AU221" s="192" t="str">
        <f t="shared" si="241"/>
        <v/>
      </c>
      <c r="AV221" s="192" t="str">
        <f t="shared" si="242"/>
        <v/>
      </c>
      <c r="AW221" s="192" t="str">
        <f t="shared" si="243"/>
        <v/>
      </c>
      <c r="AX221" s="192" t="str">
        <f t="shared" si="244"/>
        <v/>
      </c>
      <c r="AY221" s="192" t="str">
        <f t="shared" si="245"/>
        <v/>
      </c>
      <c r="BB221">
        <f t="shared" si="246"/>
        <v>800</v>
      </c>
      <c r="BC221">
        <f t="shared" si="247"/>
        <v>800</v>
      </c>
      <c r="BD221">
        <f t="shared" si="248"/>
        <v>800</v>
      </c>
      <c r="BE221">
        <f t="shared" si="249"/>
        <v>800</v>
      </c>
      <c r="BF221">
        <f t="shared" si="250"/>
        <v>800</v>
      </c>
      <c r="BG221">
        <f t="shared" si="251"/>
        <v>800</v>
      </c>
      <c r="BH221">
        <v>207</v>
      </c>
      <c r="BK221">
        <f t="shared" si="252"/>
        <v>800</v>
      </c>
      <c r="BL221">
        <f t="shared" si="253"/>
        <v>800</v>
      </c>
      <c r="BM221">
        <f t="shared" si="254"/>
        <v>800</v>
      </c>
      <c r="BN221">
        <f t="shared" si="255"/>
        <v>800</v>
      </c>
      <c r="BO221">
        <f t="shared" si="256"/>
        <v>800</v>
      </c>
      <c r="BP221">
        <f t="shared" si="257"/>
        <v>800</v>
      </c>
      <c r="BQ221">
        <f t="shared" si="258"/>
        <v>800</v>
      </c>
      <c r="CS221" s="193" t="str">
        <f t="shared" si="195"/>
        <v/>
      </c>
      <c r="CT221" s="193" t="str">
        <f t="shared" si="196"/>
        <v/>
      </c>
      <c r="CU221" s="193" t="str">
        <f t="shared" si="197"/>
        <v/>
      </c>
      <c r="CV221" s="193" t="str">
        <f t="shared" si="198"/>
        <v/>
      </c>
      <c r="CW221" s="193" t="str">
        <f t="shared" si="199"/>
        <v/>
      </c>
      <c r="CX221" s="193" t="str">
        <f t="shared" si="200"/>
        <v/>
      </c>
      <c r="CY221" s="193" t="str">
        <f t="shared" si="201"/>
        <v/>
      </c>
      <c r="CZ221" s="193" t="str">
        <f t="shared" si="202"/>
        <v/>
      </c>
      <c r="DA221" s="193" t="str">
        <f t="shared" si="203"/>
        <v/>
      </c>
      <c r="DB221" s="193" t="str">
        <f t="shared" si="204"/>
        <v/>
      </c>
      <c r="DC221" s="193" t="str">
        <f t="shared" si="205"/>
        <v/>
      </c>
      <c r="DF221">
        <v>208</v>
      </c>
      <c r="DG221" s="192" t="e">
        <f t="shared" si="206"/>
        <v>#NUM!</v>
      </c>
      <c r="DH221" s="192" t="e">
        <f t="shared" si="207"/>
        <v>#NUM!</v>
      </c>
      <c r="DI221" s="192" t="e">
        <f t="shared" si="208"/>
        <v>#NUM!</v>
      </c>
      <c r="DJ221" s="192" t="e">
        <f t="shared" si="209"/>
        <v>#NUM!</v>
      </c>
      <c r="DK221" s="192" t="e">
        <f t="shared" si="210"/>
        <v>#NUM!</v>
      </c>
      <c r="DL221" s="192" t="e">
        <f t="shared" si="211"/>
        <v>#NUM!</v>
      </c>
      <c r="DM221" s="192" t="e">
        <f t="shared" si="212"/>
        <v>#NUM!</v>
      </c>
      <c r="DN221" s="192" t="e">
        <f t="shared" si="213"/>
        <v>#NUM!</v>
      </c>
      <c r="DO221" s="192" t="e">
        <f t="shared" si="214"/>
        <v>#NUM!</v>
      </c>
      <c r="DP221" s="192" t="e">
        <f t="shared" si="215"/>
        <v>#NUM!</v>
      </c>
      <c r="DQ221" s="192" t="e">
        <f t="shared" si="216"/>
        <v>#NUM!</v>
      </c>
      <c r="DU221" s="204" t="e">
        <f t="shared" si="217"/>
        <v>#NUM!</v>
      </c>
      <c r="DV221" s="204" t="e">
        <f t="shared" si="218"/>
        <v>#NUM!</v>
      </c>
      <c r="DW221" s="204" t="e">
        <f t="shared" si="219"/>
        <v>#NUM!</v>
      </c>
      <c r="DX221" s="204" t="e">
        <f t="shared" si="220"/>
        <v>#NUM!</v>
      </c>
      <c r="DY221" s="204" t="e">
        <f t="shared" si="221"/>
        <v>#NUM!</v>
      </c>
      <c r="DZ221" s="204" t="e">
        <f t="shared" si="222"/>
        <v>#NUM!</v>
      </c>
      <c r="EA221" s="204" t="e">
        <f t="shared" si="223"/>
        <v>#NUM!</v>
      </c>
      <c r="EB221" s="204" t="e">
        <f t="shared" si="224"/>
        <v>#NUM!</v>
      </c>
      <c r="EC221" s="204" t="e">
        <f t="shared" si="225"/>
        <v>#NUM!</v>
      </c>
      <c r="ED221" s="204" t="e">
        <f t="shared" si="226"/>
        <v>#NUM!</v>
      </c>
      <c r="EE221" s="204" t="e">
        <f t="shared" si="227"/>
        <v>#NUM!</v>
      </c>
    </row>
    <row r="222" spans="2:135" ht="22.8" x14ac:dyDescent="0.3">
      <c r="B222" s="225" t="str">
        <f t="shared" si="228"/>
        <v/>
      </c>
      <c r="C222" s="226" t="str">
        <f t="shared" si="229"/>
        <v/>
      </c>
      <c r="D222" s="227" t="s">
        <v>293</v>
      </c>
      <c r="E222" s="279" t="s">
        <v>38</v>
      </c>
      <c r="F222" s="202"/>
      <c r="G222" s="202"/>
      <c r="H222" s="202"/>
      <c r="I222" s="202"/>
      <c r="J222" s="202"/>
      <c r="K222" s="201"/>
      <c r="U222">
        <v>208</v>
      </c>
      <c r="V222">
        <f t="shared" si="230"/>
        <v>800</v>
      </c>
      <c r="W222" t="str">
        <f t="shared" si="231"/>
        <v/>
      </c>
      <c r="X222" t="str">
        <f>IF(B221="","",IF(OR(W222="",W222=0),"",IF(V222=800,"",INDEX(DATA!$M$10:$Q$10,1,MATCH(W222,DATA!$M$9:$Q$9,0)))))</f>
        <v/>
      </c>
      <c r="Y222" t="str">
        <f>IF(B221="","",IF($CG$13=2,IF(OR(F221="NO",F221=""),"",F221),IF(V222=800,"",DATA!$M$11)))</f>
        <v/>
      </c>
      <c r="Z222" t="str">
        <f>IF(B221="","",IF(AND($CG$13=2,G221="NO"),"",IF(V222=800,"",LEFT(DATA!$M$12,2)&amp;D221)))</f>
        <v/>
      </c>
      <c r="AA222" t="str">
        <f>IF(B221="","",IF(AND($CG$13=2,G221="NO"),"",IF(V222=800,"",LEFT(DATA!$M$13,2)&amp;D221)))</f>
        <v/>
      </c>
      <c r="AB222" t="str">
        <f>IF(B221="","",IF(AND($CG$13=2,H221="NO"),"",IF(V222=800,"",LEFT(DATA!$M$14,2)&amp;D221)))</f>
        <v/>
      </c>
      <c r="AC222" t="str">
        <f>IF(B221="","",IF(AND($CG$13=2,H221="NO"),"",IF(V222=800,"",LEFT(DATA!$M$15,2)&amp;D221)))</f>
        <v/>
      </c>
      <c r="AD222" t="str">
        <f>IF(B221="","",IF(AND($CG$13=2,I221="NO"),"",IF(V222=800,"",LEFT(DATA!$M$16,2)&amp;D221)))</f>
        <v/>
      </c>
      <c r="AE222" t="str">
        <f>IF(B221="","",IF(AND($CG$13=2,I221="NO"),"",IF(V222=800,"",LEFT(DATA!$M$17,2)&amp;D221)))</f>
        <v/>
      </c>
      <c r="AF222" t="str">
        <f>IF(B221="","",IF(AND($CG$13=2,J221="NO"),"",IF(V222=800,"",LEFT(DATA!$M$18,2)&amp;D221)))</f>
        <v/>
      </c>
      <c r="AG222" t="str">
        <f>IF(B221="","",IF(AND($CG$13=2,J221="NO"),"",IF(V222=800,"",LEFT(DATA!$M$19,2)&amp;D221)))</f>
        <v/>
      </c>
      <c r="AJ222" s="192" t="str">
        <f t="shared" si="232"/>
        <v/>
      </c>
      <c r="AK222" s="192" t="str">
        <f t="shared" si="233"/>
        <v/>
      </c>
      <c r="AL222" s="192" t="str">
        <f t="shared" si="234"/>
        <v/>
      </c>
      <c r="AM222" s="192" t="e">
        <f t="shared" si="235"/>
        <v>#VALUE!</v>
      </c>
      <c r="AN222" s="192">
        <v>208</v>
      </c>
      <c r="AO222" s="192" t="str">
        <f>IF(AL222="","",INDEX($W$15:$AG$402,MATCH(AL222,V$15:$V$402,0),1))</f>
        <v/>
      </c>
      <c r="AP222" s="192" t="str">
        <f t="shared" si="236"/>
        <v/>
      </c>
      <c r="AQ222" s="192" t="str">
        <f t="shared" si="237"/>
        <v/>
      </c>
      <c r="AR222" s="192" t="str">
        <f t="shared" si="238"/>
        <v/>
      </c>
      <c r="AS222" s="192" t="str">
        <f t="shared" si="239"/>
        <v/>
      </c>
      <c r="AT222" s="192" t="str">
        <f t="shared" si="240"/>
        <v/>
      </c>
      <c r="AU222" s="192" t="str">
        <f t="shared" si="241"/>
        <v/>
      </c>
      <c r="AV222" s="192" t="str">
        <f t="shared" si="242"/>
        <v/>
      </c>
      <c r="AW222" s="192" t="str">
        <f t="shared" si="243"/>
        <v/>
      </c>
      <c r="AX222" s="192" t="str">
        <f t="shared" si="244"/>
        <v/>
      </c>
      <c r="AY222" s="192" t="str">
        <f t="shared" si="245"/>
        <v/>
      </c>
      <c r="BB222">
        <f t="shared" si="246"/>
        <v>800</v>
      </c>
      <c r="BC222">
        <f t="shared" si="247"/>
        <v>800</v>
      </c>
      <c r="BD222">
        <f t="shared" si="248"/>
        <v>800</v>
      </c>
      <c r="BE222">
        <f t="shared" si="249"/>
        <v>800</v>
      </c>
      <c r="BF222">
        <f t="shared" si="250"/>
        <v>800</v>
      </c>
      <c r="BG222">
        <f t="shared" si="251"/>
        <v>800</v>
      </c>
      <c r="BH222">
        <v>208</v>
      </c>
      <c r="BK222">
        <f t="shared" si="252"/>
        <v>800</v>
      </c>
      <c r="BL222">
        <f t="shared" si="253"/>
        <v>800</v>
      </c>
      <c r="BM222">
        <f t="shared" si="254"/>
        <v>800</v>
      </c>
      <c r="BN222">
        <f t="shared" si="255"/>
        <v>800</v>
      </c>
      <c r="BO222">
        <f t="shared" si="256"/>
        <v>800</v>
      </c>
      <c r="BP222">
        <f t="shared" si="257"/>
        <v>800</v>
      </c>
      <c r="BQ222">
        <f t="shared" si="258"/>
        <v>800</v>
      </c>
      <c r="CS222" s="193" t="str">
        <f t="shared" si="195"/>
        <v/>
      </c>
      <c r="CT222" s="193" t="str">
        <f t="shared" si="196"/>
        <v/>
      </c>
      <c r="CU222" s="193" t="str">
        <f t="shared" si="197"/>
        <v/>
      </c>
      <c r="CV222" s="193" t="str">
        <f t="shared" si="198"/>
        <v/>
      </c>
      <c r="CW222" s="193" t="str">
        <f t="shared" si="199"/>
        <v/>
      </c>
      <c r="CX222" s="193" t="str">
        <f t="shared" si="200"/>
        <v/>
      </c>
      <c r="CY222" s="193" t="str">
        <f t="shared" si="201"/>
        <v/>
      </c>
      <c r="CZ222" s="193" t="str">
        <f t="shared" si="202"/>
        <v/>
      </c>
      <c r="DA222" s="193" t="str">
        <f t="shared" si="203"/>
        <v/>
      </c>
      <c r="DB222" s="193" t="str">
        <f t="shared" si="204"/>
        <v/>
      </c>
      <c r="DC222" s="193" t="str">
        <f t="shared" si="205"/>
        <v/>
      </c>
      <c r="DF222">
        <v>209</v>
      </c>
      <c r="DG222" s="192" t="e">
        <f t="shared" si="206"/>
        <v>#NUM!</v>
      </c>
      <c r="DH222" s="192" t="e">
        <f t="shared" si="207"/>
        <v>#NUM!</v>
      </c>
      <c r="DI222" s="192" t="e">
        <f t="shared" si="208"/>
        <v>#NUM!</v>
      </c>
      <c r="DJ222" s="192" t="e">
        <f t="shared" si="209"/>
        <v>#NUM!</v>
      </c>
      <c r="DK222" s="192" t="e">
        <f t="shared" si="210"/>
        <v>#NUM!</v>
      </c>
      <c r="DL222" s="192" t="e">
        <f t="shared" si="211"/>
        <v>#NUM!</v>
      </c>
      <c r="DM222" s="192" t="e">
        <f t="shared" si="212"/>
        <v>#NUM!</v>
      </c>
      <c r="DN222" s="192" t="e">
        <f t="shared" si="213"/>
        <v>#NUM!</v>
      </c>
      <c r="DO222" s="192" t="e">
        <f t="shared" si="214"/>
        <v>#NUM!</v>
      </c>
      <c r="DP222" s="192" t="e">
        <f t="shared" si="215"/>
        <v>#NUM!</v>
      </c>
      <c r="DQ222" s="192" t="e">
        <f t="shared" si="216"/>
        <v>#NUM!</v>
      </c>
      <c r="DU222" s="204" t="e">
        <f t="shared" si="217"/>
        <v>#NUM!</v>
      </c>
      <c r="DV222" s="204" t="e">
        <f t="shared" si="218"/>
        <v>#NUM!</v>
      </c>
      <c r="DW222" s="204" t="e">
        <f t="shared" si="219"/>
        <v>#NUM!</v>
      </c>
      <c r="DX222" s="204" t="e">
        <f t="shared" si="220"/>
        <v>#NUM!</v>
      </c>
      <c r="DY222" s="204" t="e">
        <f t="shared" si="221"/>
        <v>#NUM!</v>
      </c>
      <c r="DZ222" s="204" t="e">
        <f t="shared" si="222"/>
        <v>#NUM!</v>
      </c>
      <c r="EA222" s="204" t="e">
        <f t="shared" si="223"/>
        <v>#NUM!</v>
      </c>
      <c r="EB222" s="204" t="e">
        <f t="shared" si="224"/>
        <v>#NUM!</v>
      </c>
      <c r="EC222" s="204" t="e">
        <f t="shared" si="225"/>
        <v>#NUM!</v>
      </c>
      <c r="ED222" s="204" t="e">
        <f t="shared" si="226"/>
        <v>#NUM!</v>
      </c>
      <c r="EE222" s="204" t="e">
        <f t="shared" si="227"/>
        <v>#NUM!</v>
      </c>
    </row>
    <row r="223" spans="2:135" ht="22.8" x14ac:dyDescent="0.3">
      <c r="B223" s="225" t="str">
        <f t="shared" si="228"/>
        <v/>
      </c>
      <c r="C223" s="226" t="str">
        <f t="shared" si="229"/>
        <v/>
      </c>
      <c r="D223" s="227" t="s">
        <v>293</v>
      </c>
      <c r="E223" s="279" t="s">
        <v>38</v>
      </c>
      <c r="F223" s="202"/>
      <c r="G223" s="202"/>
      <c r="H223" s="202"/>
      <c r="I223" s="202"/>
      <c r="J223" s="202"/>
      <c r="K223" s="201"/>
      <c r="U223">
        <v>209</v>
      </c>
      <c r="V223">
        <f t="shared" si="230"/>
        <v>800</v>
      </c>
      <c r="W223" t="str">
        <f t="shared" si="231"/>
        <v/>
      </c>
      <c r="X223" t="str">
        <f>IF(B222="","",IF(OR(W223="",W223=0),"",IF(V223=800,"",INDEX(DATA!$M$10:$Q$10,1,MATCH(W223,DATA!$M$9:$Q$9,0)))))</f>
        <v/>
      </c>
      <c r="Y223" t="str">
        <f>IF(B222="","",IF($CG$13=2,IF(OR(F222="NO",F222=""),"",F222),IF(V223=800,"",DATA!$M$11)))</f>
        <v/>
      </c>
      <c r="Z223" t="str">
        <f>IF(B222="","",IF(AND($CG$13=2,G222="NO"),"",IF(V223=800,"",LEFT(DATA!$M$12,2)&amp;D222)))</f>
        <v/>
      </c>
      <c r="AA223" t="str">
        <f>IF(B222="","",IF(AND($CG$13=2,G222="NO"),"",IF(V223=800,"",LEFT(DATA!$M$13,2)&amp;D222)))</f>
        <v/>
      </c>
      <c r="AB223" t="str">
        <f>IF(B222="","",IF(AND($CG$13=2,H222="NO"),"",IF(V223=800,"",LEFT(DATA!$M$14,2)&amp;D222)))</f>
        <v/>
      </c>
      <c r="AC223" t="str">
        <f>IF(B222="","",IF(AND($CG$13=2,H222="NO"),"",IF(V223=800,"",LEFT(DATA!$M$15,2)&amp;D222)))</f>
        <v/>
      </c>
      <c r="AD223" t="str">
        <f>IF(B222="","",IF(AND($CG$13=2,I222="NO"),"",IF(V223=800,"",LEFT(DATA!$M$16,2)&amp;D222)))</f>
        <v/>
      </c>
      <c r="AE223" t="str">
        <f>IF(B222="","",IF(AND($CG$13=2,I222="NO"),"",IF(V223=800,"",LEFT(DATA!$M$17,2)&amp;D222)))</f>
        <v/>
      </c>
      <c r="AF223" t="str">
        <f>IF(B222="","",IF(AND($CG$13=2,J222="NO"),"",IF(V223=800,"",LEFT(DATA!$M$18,2)&amp;D222)))</f>
        <v/>
      </c>
      <c r="AG223" t="str">
        <f>IF(B222="","",IF(AND($CG$13=2,J222="NO"),"",IF(V223=800,"",LEFT(DATA!$M$19,2)&amp;D222)))</f>
        <v/>
      </c>
      <c r="AJ223" s="192" t="str">
        <f t="shared" si="232"/>
        <v/>
      </c>
      <c r="AK223" s="192" t="str">
        <f t="shared" si="233"/>
        <v/>
      </c>
      <c r="AL223" s="192" t="str">
        <f t="shared" si="234"/>
        <v/>
      </c>
      <c r="AM223" s="192" t="e">
        <f t="shared" si="235"/>
        <v>#VALUE!</v>
      </c>
      <c r="AN223" s="192">
        <v>209</v>
      </c>
      <c r="AO223" s="192" t="str">
        <f>IF(AL223="","",INDEX($W$15:$AG$402,MATCH(AL223,V$15:$V$402,0),1))</f>
        <v/>
      </c>
      <c r="AP223" s="192" t="str">
        <f t="shared" si="236"/>
        <v/>
      </c>
      <c r="AQ223" s="192" t="str">
        <f t="shared" si="237"/>
        <v/>
      </c>
      <c r="AR223" s="192" t="str">
        <f t="shared" si="238"/>
        <v/>
      </c>
      <c r="AS223" s="192" t="str">
        <f t="shared" si="239"/>
        <v/>
      </c>
      <c r="AT223" s="192" t="str">
        <f t="shared" si="240"/>
        <v/>
      </c>
      <c r="AU223" s="192" t="str">
        <f t="shared" si="241"/>
        <v/>
      </c>
      <c r="AV223" s="192" t="str">
        <f t="shared" si="242"/>
        <v/>
      </c>
      <c r="AW223" s="192" t="str">
        <f t="shared" si="243"/>
        <v/>
      </c>
      <c r="AX223" s="192" t="str">
        <f t="shared" si="244"/>
        <v/>
      </c>
      <c r="AY223" s="192" t="str">
        <f t="shared" si="245"/>
        <v/>
      </c>
      <c r="BB223">
        <f t="shared" si="246"/>
        <v>800</v>
      </c>
      <c r="BC223">
        <f t="shared" si="247"/>
        <v>800</v>
      </c>
      <c r="BD223">
        <f t="shared" si="248"/>
        <v>800</v>
      </c>
      <c r="BE223">
        <f t="shared" si="249"/>
        <v>800</v>
      </c>
      <c r="BF223">
        <f t="shared" si="250"/>
        <v>800</v>
      </c>
      <c r="BG223">
        <f t="shared" si="251"/>
        <v>800</v>
      </c>
      <c r="BH223">
        <v>209</v>
      </c>
      <c r="BK223">
        <f t="shared" si="252"/>
        <v>800</v>
      </c>
      <c r="BL223">
        <f t="shared" si="253"/>
        <v>800</v>
      </c>
      <c r="BM223">
        <f t="shared" si="254"/>
        <v>800</v>
      </c>
      <c r="BN223">
        <f t="shared" si="255"/>
        <v>800</v>
      </c>
      <c r="BO223">
        <f t="shared" si="256"/>
        <v>800</v>
      </c>
      <c r="BP223">
        <f t="shared" si="257"/>
        <v>800</v>
      </c>
      <c r="BQ223">
        <f t="shared" si="258"/>
        <v>800</v>
      </c>
      <c r="CS223" s="193" t="str">
        <f t="shared" si="195"/>
        <v/>
      </c>
      <c r="CT223" s="193" t="str">
        <f t="shared" si="196"/>
        <v/>
      </c>
      <c r="CU223" s="193" t="str">
        <f t="shared" si="197"/>
        <v/>
      </c>
      <c r="CV223" s="193" t="str">
        <f t="shared" si="198"/>
        <v/>
      </c>
      <c r="CW223" s="193" t="str">
        <f t="shared" si="199"/>
        <v/>
      </c>
      <c r="CX223" s="193" t="str">
        <f t="shared" si="200"/>
        <v/>
      </c>
      <c r="CY223" s="193" t="str">
        <f t="shared" si="201"/>
        <v/>
      </c>
      <c r="CZ223" s="193" t="str">
        <f t="shared" si="202"/>
        <v/>
      </c>
      <c r="DA223" s="193" t="str">
        <f t="shared" si="203"/>
        <v/>
      </c>
      <c r="DB223" s="193" t="str">
        <f t="shared" si="204"/>
        <v/>
      </c>
      <c r="DC223" s="193" t="str">
        <f t="shared" si="205"/>
        <v/>
      </c>
      <c r="DF223">
        <v>210</v>
      </c>
      <c r="DG223" s="192" t="e">
        <f t="shared" si="206"/>
        <v>#NUM!</v>
      </c>
      <c r="DH223" s="192" t="e">
        <f t="shared" si="207"/>
        <v>#NUM!</v>
      </c>
      <c r="DI223" s="192" t="e">
        <f t="shared" si="208"/>
        <v>#NUM!</v>
      </c>
      <c r="DJ223" s="192" t="e">
        <f t="shared" si="209"/>
        <v>#NUM!</v>
      </c>
      <c r="DK223" s="192" t="e">
        <f t="shared" si="210"/>
        <v>#NUM!</v>
      </c>
      <c r="DL223" s="192" t="e">
        <f t="shared" si="211"/>
        <v>#NUM!</v>
      </c>
      <c r="DM223" s="192" t="e">
        <f t="shared" si="212"/>
        <v>#NUM!</v>
      </c>
      <c r="DN223" s="192" t="e">
        <f t="shared" si="213"/>
        <v>#NUM!</v>
      </c>
      <c r="DO223" s="192" t="e">
        <f t="shared" si="214"/>
        <v>#NUM!</v>
      </c>
      <c r="DP223" s="192" t="e">
        <f t="shared" si="215"/>
        <v>#NUM!</v>
      </c>
      <c r="DQ223" s="192" t="e">
        <f t="shared" si="216"/>
        <v>#NUM!</v>
      </c>
      <c r="DU223" s="204" t="e">
        <f t="shared" si="217"/>
        <v>#NUM!</v>
      </c>
      <c r="DV223" s="204" t="e">
        <f t="shared" si="218"/>
        <v>#NUM!</v>
      </c>
      <c r="DW223" s="204" t="e">
        <f t="shared" si="219"/>
        <v>#NUM!</v>
      </c>
      <c r="DX223" s="204" t="e">
        <f t="shared" si="220"/>
        <v>#NUM!</v>
      </c>
      <c r="DY223" s="204" t="e">
        <f t="shared" si="221"/>
        <v>#NUM!</v>
      </c>
      <c r="DZ223" s="204" t="e">
        <f t="shared" si="222"/>
        <v>#NUM!</v>
      </c>
      <c r="EA223" s="204" t="e">
        <f t="shared" si="223"/>
        <v>#NUM!</v>
      </c>
      <c r="EB223" s="204" t="e">
        <f t="shared" si="224"/>
        <v>#NUM!</v>
      </c>
      <c r="EC223" s="204" t="e">
        <f t="shared" si="225"/>
        <v>#NUM!</v>
      </c>
      <c r="ED223" s="204" t="e">
        <f t="shared" si="226"/>
        <v>#NUM!</v>
      </c>
      <c r="EE223" s="204" t="e">
        <f t="shared" si="227"/>
        <v>#NUM!</v>
      </c>
    </row>
    <row r="224" spans="2:135" ht="22.8" x14ac:dyDescent="0.3">
      <c r="B224" s="225" t="str">
        <f t="shared" si="228"/>
        <v/>
      </c>
      <c r="C224" s="226" t="str">
        <f t="shared" si="229"/>
        <v/>
      </c>
      <c r="D224" s="227" t="s">
        <v>293</v>
      </c>
      <c r="E224" s="279" t="s">
        <v>38</v>
      </c>
      <c r="F224" s="202"/>
      <c r="G224" s="202"/>
      <c r="H224" s="202"/>
      <c r="I224" s="202"/>
      <c r="J224" s="202"/>
      <c r="K224" s="201"/>
      <c r="U224">
        <v>210</v>
      </c>
      <c r="V224">
        <f t="shared" si="230"/>
        <v>800</v>
      </c>
      <c r="W224" t="str">
        <f t="shared" si="231"/>
        <v/>
      </c>
      <c r="X224" t="str">
        <f>IF(B223="","",IF(OR(W224="",W224=0),"",IF(V224=800,"",INDEX(DATA!$M$10:$Q$10,1,MATCH(W224,DATA!$M$9:$Q$9,0)))))</f>
        <v/>
      </c>
      <c r="Y224" t="str">
        <f>IF(B223="","",IF($CG$13=2,IF(OR(F223="NO",F223=""),"",F223),IF(V224=800,"",DATA!$M$11)))</f>
        <v/>
      </c>
      <c r="Z224" t="str">
        <f>IF(B223="","",IF(AND($CG$13=2,G223="NO"),"",IF(V224=800,"",LEFT(DATA!$M$12,2)&amp;D223)))</f>
        <v/>
      </c>
      <c r="AA224" t="str">
        <f>IF(B223="","",IF(AND($CG$13=2,G223="NO"),"",IF(V224=800,"",LEFT(DATA!$M$13,2)&amp;D223)))</f>
        <v/>
      </c>
      <c r="AB224" t="str">
        <f>IF(B223="","",IF(AND($CG$13=2,H223="NO"),"",IF(V224=800,"",LEFT(DATA!$M$14,2)&amp;D223)))</f>
        <v/>
      </c>
      <c r="AC224" t="str">
        <f>IF(B223="","",IF(AND($CG$13=2,H223="NO"),"",IF(V224=800,"",LEFT(DATA!$M$15,2)&amp;D223)))</f>
        <v/>
      </c>
      <c r="AD224" t="str">
        <f>IF(B223="","",IF(AND($CG$13=2,I223="NO"),"",IF(V224=800,"",LEFT(DATA!$M$16,2)&amp;D223)))</f>
        <v/>
      </c>
      <c r="AE224" t="str">
        <f>IF(B223="","",IF(AND($CG$13=2,I223="NO"),"",IF(V224=800,"",LEFT(DATA!$M$17,2)&amp;D223)))</f>
        <v/>
      </c>
      <c r="AF224" t="str">
        <f>IF(B223="","",IF(AND($CG$13=2,J223="NO"),"",IF(V224=800,"",LEFT(DATA!$M$18,2)&amp;D223)))</f>
        <v/>
      </c>
      <c r="AG224" t="str">
        <f>IF(B223="","",IF(AND($CG$13=2,J223="NO"),"",IF(V224=800,"",LEFT(DATA!$M$19,2)&amp;D223)))</f>
        <v/>
      </c>
      <c r="AJ224" s="192" t="str">
        <f t="shared" si="232"/>
        <v/>
      </c>
      <c r="AK224" s="192" t="str">
        <f t="shared" si="233"/>
        <v/>
      </c>
      <c r="AL224" s="192" t="str">
        <f t="shared" si="234"/>
        <v/>
      </c>
      <c r="AM224" s="192" t="e">
        <f t="shared" si="235"/>
        <v>#VALUE!</v>
      </c>
      <c r="AN224" s="192">
        <v>210</v>
      </c>
      <c r="AO224" s="192" t="str">
        <f>IF(AL224="","",INDEX($W$15:$AG$402,MATCH(AL224,V$15:$V$402,0),1))</f>
        <v/>
      </c>
      <c r="AP224" s="192" t="str">
        <f t="shared" si="236"/>
        <v/>
      </c>
      <c r="AQ224" s="192" t="str">
        <f t="shared" si="237"/>
        <v/>
      </c>
      <c r="AR224" s="192" t="str">
        <f t="shared" si="238"/>
        <v/>
      </c>
      <c r="AS224" s="192" t="str">
        <f t="shared" si="239"/>
        <v/>
      </c>
      <c r="AT224" s="192" t="str">
        <f t="shared" si="240"/>
        <v/>
      </c>
      <c r="AU224" s="192" t="str">
        <f t="shared" si="241"/>
        <v/>
      </c>
      <c r="AV224" s="192" t="str">
        <f t="shared" si="242"/>
        <v/>
      </c>
      <c r="AW224" s="192" t="str">
        <f t="shared" si="243"/>
        <v/>
      </c>
      <c r="AX224" s="192" t="str">
        <f t="shared" si="244"/>
        <v/>
      </c>
      <c r="AY224" s="192" t="str">
        <f t="shared" si="245"/>
        <v/>
      </c>
      <c r="BB224">
        <f t="shared" si="246"/>
        <v>800</v>
      </c>
      <c r="BC224">
        <f t="shared" si="247"/>
        <v>800</v>
      </c>
      <c r="BD224">
        <f t="shared" si="248"/>
        <v>800</v>
      </c>
      <c r="BE224">
        <f t="shared" si="249"/>
        <v>800</v>
      </c>
      <c r="BF224">
        <f t="shared" si="250"/>
        <v>800</v>
      </c>
      <c r="BG224">
        <f t="shared" si="251"/>
        <v>800</v>
      </c>
      <c r="BH224">
        <v>210</v>
      </c>
      <c r="BK224">
        <f t="shared" si="252"/>
        <v>800</v>
      </c>
      <c r="BL224">
        <f t="shared" si="253"/>
        <v>800</v>
      </c>
      <c r="BM224">
        <f t="shared" si="254"/>
        <v>800</v>
      </c>
      <c r="BN224">
        <f t="shared" si="255"/>
        <v>800</v>
      </c>
      <c r="BO224">
        <f t="shared" si="256"/>
        <v>800</v>
      </c>
      <c r="BP224">
        <f t="shared" si="257"/>
        <v>800</v>
      </c>
      <c r="BQ224">
        <f t="shared" si="258"/>
        <v>800</v>
      </c>
      <c r="CS224" s="193" t="str">
        <f t="shared" si="195"/>
        <v/>
      </c>
      <c r="CT224" s="193" t="str">
        <f t="shared" si="196"/>
        <v/>
      </c>
      <c r="CU224" s="193" t="str">
        <f t="shared" si="197"/>
        <v/>
      </c>
      <c r="CV224" s="193" t="str">
        <f t="shared" si="198"/>
        <v/>
      </c>
      <c r="CW224" s="193" t="str">
        <f t="shared" si="199"/>
        <v/>
      </c>
      <c r="CX224" s="193" t="str">
        <f t="shared" si="200"/>
        <v/>
      </c>
      <c r="CY224" s="193" t="str">
        <f t="shared" si="201"/>
        <v/>
      </c>
      <c r="CZ224" s="193" t="str">
        <f t="shared" si="202"/>
        <v/>
      </c>
      <c r="DA224" s="193" t="str">
        <f t="shared" si="203"/>
        <v/>
      </c>
      <c r="DB224" s="193" t="str">
        <f t="shared" si="204"/>
        <v/>
      </c>
      <c r="DC224" s="193" t="str">
        <f t="shared" si="205"/>
        <v/>
      </c>
      <c r="DF224">
        <v>211</v>
      </c>
      <c r="DG224" s="192" t="e">
        <f t="shared" si="206"/>
        <v>#NUM!</v>
      </c>
      <c r="DH224" s="192" t="e">
        <f t="shared" si="207"/>
        <v>#NUM!</v>
      </c>
      <c r="DI224" s="192" t="e">
        <f t="shared" si="208"/>
        <v>#NUM!</v>
      </c>
      <c r="DJ224" s="192" t="e">
        <f t="shared" si="209"/>
        <v>#NUM!</v>
      </c>
      <c r="DK224" s="192" t="e">
        <f t="shared" si="210"/>
        <v>#NUM!</v>
      </c>
      <c r="DL224" s="192" t="e">
        <f t="shared" si="211"/>
        <v>#NUM!</v>
      </c>
      <c r="DM224" s="192" t="e">
        <f t="shared" si="212"/>
        <v>#NUM!</v>
      </c>
      <c r="DN224" s="192" t="e">
        <f t="shared" si="213"/>
        <v>#NUM!</v>
      </c>
      <c r="DO224" s="192" t="e">
        <f t="shared" si="214"/>
        <v>#NUM!</v>
      </c>
      <c r="DP224" s="192" t="e">
        <f t="shared" si="215"/>
        <v>#NUM!</v>
      </c>
      <c r="DQ224" s="192" t="e">
        <f t="shared" si="216"/>
        <v>#NUM!</v>
      </c>
      <c r="DU224" s="204" t="e">
        <f t="shared" si="217"/>
        <v>#NUM!</v>
      </c>
      <c r="DV224" s="204" t="e">
        <f t="shared" si="218"/>
        <v>#NUM!</v>
      </c>
      <c r="DW224" s="204" t="e">
        <f t="shared" si="219"/>
        <v>#NUM!</v>
      </c>
      <c r="DX224" s="204" t="e">
        <f t="shared" si="220"/>
        <v>#NUM!</v>
      </c>
      <c r="DY224" s="204" t="e">
        <f t="shared" si="221"/>
        <v>#NUM!</v>
      </c>
      <c r="DZ224" s="204" t="e">
        <f t="shared" si="222"/>
        <v>#NUM!</v>
      </c>
      <c r="EA224" s="204" t="e">
        <f t="shared" si="223"/>
        <v>#NUM!</v>
      </c>
      <c r="EB224" s="204" t="e">
        <f t="shared" si="224"/>
        <v>#NUM!</v>
      </c>
      <c r="EC224" s="204" t="e">
        <f t="shared" si="225"/>
        <v>#NUM!</v>
      </c>
      <c r="ED224" s="204" t="e">
        <f t="shared" si="226"/>
        <v>#NUM!</v>
      </c>
      <c r="EE224" s="204" t="e">
        <f t="shared" si="227"/>
        <v>#NUM!</v>
      </c>
    </row>
    <row r="225" spans="2:135" ht="22.8" x14ac:dyDescent="0.3">
      <c r="B225" s="225" t="str">
        <f t="shared" si="228"/>
        <v/>
      </c>
      <c r="C225" s="226" t="str">
        <f t="shared" si="229"/>
        <v/>
      </c>
      <c r="D225" s="227" t="s">
        <v>293</v>
      </c>
      <c r="E225" s="279" t="s">
        <v>38</v>
      </c>
      <c r="F225" s="202"/>
      <c r="G225" s="202"/>
      <c r="H225" s="202"/>
      <c r="I225" s="202"/>
      <c r="J225" s="202"/>
      <c r="K225" s="201"/>
      <c r="U225">
        <v>211</v>
      </c>
      <c r="V225">
        <f t="shared" si="230"/>
        <v>800</v>
      </c>
      <c r="W225" t="str">
        <f t="shared" si="231"/>
        <v/>
      </c>
      <c r="X225" t="str">
        <f>IF(B224="","",IF(OR(W225="",W225=0),"",IF(V225=800,"",INDEX(DATA!$M$10:$Q$10,1,MATCH(W225,DATA!$M$9:$Q$9,0)))))</f>
        <v/>
      </c>
      <c r="Y225" t="str">
        <f>IF(B224="","",IF($CG$13=2,IF(OR(F224="NO",F224=""),"",F224),IF(V225=800,"",DATA!$M$11)))</f>
        <v/>
      </c>
      <c r="Z225" t="str">
        <f>IF(B224="","",IF(AND($CG$13=2,G224="NO"),"",IF(V225=800,"",LEFT(DATA!$M$12,2)&amp;D224)))</f>
        <v/>
      </c>
      <c r="AA225" t="str">
        <f>IF(B224="","",IF(AND($CG$13=2,G224="NO"),"",IF(V225=800,"",LEFT(DATA!$M$13,2)&amp;D224)))</f>
        <v/>
      </c>
      <c r="AB225" t="str">
        <f>IF(B224="","",IF(AND($CG$13=2,H224="NO"),"",IF(V225=800,"",LEFT(DATA!$M$14,2)&amp;D224)))</f>
        <v/>
      </c>
      <c r="AC225" t="str">
        <f>IF(B224="","",IF(AND($CG$13=2,H224="NO"),"",IF(V225=800,"",LEFT(DATA!$M$15,2)&amp;D224)))</f>
        <v/>
      </c>
      <c r="AD225" t="str">
        <f>IF(B224="","",IF(AND($CG$13=2,I224="NO"),"",IF(V225=800,"",LEFT(DATA!$M$16,2)&amp;D224)))</f>
        <v/>
      </c>
      <c r="AE225" t="str">
        <f>IF(B224="","",IF(AND($CG$13=2,I224="NO"),"",IF(V225=800,"",LEFT(DATA!$M$17,2)&amp;D224)))</f>
        <v/>
      </c>
      <c r="AF225" t="str">
        <f>IF(B224="","",IF(AND($CG$13=2,J224="NO"),"",IF(V225=800,"",LEFT(DATA!$M$18,2)&amp;D224)))</f>
        <v/>
      </c>
      <c r="AG225" t="str">
        <f>IF(B224="","",IF(AND($CG$13=2,J224="NO"),"",IF(V225=800,"",LEFT(DATA!$M$19,2)&amp;D224)))</f>
        <v/>
      </c>
      <c r="AJ225" s="192" t="str">
        <f t="shared" si="232"/>
        <v/>
      </c>
      <c r="AK225" s="192" t="str">
        <f t="shared" si="233"/>
        <v/>
      </c>
      <c r="AL225" s="192" t="str">
        <f t="shared" si="234"/>
        <v/>
      </c>
      <c r="AM225" s="192" t="e">
        <f t="shared" si="235"/>
        <v>#VALUE!</v>
      </c>
      <c r="AN225" s="192">
        <v>211</v>
      </c>
      <c r="AO225" s="192" t="str">
        <f>IF(AL225="","",INDEX($W$15:$AG$402,MATCH(AL225,V$15:$V$402,0),1))</f>
        <v/>
      </c>
      <c r="AP225" s="192" t="str">
        <f t="shared" si="236"/>
        <v/>
      </c>
      <c r="AQ225" s="192" t="str">
        <f t="shared" si="237"/>
        <v/>
      </c>
      <c r="AR225" s="192" t="str">
        <f t="shared" si="238"/>
        <v/>
      </c>
      <c r="AS225" s="192" t="str">
        <f t="shared" si="239"/>
        <v/>
      </c>
      <c r="AT225" s="192" t="str">
        <f t="shared" si="240"/>
        <v/>
      </c>
      <c r="AU225" s="192" t="str">
        <f t="shared" si="241"/>
        <v/>
      </c>
      <c r="AV225" s="192" t="str">
        <f t="shared" si="242"/>
        <v/>
      </c>
      <c r="AW225" s="192" t="str">
        <f t="shared" si="243"/>
        <v/>
      </c>
      <c r="AX225" s="192" t="str">
        <f t="shared" si="244"/>
        <v/>
      </c>
      <c r="AY225" s="192" t="str">
        <f t="shared" si="245"/>
        <v/>
      </c>
      <c r="BB225">
        <f t="shared" si="246"/>
        <v>800</v>
      </c>
      <c r="BC225">
        <f t="shared" si="247"/>
        <v>800</v>
      </c>
      <c r="BD225">
        <f t="shared" si="248"/>
        <v>800</v>
      </c>
      <c r="BE225">
        <f t="shared" si="249"/>
        <v>800</v>
      </c>
      <c r="BF225">
        <f t="shared" si="250"/>
        <v>800</v>
      </c>
      <c r="BG225">
        <f t="shared" si="251"/>
        <v>800</v>
      </c>
      <c r="BH225">
        <v>211</v>
      </c>
      <c r="BK225">
        <f t="shared" si="252"/>
        <v>800</v>
      </c>
      <c r="BL225">
        <f t="shared" si="253"/>
        <v>800</v>
      </c>
      <c r="BM225">
        <f t="shared" si="254"/>
        <v>800</v>
      </c>
      <c r="BN225">
        <f t="shared" si="255"/>
        <v>800</v>
      </c>
      <c r="BO225">
        <f t="shared" si="256"/>
        <v>800</v>
      </c>
      <c r="BP225">
        <f t="shared" si="257"/>
        <v>800</v>
      </c>
      <c r="BQ225">
        <f t="shared" si="258"/>
        <v>800</v>
      </c>
      <c r="CS225" s="193" t="str">
        <f t="shared" si="195"/>
        <v/>
      </c>
      <c r="CT225" s="193" t="str">
        <f t="shared" si="196"/>
        <v/>
      </c>
      <c r="CU225" s="193" t="str">
        <f t="shared" si="197"/>
        <v/>
      </c>
      <c r="CV225" s="193" t="str">
        <f t="shared" si="198"/>
        <v/>
      </c>
      <c r="CW225" s="193" t="str">
        <f t="shared" si="199"/>
        <v/>
      </c>
      <c r="CX225" s="193" t="str">
        <f t="shared" si="200"/>
        <v/>
      </c>
      <c r="CY225" s="193" t="str">
        <f t="shared" si="201"/>
        <v/>
      </c>
      <c r="CZ225" s="193" t="str">
        <f t="shared" si="202"/>
        <v/>
      </c>
      <c r="DA225" s="193" t="str">
        <f t="shared" si="203"/>
        <v/>
      </c>
      <c r="DB225" s="193" t="str">
        <f t="shared" si="204"/>
        <v/>
      </c>
      <c r="DC225" s="193" t="str">
        <f t="shared" si="205"/>
        <v/>
      </c>
      <c r="DF225">
        <v>212</v>
      </c>
      <c r="DG225" s="192" t="e">
        <f t="shared" si="206"/>
        <v>#NUM!</v>
      </c>
      <c r="DH225" s="192" t="e">
        <f t="shared" si="207"/>
        <v>#NUM!</v>
      </c>
      <c r="DI225" s="192" t="e">
        <f t="shared" si="208"/>
        <v>#NUM!</v>
      </c>
      <c r="DJ225" s="192" t="e">
        <f t="shared" si="209"/>
        <v>#NUM!</v>
      </c>
      <c r="DK225" s="192" t="e">
        <f t="shared" si="210"/>
        <v>#NUM!</v>
      </c>
      <c r="DL225" s="192" t="e">
        <f t="shared" si="211"/>
        <v>#NUM!</v>
      </c>
      <c r="DM225" s="192" t="e">
        <f t="shared" si="212"/>
        <v>#NUM!</v>
      </c>
      <c r="DN225" s="192" t="e">
        <f t="shared" si="213"/>
        <v>#NUM!</v>
      </c>
      <c r="DO225" s="192" t="e">
        <f t="shared" si="214"/>
        <v>#NUM!</v>
      </c>
      <c r="DP225" s="192" t="e">
        <f t="shared" si="215"/>
        <v>#NUM!</v>
      </c>
      <c r="DQ225" s="192" t="e">
        <f t="shared" si="216"/>
        <v>#NUM!</v>
      </c>
      <c r="DU225" s="204" t="e">
        <f t="shared" si="217"/>
        <v>#NUM!</v>
      </c>
      <c r="DV225" s="204" t="e">
        <f t="shared" si="218"/>
        <v>#NUM!</v>
      </c>
      <c r="DW225" s="204" t="e">
        <f t="shared" si="219"/>
        <v>#NUM!</v>
      </c>
      <c r="DX225" s="204" t="e">
        <f t="shared" si="220"/>
        <v>#NUM!</v>
      </c>
      <c r="DY225" s="204" t="e">
        <f t="shared" si="221"/>
        <v>#NUM!</v>
      </c>
      <c r="DZ225" s="204" t="e">
        <f t="shared" si="222"/>
        <v>#NUM!</v>
      </c>
      <c r="EA225" s="204" t="e">
        <f t="shared" si="223"/>
        <v>#NUM!</v>
      </c>
      <c r="EB225" s="204" t="e">
        <f t="shared" si="224"/>
        <v>#NUM!</v>
      </c>
      <c r="EC225" s="204" t="e">
        <f t="shared" si="225"/>
        <v>#NUM!</v>
      </c>
      <c r="ED225" s="204" t="e">
        <f t="shared" si="226"/>
        <v>#NUM!</v>
      </c>
      <c r="EE225" s="204" t="e">
        <f t="shared" si="227"/>
        <v>#NUM!</v>
      </c>
    </row>
    <row r="226" spans="2:135" ht="22.8" x14ac:dyDescent="0.3">
      <c r="B226" s="225" t="str">
        <f t="shared" si="228"/>
        <v/>
      </c>
      <c r="C226" s="226" t="str">
        <f t="shared" si="229"/>
        <v/>
      </c>
      <c r="D226" s="227" t="s">
        <v>293</v>
      </c>
      <c r="E226" s="279" t="s">
        <v>38</v>
      </c>
      <c r="F226" s="202"/>
      <c r="G226" s="202"/>
      <c r="H226" s="202"/>
      <c r="I226" s="202"/>
      <c r="J226" s="202"/>
      <c r="K226" s="201"/>
      <c r="U226">
        <v>212</v>
      </c>
      <c r="V226">
        <f t="shared" si="230"/>
        <v>800</v>
      </c>
      <c r="W226" t="str">
        <f t="shared" si="231"/>
        <v/>
      </c>
      <c r="X226" t="str">
        <f>IF(B225="","",IF(OR(W226="",W226=0),"",IF(V226=800,"",INDEX(DATA!$M$10:$Q$10,1,MATCH(W226,DATA!$M$9:$Q$9,0)))))</f>
        <v/>
      </c>
      <c r="Y226" t="str">
        <f>IF(B225="","",IF($CG$13=2,IF(OR(F225="NO",F225=""),"",F225),IF(V226=800,"",DATA!$M$11)))</f>
        <v/>
      </c>
      <c r="Z226" t="str">
        <f>IF(B225="","",IF(AND($CG$13=2,G225="NO"),"",IF(V226=800,"",LEFT(DATA!$M$12,2)&amp;D225)))</f>
        <v/>
      </c>
      <c r="AA226" t="str">
        <f>IF(B225="","",IF(AND($CG$13=2,G225="NO"),"",IF(V226=800,"",LEFT(DATA!$M$13,2)&amp;D225)))</f>
        <v/>
      </c>
      <c r="AB226" t="str">
        <f>IF(B225="","",IF(AND($CG$13=2,H225="NO"),"",IF(V226=800,"",LEFT(DATA!$M$14,2)&amp;D225)))</f>
        <v/>
      </c>
      <c r="AC226" t="str">
        <f>IF(B225="","",IF(AND($CG$13=2,H225="NO"),"",IF(V226=800,"",LEFT(DATA!$M$15,2)&amp;D225)))</f>
        <v/>
      </c>
      <c r="AD226" t="str">
        <f>IF(B225="","",IF(AND($CG$13=2,I225="NO"),"",IF(V226=800,"",LEFT(DATA!$M$16,2)&amp;D225)))</f>
        <v/>
      </c>
      <c r="AE226" t="str">
        <f>IF(B225="","",IF(AND($CG$13=2,I225="NO"),"",IF(V226=800,"",LEFT(DATA!$M$17,2)&amp;D225)))</f>
        <v/>
      </c>
      <c r="AF226" t="str">
        <f>IF(B225="","",IF(AND($CG$13=2,J225="NO"),"",IF(V226=800,"",LEFT(DATA!$M$18,2)&amp;D225)))</f>
        <v/>
      </c>
      <c r="AG226" t="str">
        <f>IF(B225="","",IF(AND($CG$13=2,J225="NO"),"",IF(V226=800,"",LEFT(DATA!$M$19,2)&amp;D225)))</f>
        <v/>
      </c>
      <c r="AJ226" s="192" t="str">
        <f t="shared" si="232"/>
        <v/>
      </c>
      <c r="AK226" s="192" t="str">
        <f t="shared" si="233"/>
        <v/>
      </c>
      <c r="AL226" s="192" t="str">
        <f t="shared" si="234"/>
        <v/>
      </c>
      <c r="AM226" s="192" t="e">
        <f t="shared" si="235"/>
        <v>#VALUE!</v>
      </c>
      <c r="AN226" s="192">
        <v>212</v>
      </c>
      <c r="AO226" s="192" t="str">
        <f>IF(AL226="","",INDEX($W$15:$AG$402,MATCH(AL226,V$15:$V$402,0),1))</f>
        <v/>
      </c>
      <c r="AP226" s="192" t="str">
        <f t="shared" si="236"/>
        <v/>
      </c>
      <c r="AQ226" s="192" t="str">
        <f t="shared" si="237"/>
        <v/>
      </c>
      <c r="AR226" s="192" t="str">
        <f t="shared" si="238"/>
        <v/>
      </c>
      <c r="AS226" s="192" t="str">
        <f t="shared" si="239"/>
        <v/>
      </c>
      <c r="AT226" s="192" t="str">
        <f t="shared" si="240"/>
        <v/>
      </c>
      <c r="AU226" s="192" t="str">
        <f t="shared" si="241"/>
        <v/>
      </c>
      <c r="AV226" s="192" t="str">
        <f t="shared" si="242"/>
        <v/>
      </c>
      <c r="AW226" s="192" t="str">
        <f t="shared" si="243"/>
        <v/>
      </c>
      <c r="AX226" s="192" t="str">
        <f t="shared" si="244"/>
        <v/>
      </c>
      <c r="AY226" s="192" t="str">
        <f t="shared" si="245"/>
        <v/>
      </c>
      <c r="BB226">
        <f t="shared" si="246"/>
        <v>800</v>
      </c>
      <c r="BC226">
        <f t="shared" si="247"/>
        <v>800</v>
      </c>
      <c r="BD226">
        <f t="shared" si="248"/>
        <v>800</v>
      </c>
      <c r="BE226">
        <f t="shared" si="249"/>
        <v>800</v>
      </c>
      <c r="BF226">
        <f t="shared" si="250"/>
        <v>800</v>
      </c>
      <c r="BG226">
        <f t="shared" si="251"/>
        <v>800</v>
      </c>
      <c r="BH226">
        <v>212</v>
      </c>
      <c r="BK226">
        <f t="shared" si="252"/>
        <v>800</v>
      </c>
      <c r="BL226">
        <f t="shared" si="253"/>
        <v>800</v>
      </c>
      <c r="BM226">
        <f t="shared" si="254"/>
        <v>800</v>
      </c>
      <c r="BN226">
        <f t="shared" si="255"/>
        <v>800</v>
      </c>
      <c r="BO226">
        <f t="shared" si="256"/>
        <v>800</v>
      </c>
      <c r="BP226">
        <f t="shared" si="257"/>
        <v>800</v>
      </c>
      <c r="BQ226">
        <f t="shared" si="258"/>
        <v>800</v>
      </c>
      <c r="CS226" s="193" t="str">
        <f t="shared" si="195"/>
        <v/>
      </c>
      <c r="CT226" s="193" t="str">
        <f t="shared" si="196"/>
        <v/>
      </c>
      <c r="CU226" s="193" t="str">
        <f t="shared" si="197"/>
        <v/>
      </c>
      <c r="CV226" s="193" t="str">
        <f t="shared" si="198"/>
        <v/>
      </c>
      <c r="CW226" s="193" t="str">
        <f t="shared" si="199"/>
        <v/>
      </c>
      <c r="CX226" s="193" t="str">
        <f t="shared" si="200"/>
        <v/>
      </c>
      <c r="CY226" s="193" t="str">
        <f t="shared" si="201"/>
        <v/>
      </c>
      <c r="CZ226" s="193" t="str">
        <f t="shared" si="202"/>
        <v/>
      </c>
      <c r="DA226" s="193" t="str">
        <f t="shared" si="203"/>
        <v/>
      </c>
      <c r="DB226" s="193" t="str">
        <f t="shared" si="204"/>
        <v/>
      </c>
      <c r="DC226" s="193" t="str">
        <f t="shared" si="205"/>
        <v/>
      </c>
      <c r="DF226">
        <v>213</v>
      </c>
      <c r="DG226" s="192" t="e">
        <f t="shared" si="206"/>
        <v>#NUM!</v>
      </c>
      <c r="DH226" s="192" t="e">
        <f t="shared" si="207"/>
        <v>#NUM!</v>
      </c>
      <c r="DI226" s="192" t="e">
        <f t="shared" si="208"/>
        <v>#NUM!</v>
      </c>
      <c r="DJ226" s="192" t="e">
        <f t="shared" si="209"/>
        <v>#NUM!</v>
      </c>
      <c r="DK226" s="192" t="e">
        <f t="shared" si="210"/>
        <v>#NUM!</v>
      </c>
      <c r="DL226" s="192" t="e">
        <f t="shared" si="211"/>
        <v>#NUM!</v>
      </c>
      <c r="DM226" s="192" t="e">
        <f t="shared" si="212"/>
        <v>#NUM!</v>
      </c>
      <c r="DN226" s="192" t="e">
        <f t="shared" si="213"/>
        <v>#NUM!</v>
      </c>
      <c r="DO226" s="192" t="e">
        <f t="shared" si="214"/>
        <v>#NUM!</v>
      </c>
      <c r="DP226" s="192" t="e">
        <f t="shared" si="215"/>
        <v>#NUM!</v>
      </c>
      <c r="DQ226" s="192" t="e">
        <f t="shared" si="216"/>
        <v>#NUM!</v>
      </c>
      <c r="DU226" s="204" t="e">
        <f t="shared" si="217"/>
        <v>#NUM!</v>
      </c>
      <c r="DV226" s="204" t="e">
        <f t="shared" si="218"/>
        <v>#NUM!</v>
      </c>
      <c r="DW226" s="204" t="e">
        <f t="shared" si="219"/>
        <v>#NUM!</v>
      </c>
      <c r="DX226" s="204" t="e">
        <f t="shared" si="220"/>
        <v>#NUM!</v>
      </c>
      <c r="DY226" s="204" t="e">
        <f t="shared" si="221"/>
        <v>#NUM!</v>
      </c>
      <c r="DZ226" s="204" t="e">
        <f t="shared" si="222"/>
        <v>#NUM!</v>
      </c>
      <c r="EA226" s="204" t="e">
        <f t="shared" si="223"/>
        <v>#NUM!</v>
      </c>
      <c r="EB226" s="204" t="e">
        <f t="shared" si="224"/>
        <v>#NUM!</v>
      </c>
      <c r="EC226" s="204" t="e">
        <f t="shared" si="225"/>
        <v>#NUM!</v>
      </c>
      <c r="ED226" s="204" t="e">
        <f t="shared" si="226"/>
        <v>#NUM!</v>
      </c>
      <c r="EE226" s="204" t="e">
        <f t="shared" si="227"/>
        <v>#NUM!</v>
      </c>
    </row>
    <row r="227" spans="2:135" ht="22.8" x14ac:dyDescent="0.3">
      <c r="B227" s="225" t="str">
        <f t="shared" si="228"/>
        <v/>
      </c>
      <c r="C227" s="226" t="str">
        <f t="shared" si="229"/>
        <v/>
      </c>
      <c r="D227" s="227" t="s">
        <v>293</v>
      </c>
      <c r="E227" s="279" t="s">
        <v>38</v>
      </c>
      <c r="F227" s="202"/>
      <c r="G227" s="202"/>
      <c r="H227" s="202"/>
      <c r="I227" s="202"/>
      <c r="J227" s="202"/>
      <c r="K227" s="201"/>
      <c r="U227">
        <v>213</v>
      </c>
      <c r="V227">
        <f t="shared" si="230"/>
        <v>800</v>
      </c>
      <c r="W227" t="str">
        <f t="shared" si="231"/>
        <v/>
      </c>
      <c r="X227" t="str">
        <f>IF(B226="","",IF(OR(W227="",W227=0),"",IF(V227=800,"",INDEX(DATA!$M$10:$Q$10,1,MATCH(W227,DATA!$M$9:$Q$9,0)))))</f>
        <v/>
      </c>
      <c r="Y227" t="str">
        <f>IF(B226="","",IF($CG$13=2,IF(OR(F226="NO",F226=""),"",F226),IF(V227=800,"",DATA!$M$11)))</f>
        <v/>
      </c>
      <c r="Z227" t="str">
        <f>IF(B226="","",IF(AND($CG$13=2,G226="NO"),"",IF(V227=800,"",LEFT(DATA!$M$12,2)&amp;D226)))</f>
        <v/>
      </c>
      <c r="AA227" t="str">
        <f>IF(B226="","",IF(AND($CG$13=2,G226="NO"),"",IF(V227=800,"",LEFT(DATA!$M$13,2)&amp;D226)))</f>
        <v/>
      </c>
      <c r="AB227" t="str">
        <f>IF(B226="","",IF(AND($CG$13=2,H226="NO"),"",IF(V227=800,"",LEFT(DATA!$M$14,2)&amp;D226)))</f>
        <v/>
      </c>
      <c r="AC227" t="str">
        <f>IF(B226="","",IF(AND($CG$13=2,H226="NO"),"",IF(V227=800,"",LEFT(DATA!$M$15,2)&amp;D226)))</f>
        <v/>
      </c>
      <c r="AD227" t="str">
        <f>IF(B226="","",IF(AND($CG$13=2,I226="NO"),"",IF(V227=800,"",LEFT(DATA!$M$16,2)&amp;D226)))</f>
        <v/>
      </c>
      <c r="AE227" t="str">
        <f>IF(B226="","",IF(AND($CG$13=2,I226="NO"),"",IF(V227=800,"",LEFT(DATA!$M$17,2)&amp;D226)))</f>
        <v/>
      </c>
      <c r="AF227" t="str">
        <f>IF(B226="","",IF(AND($CG$13=2,J226="NO"),"",IF(V227=800,"",LEFT(DATA!$M$18,2)&amp;D226)))</f>
        <v/>
      </c>
      <c r="AG227" t="str">
        <f>IF(B226="","",IF(AND($CG$13=2,J226="NO"),"",IF(V227=800,"",LEFT(DATA!$M$19,2)&amp;D226)))</f>
        <v/>
      </c>
      <c r="AJ227" s="192" t="str">
        <f t="shared" si="232"/>
        <v/>
      </c>
      <c r="AK227" s="192" t="str">
        <f t="shared" si="233"/>
        <v/>
      </c>
      <c r="AL227" s="192" t="str">
        <f t="shared" si="234"/>
        <v/>
      </c>
      <c r="AM227" s="192" t="e">
        <f t="shared" si="235"/>
        <v>#VALUE!</v>
      </c>
      <c r="AN227" s="192">
        <v>213</v>
      </c>
      <c r="AO227" s="192" t="str">
        <f>IF(AL227="","",INDEX($W$15:$AG$402,MATCH(AL227,V$15:$V$402,0),1))</f>
        <v/>
      </c>
      <c r="AP227" s="192" t="str">
        <f t="shared" si="236"/>
        <v/>
      </c>
      <c r="AQ227" s="192" t="str">
        <f t="shared" si="237"/>
        <v/>
      </c>
      <c r="AR227" s="192" t="str">
        <f t="shared" si="238"/>
        <v/>
      </c>
      <c r="AS227" s="192" t="str">
        <f t="shared" si="239"/>
        <v/>
      </c>
      <c r="AT227" s="192" t="str">
        <f t="shared" si="240"/>
        <v/>
      </c>
      <c r="AU227" s="192" t="str">
        <f t="shared" si="241"/>
        <v/>
      </c>
      <c r="AV227" s="192" t="str">
        <f t="shared" si="242"/>
        <v/>
      </c>
      <c r="AW227" s="192" t="str">
        <f t="shared" si="243"/>
        <v/>
      </c>
      <c r="AX227" s="192" t="str">
        <f t="shared" si="244"/>
        <v/>
      </c>
      <c r="AY227" s="192" t="str">
        <f t="shared" si="245"/>
        <v/>
      </c>
      <c r="BB227">
        <f t="shared" si="246"/>
        <v>800</v>
      </c>
      <c r="BC227">
        <f t="shared" si="247"/>
        <v>800</v>
      </c>
      <c r="BD227">
        <f t="shared" si="248"/>
        <v>800</v>
      </c>
      <c r="BE227">
        <f t="shared" si="249"/>
        <v>800</v>
      </c>
      <c r="BF227">
        <f t="shared" si="250"/>
        <v>800</v>
      </c>
      <c r="BG227">
        <f t="shared" si="251"/>
        <v>800</v>
      </c>
      <c r="BH227">
        <v>213</v>
      </c>
      <c r="BK227">
        <f t="shared" si="252"/>
        <v>800</v>
      </c>
      <c r="BL227">
        <f t="shared" si="253"/>
        <v>800</v>
      </c>
      <c r="BM227">
        <f t="shared" si="254"/>
        <v>800</v>
      </c>
      <c r="BN227">
        <f t="shared" si="255"/>
        <v>800</v>
      </c>
      <c r="BO227">
        <f t="shared" si="256"/>
        <v>800</v>
      </c>
      <c r="BP227">
        <f t="shared" si="257"/>
        <v>800</v>
      </c>
      <c r="BQ227">
        <f t="shared" si="258"/>
        <v>800</v>
      </c>
      <c r="CS227" s="193" t="str">
        <f t="shared" si="195"/>
        <v/>
      </c>
      <c r="CT227" s="193" t="str">
        <f t="shared" si="196"/>
        <v/>
      </c>
      <c r="CU227" s="193" t="str">
        <f t="shared" si="197"/>
        <v/>
      </c>
      <c r="CV227" s="193" t="str">
        <f t="shared" si="198"/>
        <v/>
      </c>
      <c r="CW227" s="193" t="str">
        <f t="shared" si="199"/>
        <v/>
      </c>
      <c r="CX227" s="193" t="str">
        <f t="shared" si="200"/>
        <v/>
      </c>
      <c r="CY227" s="193" t="str">
        <f t="shared" si="201"/>
        <v/>
      </c>
      <c r="CZ227" s="193" t="str">
        <f t="shared" si="202"/>
        <v/>
      </c>
      <c r="DA227" s="193" t="str">
        <f t="shared" si="203"/>
        <v/>
      </c>
      <c r="DB227" s="193" t="str">
        <f t="shared" si="204"/>
        <v/>
      </c>
      <c r="DC227" s="193" t="str">
        <f t="shared" si="205"/>
        <v/>
      </c>
      <c r="DF227">
        <v>214</v>
      </c>
      <c r="DG227" s="192" t="e">
        <f t="shared" si="206"/>
        <v>#NUM!</v>
      </c>
      <c r="DH227" s="192" t="e">
        <f t="shared" si="207"/>
        <v>#NUM!</v>
      </c>
      <c r="DI227" s="192" t="e">
        <f t="shared" si="208"/>
        <v>#NUM!</v>
      </c>
      <c r="DJ227" s="192" t="e">
        <f t="shared" si="209"/>
        <v>#NUM!</v>
      </c>
      <c r="DK227" s="192" t="e">
        <f t="shared" si="210"/>
        <v>#NUM!</v>
      </c>
      <c r="DL227" s="192" t="e">
        <f t="shared" si="211"/>
        <v>#NUM!</v>
      </c>
      <c r="DM227" s="192" t="e">
        <f t="shared" si="212"/>
        <v>#NUM!</v>
      </c>
      <c r="DN227" s="192" t="e">
        <f t="shared" si="213"/>
        <v>#NUM!</v>
      </c>
      <c r="DO227" s="192" t="e">
        <f t="shared" si="214"/>
        <v>#NUM!</v>
      </c>
      <c r="DP227" s="192" t="e">
        <f t="shared" si="215"/>
        <v>#NUM!</v>
      </c>
      <c r="DQ227" s="192" t="e">
        <f t="shared" si="216"/>
        <v>#NUM!</v>
      </c>
      <c r="DU227" s="204" t="e">
        <f t="shared" si="217"/>
        <v>#NUM!</v>
      </c>
      <c r="DV227" s="204" t="e">
        <f t="shared" si="218"/>
        <v>#NUM!</v>
      </c>
      <c r="DW227" s="204" t="e">
        <f t="shared" si="219"/>
        <v>#NUM!</v>
      </c>
      <c r="DX227" s="204" t="e">
        <f t="shared" si="220"/>
        <v>#NUM!</v>
      </c>
      <c r="DY227" s="204" t="e">
        <f t="shared" si="221"/>
        <v>#NUM!</v>
      </c>
      <c r="DZ227" s="204" t="e">
        <f t="shared" si="222"/>
        <v>#NUM!</v>
      </c>
      <c r="EA227" s="204" t="e">
        <f t="shared" si="223"/>
        <v>#NUM!</v>
      </c>
      <c r="EB227" s="204" t="e">
        <f t="shared" si="224"/>
        <v>#NUM!</v>
      </c>
      <c r="EC227" s="204" t="e">
        <f t="shared" si="225"/>
        <v>#NUM!</v>
      </c>
      <c r="ED227" s="204" t="e">
        <f t="shared" si="226"/>
        <v>#NUM!</v>
      </c>
      <c r="EE227" s="204" t="e">
        <f t="shared" si="227"/>
        <v>#NUM!</v>
      </c>
    </row>
    <row r="228" spans="2:135" ht="22.8" x14ac:dyDescent="0.3">
      <c r="B228" s="225" t="str">
        <f t="shared" si="228"/>
        <v/>
      </c>
      <c r="C228" s="226" t="str">
        <f t="shared" si="229"/>
        <v/>
      </c>
      <c r="D228" s="227" t="s">
        <v>293</v>
      </c>
      <c r="E228" s="279" t="s">
        <v>38</v>
      </c>
      <c r="F228" s="202"/>
      <c r="G228" s="202"/>
      <c r="H228" s="202"/>
      <c r="I228" s="202"/>
      <c r="J228" s="202"/>
      <c r="K228" s="201"/>
      <c r="U228">
        <v>214</v>
      </c>
      <c r="V228">
        <f t="shared" si="230"/>
        <v>800</v>
      </c>
      <c r="W228" t="str">
        <f t="shared" si="231"/>
        <v/>
      </c>
      <c r="X228" t="str">
        <f>IF(B227="","",IF(OR(W228="",W228=0),"",IF(V228=800,"",INDEX(DATA!$M$10:$Q$10,1,MATCH(W228,DATA!$M$9:$Q$9,0)))))</f>
        <v/>
      </c>
      <c r="Y228" t="str">
        <f>IF(B227="","",IF($CG$13=2,IF(OR(F227="NO",F227=""),"",F227),IF(V228=800,"",DATA!$M$11)))</f>
        <v/>
      </c>
      <c r="Z228" t="str">
        <f>IF(B227="","",IF(AND($CG$13=2,G227="NO"),"",IF(V228=800,"",LEFT(DATA!$M$12,2)&amp;D227)))</f>
        <v/>
      </c>
      <c r="AA228" t="str">
        <f>IF(B227="","",IF(AND($CG$13=2,G227="NO"),"",IF(V228=800,"",LEFT(DATA!$M$13,2)&amp;D227)))</f>
        <v/>
      </c>
      <c r="AB228" t="str">
        <f>IF(B227="","",IF(AND($CG$13=2,H227="NO"),"",IF(V228=800,"",LEFT(DATA!$M$14,2)&amp;D227)))</f>
        <v/>
      </c>
      <c r="AC228" t="str">
        <f>IF(B227="","",IF(AND($CG$13=2,H227="NO"),"",IF(V228=800,"",LEFT(DATA!$M$15,2)&amp;D227)))</f>
        <v/>
      </c>
      <c r="AD228" t="str">
        <f>IF(B227="","",IF(AND($CG$13=2,I227="NO"),"",IF(V228=800,"",LEFT(DATA!$M$16,2)&amp;D227)))</f>
        <v/>
      </c>
      <c r="AE228" t="str">
        <f>IF(B227="","",IF(AND($CG$13=2,I227="NO"),"",IF(V228=800,"",LEFT(DATA!$M$17,2)&amp;D227)))</f>
        <v/>
      </c>
      <c r="AF228" t="str">
        <f>IF(B227="","",IF(AND($CG$13=2,J227="NO"),"",IF(V228=800,"",LEFT(DATA!$M$18,2)&amp;D227)))</f>
        <v/>
      </c>
      <c r="AG228" t="str">
        <f>IF(B227="","",IF(AND($CG$13=2,J227="NO"),"",IF(V228=800,"",LEFT(DATA!$M$19,2)&amp;D227)))</f>
        <v/>
      </c>
      <c r="AJ228" s="192" t="str">
        <f t="shared" si="232"/>
        <v/>
      </c>
      <c r="AK228" s="192" t="str">
        <f t="shared" si="233"/>
        <v/>
      </c>
      <c r="AL228" s="192" t="str">
        <f t="shared" si="234"/>
        <v/>
      </c>
      <c r="AM228" s="192" t="e">
        <f t="shared" si="235"/>
        <v>#VALUE!</v>
      </c>
      <c r="AN228" s="192">
        <v>214</v>
      </c>
      <c r="AO228" s="192" t="str">
        <f>IF(AL228="","",INDEX($W$15:$AG$402,MATCH(AL228,V$15:$V$402,0),1))</f>
        <v/>
      </c>
      <c r="AP228" s="192" t="str">
        <f t="shared" si="236"/>
        <v/>
      </c>
      <c r="AQ228" s="192" t="str">
        <f t="shared" si="237"/>
        <v/>
      </c>
      <c r="AR228" s="192" t="str">
        <f t="shared" si="238"/>
        <v/>
      </c>
      <c r="AS228" s="192" t="str">
        <f t="shared" si="239"/>
        <v/>
      </c>
      <c r="AT228" s="192" t="str">
        <f t="shared" si="240"/>
        <v/>
      </c>
      <c r="AU228" s="192" t="str">
        <f t="shared" si="241"/>
        <v/>
      </c>
      <c r="AV228" s="192" t="str">
        <f t="shared" si="242"/>
        <v/>
      </c>
      <c r="AW228" s="192" t="str">
        <f t="shared" si="243"/>
        <v/>
      </c>
      <c r="AX228" s="192" t="str">
        <f t="shared" si="244"/>
        <v/>
      </c>
      <c r="AY228" s="192" t="str">
        <f t="shared" si="245"/>
        <v/>
      </c>
      <c r="BB228">
        <f t="shared" si="246"/>
        <v>800</v>
      </c>
      <c r="BC228">
        <f t="shared" si="247"/>
        <v>800</v>
      </c>
      <c r="BD228">
        <f t="shared" si="248"/>
        <v>800</v>
      </c>
      <c r="BE228">
        <f t="shared" si="249"/>
        <v>800</v>
      </c>
      <c r="BF228">
        <f t="shared" si="250"/>
        <v>800</v>
      </c>
      <c r="BG228">
        <f t="shared" si="251"/>
        <v>800</v>
      </c>
      <c r="BH228">
        <v>214</v>
      </c>
      <c r="BK228">
        <f t="shared" si="252"/>
        <v>800</v>
      </c>
      <c r="BL228">
        <f t="shared" si="253"/>
        <v>800</v>
      </c>
      <c r="BM228">
        <f t="shared" si="254"/>
        <v>800</v>
      </c>
      <c r="BN228">
        <f t="shared" si="255"/>
        <v>800</v>
      </c>
      <c r="BO228">
        <f t="shared" si="256"/>
        <v>800</v>
      </c>
      <c r="BP228">
        <f t="shared" si="257"/>
        <v>800</v>
      </c>
      <c r="BQ228">
        <f t="shared" si="258"/>
        <v>800</v>
      </c>
      <c r="CS228" s="193" t="str">
        <f t="shared" si="195"/>
        <v/>
      </c>
      <c r="CT228" s="193" t="str">
        <f t="shared" si="196"/>
        <v/>
      </c>
      <c r="CU228" s="193" t="str">
        <f t="shared" si="197"/>
        <v/>
      </c>
      <c r="CV228" s="193" t="str">
        <f t="shared" si="198"/>
        <v/>
      </c>
      <c r="CW228" s="193" t="str">
        <f t="shared" si="199"/>
        <v/>
      </c>
      <c r="CX228" s="193" t="str">
        <f t="shared" si="200"/>
        <v/>
      </c>
      <c r="CY228" s="193" t="str">
        <f t="shared" si="201"/>
        <v/>
      </c>
      <c r="CZ228" s="193" t="str">
        <f t="shared" si="202"/>
        <v/>
      </c>
      <c r="DA228" s="193" t="str">
        <f t="shared" si="203"/>
        <v/>
      </c>
      <c r="DB228" s="193" t="str">
        <f t="shared" si="204"/>
        <v/>
      </c>
      <c r="DC228" s="193" t="str">
        <f t="shared" si="205"/>
        <v/>
      </c>
      <c r="DF228">
        <v>215</v>
      </c>
      <c r="DG228" s="192" t="e">
        <f t="shared" si="206"/>
        <v>#NUM!</v>
      </c>
      <c r="DH228" s="192" t="e">
        <f t="shared" si="207"/>
        <v>#NUM!</v>
      </c>
      <c r="DI228" s="192" t="e">
        <f t="shared" si="208"/>
        <v>#NUM!</v>
      </c>
      <c r="DJ228" s="192" t="e">
        <f t="shared" si="209"/>
        <v>#NUM!</v>
      </c>
      <c r="DK228" s="192" t="e">
        <f t="shared" si="210"/>
        <v>#NUM!</v>
      </c>
      <c r="DL228" s="192" t="e">
        <f t="shared" si="211"/>
        <v>#NUM!</v>
      </c>
      <c r="DM228" s="192" t="e">
        <f t="shared" si="212"/>
        <v>#NUM!</v>
      </c>
      <c r="DN228" s="192" t="e">
        <f t="shared" si="213"/>
        <v>#NUM!</v>
      </c>
      <c r="DO228" s="192" t="e">
        <f t="shared" si="214"/>
        <v>#NUM!</v>
      </c>
      <c r="DP228" s="192" t="e">
        <f t="shared" si="215"/>
        <v>#NUM!</v>
      </c>
      <c r="DQ228" s="192" t="e">
        <f t="shared" si="216"/>
        <v>#NUM!</v>
      </c>
      <c r="DU228" s="204" t="e">
        <f t="shared" si="217"/>
        <v>#NUM!</v>
      </c>
      <c r="DV228" s="204" t="e">
        <f t="shared" si="218"/>
        <v>#NUM!</v>
      </c>
      <c r="DW228" s="204" t="e">
        <f t="shared" si="219"/>
        <v>#NUM!</v>
      </c>
      <c r="DX228" s="204" t="e">
        <f t="shared" si="220"/>
        <v>#NUM!</v>
      </c>
      <c r="DY228" s="204" t="e">
        <f t="shared" si="221"/>
        <v>#NUM!</v>
      </c>
      <c r="DZ228" s="204" t="e">
        <f t="shared" si="222"/>
        <v>#NUM!</v>
      </c>
      <c r="EA228" s="204" t="e">
        <f t="shared" si="223"/>
        <v>#NUM!</v>
      </c>
      <c r="EB228" s="204" t="e">
        <f t="shared" si="224"/>
        <v>#NUM!</v>
      </c>
      <c r="EC228" s="204" t="e">
        <f t="shared" si="225"/>
        <v>#NUM!</v>
      </c>
      <c r="ED228" s="204" t="e">
        <f t="shared" si="226"/>
        <v>#NUM!</v>
      </c>
      <c r="EE228" s="204" t="e">
        <f t="shared" si="227"/>
        <v>#NUM!</v>
      </c>
    </row>
    <row r="229" spans="2:135" ht="22.8" x14ac:dyDescent="0.3">
      <c r="B229" s="225" t="str">
        <f t="shared" si="228"/>
        <v/>
      </c>
      <c r="C229" s="226" t="str">
        <f t="shared" si="229"/>
        <v/>
      </c>
      <c r="D229" s="227" t="s">
        <v>293</v>
      </c>
      <c r="E229" s="279" t="s">
        <v>38</v>
      </c>
      <c r="F229" s="202"/>
      <c r="G229" s="202"/>
      <c r="H229" s="202"/>
      <c r="I229" s="202"/>
      <c r="J229" s="202"/>
      <c r="K229" s="201"/>
      <c r="U229">
        <v>215</v>
      </c>
      <c r="V229">
        <f t="shared" si="230"/>
        <v>800</v>
      </c>
      <c r="W229" t="str">
        <f t="shared" si="231"/>
        <v/>
      </c>
      <c r="X229" t="str">
        <f>IF(B228="","",IF(OR(W229="",W229=0),"",IF(V229=800,"",INDEX(DATA!$M$10:$Q$10,1,MATCH(W229,DATA!$M$9:$Q$9,0)))))</f>
        <v/>
      </c>
      <c r="Y229" t="str">
        <f>IF(B228="","",IF($CG$13=2,IF(OR(F228="NO",F228=""),"",F228),IF(V229=800,"",DATA!$M$11)))</f>
        <v/>
      </c>
      <c r="Z229" t="str">
        <f>IF(B228="","",IF(AND($CG$13=2,G228="NO"),"",IF(V229=800,"",LEFT(DATA!$M$12,2)&amp;D228)))</f>
        <v/>
      </c>
      <c r="AA229" t="str">
        <f>IF(B228="","",IF(AND($CG$13=2,G228="NO"),"",IF(V229=800,"",LEFT(DATA!$M$13,2)&amp;D228)))</f>
        <v/>
      </c>
      <c r="AB229" t="str">
        <f>IF(B228="","",IF(AND($CG$13=2,H228="NO"),"",IF(V229=800,"",LEFT(DATA!$M$14,2)&amp;D228)))</f>
        <v/>
      </c>
      <c r="AC229" t="str">
        <f>IF(B228="","",IF(AND($CG$13=2,H228="NO"),"",IF(V229=800,"",LEFT(DATA!$M$15,2)&amp;D228)))</f>
        <v/>
      </c>
      <c r="AD229" t="str">
        <f>IF(B228="","",IF(AND($CG$13=2,I228="NO"),"",IF(V229=800,"",LEFT(DATA!$M$16,2)&amp;D228)))</f>
        <v/>
      </c>
      <c r="AE229" t="str">
        <f>IF(B228="","",IF(AND($CG$13=2,I228="NO"),"",IF(V229=800,"",LEFT(DATA!$M$17,2)&amp;D228)))</f>
        <v/>
      </c>
      <c r="AF229" t="str">
        <f>IF(B228="","",IF(AND($CG$13=2,J228="NO"),"",IF(V229=800,"",LEFT(DATA!$M$18,2)&amp;D228)))</f>
        <v/>
      </c>
      <c r="AG229" t="str">
        <f>IF(B228="","",IF(AND($CG$13=2,J228="NO"),"",IF(V229=800,"",LEFT(DATA!$M$19,2)&amp;D228)))</f>
        <v/>
      </c>
      <c r="AJ229" s="192" t="str">
        <f t="shared" si="232"/>
        <v/>
      </c>
      <c r="AK229" s="192" t="str">
        <f t="shared" si="233"/>
        <v/>
      </c>
      <c r="AL229" s="192" t="str">
        <f t="shared" si="234"/>
        <v/>
      </c>
      <c r="AM229" s="192" t="e">
        <f t="shared" si="235"/>
        <v>#VALUE!</v>
      </c>
      <c r="AN229" s="192">
        <v>215</v>
      </c>
      <c r="AO229" s="192" t="str">
        <f>IF(AL229="","",INDEX($W$15:$AG$402,MATCH(AL229,V$15:$V$402,0),1))</f>
        <v/>
      </c>
      <c r="AP229" s="192" t="str">
        <f t="shared" si="236"/>
        <v/>
      </c>
      <c r="AQ229" s="192" t="str">
        <f t="shared" si="237"/>
        <v/>
      </c>
      <c r="AR229" s="192" t="str">
        <f t="shared" si="238"/>
        <v/>
      </c>
      <c r="AS229" s="192" t="str">
        <f t="shared" si="239"/>
        <v/>
      </c>
      <c r="AT229" s="192" t="str">
        <f t="shared" si="240"/>
        <v/>
      </c>
      <c r="AU229" s="192" t="str">
        <f t="shared" si="241"/>
        <v/>
      </c>
      <c r="AV229" s="192" t="str">
        <f t="shared" si="242"/>
        <v/>
      </c>
      <c r="AW229" s="192" t="str">
        <f t="shared" si="243"/>
        <v/>
      </c>
      <c r="AX229" s="192" t="str">
        <f t="shared" si="244"/>
        <v/>
      </c>
      <c r="AY229" s="192" t="str">
        <f t="shared" si="245"/>
        <v/>
      </c>
      <c r="BB229">
        <f t="shared" si="246"/>
        <v>800</v>
      </c>
      <c r="BC229">
        <f t="shared" si="247"/>
        <v>800</v>
      </c>
      <c r="BD229">
        <f t="shared" si="248"/>
        <v>800</v>
      </c>
      <c r="BE229">
        <f t="shared" si="249"/>
        <v>800</v>
      </c>
      <c r="BF229">
        <f t="shared" si="250"/>
        <v>800</v>
      </c>
      <c r="BG229">
        <f t="shared" si="251"/>
        <v>800</v>
      </c>
      <c r="BH229">
        <v>215</v>
      </c>
      <c r="BK229">
        <f t="shared" si="252"/>
        <v>800</v>
      </c>
      <c r="BL229">
        <f t="shared" si="253"/>
        <v>800</v>
      </c>
      <c r="BM229">
        <f t="shared" si="254"/>
        <v>800</v>
      </c>
      <c r="BN229">
        <f t="shared" si="255"/>
        <v>800</v>
      </c>
      <c r="BO229">
        <f t="shared" si="256"/>
        <v>800</v>
      </c>
      <c r="BP229">
        <f t="shared" si="257"/>
        <v>800</v>
      </c>
      <c r="BQ229">
        <f t="shared" si="258"/>
        <v>800</v>
      </c>
      <c r="CS229" s="193" t="str">
        <f t="shared" si="195"/>
        <v/>
      </c>
      <c r="CT229" s="193" t="str">
        <f t="shared" si="196"/>
        <v/>
      </c>
      <c r="CU229" s="193" t="str">
        <f t="shared" si="197"/>
        <v/>
      </c>
      <c r="CV229" s="193" t="str">
        <f t="shared" si="198"/>
        <v/>
      </c>
      <c r="CW229" s="193" t="str">
        <f t="shared" si="199"/>
        <v/>
      </c>
      <c r="CX229" s="193" t="str">
        <f t="shared" si="200"/>
        <v/>
      </c>
      <c r="CY229" s="193" t="str">
        <f t="shared" si="201"/>
        <v/>
      </c>
      <c r="CZ229" s="193" t="str">
        <f t="shared" si="202"/>
        <v/>
      </c>
      <c r="DA229" s="193" t="str">
        <f t="shared" si="203"/>
        <v/>
      </c>
      <c r="DB229" s="193" t="str">
        <f t="shared" si="204"/>
        <v/>
      </c>
      <c r="DC229" s="193" t="str">
        <f t="shared" si="205"/>
        <v/>
      </c>
      <c r="DF229">
        <v>216</v>
      </c>
      <c r="DG229" s="192" t="e">
        <f t="shared" si="206"/>
        <v>#NUM!</v>
      </c>
      <c r="DH229" s="192" t="e">
        <f t="shared" si="207"/>
        <v>#NUM!</v>
      </c>
      <c r="DI229" s="192" t="e">
        <f t="shared" si="208"/>
        <v>#NUM!</v>
      </c>
      <c r="DJ229" s="192" t="e">
        <f t="shared" si="209"/>
        <v>#NUM!</v>
      </c>
      <c r="DK229" s="192" t="e">
        <f t="shared" si="210"/>
        <v>#NUM!</v>
      </c>
      <c r="DL229" s="192" t="e">
        <f t="shared" si="211"/>
        <v>#NUM!</v>
      </c>
      <c r="DM229" s="192" t="e">
        <f t="shared" si="212"/>
        <v>#NUM!</v>
      </c>
      <c r="DN229" s="192" t="e">
        <f t="shared" si="213"/>
        <v>#NUM!</v>
      </c>
      <c r="DO229" s="192" t="e">
        <f t="shared" si="214"/>
        <v>#NUM!</v>
      </c>
      <c r="DP229" s="192" t="e">
        <f t="shared" si="215"/>
        <v>#NUM!</v>
      </c>
      <c r="DQ229" s="192" t="e">
        <f t="shared" si="216"/>
        <v>#NUM!</v>
      </c>
      <c r="DU229" s="204" t="e">
        <f t="shared" si="217"/>
        <v>#NUM!</v>
      </c>
      <c r="DV229" s="204" t="e">
        <f t="shared" si="218"/>
        <v>#NUM!</v>
      </c>
      <c r="DW229" s="204" t="e">
        <f t="shared" si="219"/>
        <v>#NUM!</v>
      </c>
      <c r="DX229" s="204" t="e">
        <f t="shared" si="220"/>
        <v>#NUM!</v>
      </c>
      <c r="DY229" s="204" t="e">
        <f t="shared" si="221"/>
        <v>#NUM!</v>
      </c>
      <c r="DZ229" s="204" t="e">
        <f t="shared" si="222"/>
        <v>#NUM!</v>
      </c>
      <c r="EA229" s="204" t="e">
        <f t="shared" si="223"/>
        <v>#NUM!</v>
      </c>
      <c r="EB229" s="204" t="e">
        <f t="shared" si="224"/>
        <v>#NUM!</v>
      </c>
      <c r="EC229" s="204" t="e">
        <f t="shared" si="225"/>
        <v>#NUM!</v>
      </c>
      <c r="ED229" s="204" t="e">
        <f t="shared" si="226"/>
        <v>#NUM!</v>
      </c>
      <c r="EE229" s="204" t="e">
        <f t="shared" si="227"/>
        <v>#NUM!</v>
      </c>
    </row>
    <row r="230" spans="2:135" ht="22.8" x14ac:dyDescent="0.3">
      <c r="B230" s="225" t="str">
        <f t="shared" si="228"/>
        <v/>
      </c>
      <c r="C230" s="226" t="str">
        <f t="shared" si="229"/>
        <v/>
      </c>
      <c r="D230" s="227" t="s">
        <v>293</v>
      </c>
      <c r="E230" s="279" t="s">
        <v>38</v>
      </c>
      <c r="F230" s="202"/>
      <c r="G230" s="202"/>
      <c r="H230" s="202"/>
      <c r="I230" s="202"/>
      <c r="J230" s="202"/>
      <c r="K230" s="201"/>
      <c r="U230">
        <v>216</v>
      </c>
      <c r="V230">
        <f t="shared" si="230"/>
        <v>800</v>
      </c>
      <c r="W230" t="str">
        <f t="shared" si="231"/>
        <v/>
      </c>
      <c r="X230" t="str">
        <f>IF(B229="","",IF(OR(W230="",W230=0),"",IF(V230=800,"",INDEX(DATA!$M$10:$Q$10,1,MATCH(W230,DATA!$M$9:$Q$9,0)))))</f>
        <v/>
      </c>
      <c r="Y230" t="str">
        <f>IF(B229="","",IF($CG$13=2,IF(OR(F229="NO",F229=""),"",F229),IF(V230=800,"",DATA!$M$11)))</f>
        <v/>
      </c>
      <c r="Z230" t="str">
        <f>IF(B229="","",IF(AND($CG$13=2,G229="NO"),"",IF(V230=800,"",LEFT(DATA!$M$12,2)&amp;D229)))</f>
        <v/>
      </c>
      <c r="AA230" t="str">
        <f>IF(B229="","",IF(AND($CG$13=2,G229="NO"),"",IF(V230=800,"",LEFT(DATA!$M$13,2)&amp;D229)))</f>
        <v/>
      </c>
      <c r="AB230" t="str">
        <f>IF(B229="","",IF(AND($CG$13=2,H229="NO"),"",IF(V230=800,"",LEFT(DATA!$M$14,2)&amp;D229)))</f>
        <v/>
      </c>
      <c r="AC230" t="str">
        <f>IF(B229="","",IF(AND($CG$13=2,H229="NO"),"",IF(V230=800,"",LEFT(DATA!$M$15,2)&amp;D229)))</f>
        <v/>
      </c>
      <c r="AD230" t="str">
        <f>IF(B229="","",IF(AND($CG$13=2,I229="NO"),"",IF(V230=800,"",LEFT(DATA!$M$16,2)&amp;D229)))</f>
        <v/>
      </c>
      <c r="AE230" t="str">
        <f>IF(B229="","",IF(AND($CG$13=2,I229="NO"),"",IF(V230=800,"",LEFT(DATA!$M$17,2)&amp;D229)))</f>
        <v/>
      </c>
      <c r="AF230" t="str">
        <f>IF(B229="","",IF(AND($CG$13=2,J229="NO"),"",IF(V230=800,"",LEFT(DATA!$M$18,2)&amp;D229)))</f>
        <v/>
      </c>
      <c r="AG230" t="str">
        <f>IF(B229="","",IF(AND($CG$13=2,J229="NO"),"",IF(V230=800,"",LEFT(DATA!$M$19,2)&amp;D229)))</f>
        <v/>
      </c>
      <c r="AJ230" s="192" t="str">
        <f t="shared" si="232"/>
        <v/>
      </c>
      <c r="AK230" s="192" t="str">
        <f t="shared" si="233"/>
        <v/>
      </c>
      <c r="AL230" s="192" t="str">
        <f t="shared" si="234"/>
        <v/>
      </c>
      <c r="AM230" s="192" t="e">
        <f t="shared" si="235"/>
        <v>#VALUE!</v>
      </c>
      <c r="AN230" s="192">
        <v>216</v>
      </c>
      <c r="AO230" s="192" t="str">
        <f>IF(AL230="","",INDEX($W$15:$AG$402,MATCH(AL230,V$15:$V$402,0),1))</f>
        <v/>
      </c>
      <c r="AP230" s="192" t="str">
        <f t="shared" si="236"/>
        <v/>
      </c>
      <c r="AQ230" s="192" t="str">
        <f t="shared" si="237"/>
        <v/>
      </c>
      <c r="AR230" s="192" t="str">
        <f t="shared" si="238"/>
        <v/>
      </c>
      <c r="AS230" s="192" t="str">
        <f t="shared" si="239"/>
        <v/>
      </c>
      <c r="AT230" s="192" t="str">
        <f t="shared" si="240"/>
        <v/>
      </c>
      <c r="AU230" s="192" t="str">
        <f t="shared" si="241"/>
        <v/>
      </c>
      <c r="AV230" s="192" t="str">
        <f t="shared" si="242"/>
        <v/>
      </c>
      <c r="AW230" s="192" t="str">
        <f t="shared" si="243"/>
        <v/>
      </c>
      <c r="AX230" s="192" t="str">
        <f t="shared" si="244"/>
        <v/>
      </c>
      <c r="AY230" s="192" t="str">
        <f t="shared" si="245"/>
        <v/>
      </c>
      <c r="BB230">
        <f t="shared" si="246"/>
        <v>800</v>
      </c>
      <c r="BC230">
        <f t="shared" si="247"/>
        <v>800</v>
      </c>
      <c r="BD230">
        <f t="shared" si="248"/>
        <v>800</v>
      </c>
      <c r="BE230">
        <f t="shared" si="249"/>
        <v>800</v>
      </c>
      <c r="BF230">
        <f t="shared" si="250"/>
        <v>800</v>
      </c>
      <c r="BG230">
        <f t="shared" si="251"/>
        <v>800</v>
      </c>
      <c r="BH230">
        <v>216</v>
      </c>
      <c r="BK230">
        <f t="shared" si="252"/>
        <v>800</v>
      </c>
      <c r="BL230">
        <f t="shared" si="253"/>
        <v>800</v>
      </c>
      <c r="BM230">
        <f t="shared" si="254"/>
        <v>800</v>
      </c>
      <c r="BN230">
        <f t="shared" si="255"/>
        <v>800</v>
      </c>
      <c r="BO230">
        <f t="shared" si="256"/>
        <v>800</v>
      </c>
      <c r="BP230">
        <f t="shared" si="257"/>
        <v>800</v>
      </c>
      <c r="BQ230">
        <f t="shared" si="258"/>
        <v>800</v>
      </c>
      <c r="CS230" s="193" t="str">
        <f t="shared" si="195"/>
        <v/>
      </c>
      <c r="CT230" s="193" t="str">
        <f t="shared" si="196"/>
        <v/>
      </c>
      <c r="CU230" s="193" t="str">
        <f t="shared" si="197"/>
        <v/>
      </c>
      <c r="CV230" s="193" t="str">
        <f t="shared" si="198"/>
        <v/>
      </c>
      <c r="CW230" s="193" t="str">
        <f t="shared" si="199"/>
        <v/>
      </c>
      <c r="CX230" s="193" t="str">
        <f t="shared" si="200"/>
        <v/>
      </c>
      <c r="CY230" s="193" t="str">
        <f t="shared" si="201"/>
        <v/>
      </c>
      <c r="CZ230" s="193" t="str">
        <f t="shared" si="202"/>
        <v/>
      </c>
      <c r="DA230" s="193" t="str">
        <f t="shared" si="203"/>
        <v/>
      </c>
      <c r="DB230" s="193" t="str">
        <f t="shared" si="204"/>
        <v/>
      </c>
      <c r="DC230" s="193" t="str">
        <f t="shared" si="205"/>
        <v/>
      </c>
      <c r="DF230">
        <v>217</v>
      </c>
      <c r="DG230" s="192" t="e">
        <f t="shared" si="206"/>
        <v>#NUM!</v>
      </c>
      <c r="DH230" s="192" t="e">
        <f t="shared" si="207"/>
        <v>#NUM!</v>
      </c>
      <c r="DI230" s="192" t="e">
        <f t="shared" si="208"/>
        <v>#NUM!</v>
      </c>
      <c r="DJ230" s="192" t="e">
        <f t="shared" si="209"/>
        <v>#NUM!</v>
      </c>
      <c r="DK230" s="192" t="e">
        <f t="shared" si="210"/>
        <v>#NUM!</v>
      </c>
      <c r="DL230" s="192" t="e">
        <f t="shared" si="211"/>
        <v>#NUM!</v>
      </c>
      <c r="DM230" s="192" t="e">
        <f t="shared" si="212"/>
        <v>#NUM!</v>
      </c>
      <c r="DN230" s="192" t="e">
        <f t="shared" si="213"/>
        <v>#NUM!</v>
      </c>
      <c r="DO230" s="192" t="e">
        <f t="shared" si="214"/>
        <v>#NUM!</v>
      </c>
      <c r="DP230" s="192" t="e">
        <f t="shared" si="215"/>
        <v>#NUM!</v>
      </c>
      <c r="DQ230" s="192" t="e">
        <f t="shared" si="216"/>
        <v>#NUM!</v>
      </c>
      <c r="DU230" s="204" t="e">
        <f t="shared" si="217"/>
        <v>#NUM!</v>
      </c>
      <c r="DV230" s="204" t="e">
        <f t="shared" si="218"/>
        <v>#NUM!</v>
      </c>
      <c r="DW230" s="204" t="e">
        <f t="shared" si="219"/>
        <v>#NUM!</v>
      </c>
      <c r="DX230" s="204" t="e">
        <f t="shared" si="220"/>
        <v>#NUM!</v>
      </c>
      <c r="DY230" s="204" t="e">
        <f t="shared" si="221"/>
        <v>#NUM!</v>
      </c>
      <c r="DZ230" s="204" t="e">
        <f t="shared" si="222"/>
        <v>#NUM!</v>
      </c>
      <c r="EA230" s="204" t="e">
        <f t="shared" si="223"/>
        <v>#NUM!</v>
      </c>
      <c r="EB230" s="204" t="e">
        <f t="shared" si="224"/>
        <v>#NUM!</v>
      </c>
      <c r="EC230" s="204" t="e">
        <f t="shared" si="225"/>
        <v>#NUM!</v>
      </c>
      <c r="ED230" s="204" t="e">
        <f t="shared" si="226"/>
        <v>#NUM!</v>
      </c>
      <c r="EE230" s="204" t="e">
        <f t="shared" si="227"/>
        <v>#NUM!</v>
      </c>
    </row>
    <row r="231" spans="2:135" ht="22.8" x14ac:dyDescent="0.3">
      <c r="B231" s="225" t="str">
        <f t="shared" si="228"/>
        <v/>
      </c>
      <c r="C231" s="226" t="str">
        <f t="shared" si="229"/>
        <v/>
      </c>
      <c r="D231" s="227" t="s">
        <v>293</v>
      </c>
      <c r="E231" s="279" t="s">
        <v>38</v>
      </c>
      <c r="F231" s="202"/>
      <c r="G231" s="202"/>
      <c r="H231" s="202"/>
      <c r="I231" s="202"/>
      <c r="J231" s="202"/>
      <c r="K231" s="201"/>
      <c r="U231">
        <v>217</v>
      </c>
      <c r="V231">
        <f t="shared" si="230"/>
        <v>800</v>
      </c>
      <c r="W231" t="str">
        <f t="shared" si="231"/>
        <v/>
      </c>
      <c r="X231" t="str">
        <f>IF(B230="","",IF(OR(W231="",W231=0),"",IF(V231=800,"",INDEX(DATA!$M$10:$Q$10,1,MATCH(W231,DATA!$M$9:$Q$9,0)))))</f>
        <v/>
      </c>
      <c r="Y231" t="str">
        <f>IF(B230="","",IF($CG$13=2,IF(OR(F230="NO",F230=""),"",F230),IF(V231=800,"",DATA!$M$11)))</f>
        <v/>
      </c>
      <c r="Z231" t="str">
        <f>IF(B230="","",IF(AND($CG$13=2,G230="NO"),"",IF(V231=800,"",LEFT(DATA!$M$12,2)&amp;D230)))</f>
        <v/>
      </c>
      <c r="AA231" t="str">
        <f>IF(B230="","",IF(AND($CG$13=2,G230="NO"),"",IF(V231=800,"",LEFT(DATA!$M$13,2)&amp;D230)))</f>
        <v/>
      </c>
      <c r="AB231" t="str">
        <f>IF(B230="","",IF(AND($CG$13=2,H230="NO"),"",IF(V231=800,"",LEFT(DATA!$M$14,2)&amp;D230)))</f>
        <v/>
      </c>
      <c r="AC231" t="str">
        <f>IF(B230="","",IF(AND($CG$13=2,H230="NO"),"",IF(V231=800,"",LEFT(DATA!$M$15,2)&amp;D230)))</f>
        <v/>
      </c>
      <c r="AD231" t="str">
        <f>IF(B230="","",IF(AND($CG$13=2,I230="NO"),"",IF(V231=800,"",LEFT(DATA!$M$16,2)&amp;D230)))</f>
        <v/>
      </c>
      <c r="AE231" t="str">
        <f>IF(B230="","",IF(AND($CG$13=2,I230="NO"),"",IF(V231=800,"",LEFT(DATA!$M$17,2)&amp;D230)))</f>
        <v/>
      </c>
      <c r="AF231" t="str">
        <f>IF(B230="","",IF(AND($CG$13=2,J230="NO"),"",IF(V231=800,"",LEFT(DATA!$M$18,2)&amp;D230)))</f>
        <v/>
      </c>
      <c r="AG231" t="str">
        <f>IF(B230="","",IF(AND($CG$13=2,J230="NO"),"",IF(V231=800,"",LEFT(DATA!$M$19,2)&amp;D230)))</f>
        <v/>
      </c>
      <c r="AJ231" s="192" t="str">
        <f t="shared" si="232"/>
        <v/>
      </c>
      <c r="AK231" s="192" t="str">
        <f t="shared" si="233"/>
        <v/>
      </c>
      <c r="AL231" s="192" t="str">
        <f t="shared" si="234"/>
        <v/>
      </c>
      <c r="AM231" s="192" t="e">
        <f t="shared" si="235"/>
        <v>#VALUE!</v>
      </c>
      <c r="AN231" s="192">
        <v>217</v>
      </c>
      <c r="AO231" s="192" t="str">
        <f>IF(AL231="","",INDEX($W$15:$AG$402,MATCH(AL231,V$15:$V$402,0),1))</f>
        <v/>
      </c>
      <c r="AP231" s="192" t="str">
        <f t="shared" si="236"/>
        <v/>
      </c>
      <c r="AQ231" s="192" t="str">
        <f t="shared" si="237"/>
        <v/>
      </c>
      <c r="AR231" s="192" t="str">
        <f t="shared" si="238"/>
        <v/>
      </c>
      <c r="AS231" s="192" t="str">
        <f t="shared" si="239"/>
        <v/>
      </c>
      <c r="AT231" s="192" t="str">
        <f t="shared" si="240"/>
        <v/>
      </c>
      <c r="AU231" s="192" t="str">
        <f t="shared" si="241"/>
        <v/>
      </c>
      <c r="AV231" s="192" t="str">
        <f t="shared" si="242"/>
        <v/>
      </c>
      <c r="AW231" s="192" t="str">
        <f t="shared" si="243"/>
        <v/>
      </c>
      <c r="AX231" s="192" t="str">
        <f t="shared" si="244"/>
        <v/>
      </c>
      <c r="AY231" s="192" t="str">
        <f t="shared" si="245"/>
        <v/>
      </c>
      <c r="BB231">
        <f t="shared" si="246"/>
        <v>800</v>
      </c>
      <c r="BC231">
        <f t="shared" si="247"/>
        <v>800</v>
      </c>
      <c r="BD231">
        <f t="shared" si="248"/>
        <v>800</v>
      </c>
      <c r="BE231">
        <f t="shared" si="249"/>
        <v>800</v>
      </c>
      <c r="BF231">
        <f t="shared" si="250"/>
        <v>800</v>
      </c>
      <c r="BG231">
        <f t="shared" si="251"/>
        <v>800</v>
      </c>
      <c r="BH231">
        <v>217</v>
      </c>
      <c r="BK231">
        <f t="shared" si="252"/>
        <v>800</v>
      </c>
      <c r="BL231">
        <f t="shared" si="253"/>
        <v>800</v>
      </c>
      <c r="BM231">
        <f t="shared" si="254"/>
        <v>800</v>
      </c>
      <c r="BN231">
        <f t="shared" si="255"/>
        <v>800</v>
      </c>
      <c r="BO231">
        <f t="shared" si="256"/>
        <v>800</v>
      </c>
      <c r="BP231">
        <f t="shared" si="257"/>
        <v>800</v>
      </c>
      <c r="BQ231">
        <f t="shared" si="258"/>
        <v>800</v>
      </c>
      <c r="CS231" s="193" t="str">
        <f t="shared" si="195"/>
        <v/>
      </c>
      <c r="CT231" s="193" t="str">
        <f t="shared" si="196"/>
        <v/>
      </c>
      <c r="CU231" s="193" t="str">
        <f t="shared" si="197"/>
        <v/>
      </c>
      <c r="CV231" s="193" t="str">
        <f t="shared" si="198"/>
        <v/>
      </c>
      <c r="CW231" s="193" t="str">
        <f t="shared" si="199"/>
        <v/>
      </c>
      <c r="CX231" s="193" t="str">
        <f t="shared" si="200"/>
        <v/>
      </c>
      <c r="CY231" s="193" t="str">
        <f t="shared" si="201"/>
        <v/>
      </c>
      <c r="CZ231" s="193" t="str">
        <f t="shared" si="202"/>
        <v/>
      </c>
      <c r="DA231" s="193" t="str">
        <f t="shared" si="203"/>
        <v/>
      </c>
      <c r="DB231" s="193" t="str">
        <f t="shared" si="204"/>
        <v/>
      </c>
      <c r="DC231" s="193" t="str">
        <f t="shared" si="205"/>
        <v/>
      </c>
      <c r="DF231">
        <v>218</v>
      </c>
      <c r="DG231" s="192" t="e">
        <f t="shared" si="206"/>
        <v>#NUM!</v>
      </c>
      <c r="DH231" s="192" t="e">
        <f t="shared" si="207"/>
        <v>#NUM!</v>
      </c>
      <c r="DI231" s="192" t="e">
        <f t="shared" si="208"/>
        <v>#NUM!</v>
      </c>
      <c r="DJ231" s="192" t="e">
        <f t="shared" si="209"/>
        <v>#NUM!</v>
      </c>
      <c r="DK231" s="192" t="e">
        <f t="shared" si="210"/>
        <v>#NUM!</v>
      </c>
      <c r="DL231" s="192" t="e">
        <f t="shared" si="211"/>
        <v>#NUM!</v>
      </c>
      <c r="DM231" s="192" t="e">
        <f t="shared" si="212"/>
        <v>#NUM!</v>
      </c>
      <c r="DN231" s="192" t="e">
        <f t="shared" si="213"/>
        <v>#NUM!</v>
      </c>
      <c r="DO231" s="192" t="e">
        <f t="shared" si="214"/>
        <v>#NUM!</v>
      </c>
      <c r="DP231" s="192" t="e">
        <f t="shared" si="215"/>
        <v>#NUM!</v>
      </c>
      <c r="DQ231" s="192" t="e">
        <f t="shared" si="216"/>
        <v>#NUM!</v>
      </c>
      <c r="DU231" s="204" t="e">
        <f t="shared" si="217"/>
        <v>#NUM!</v>
      </c>
      <c r="DV231" s="204" t="e">
        <f t="shared" si="218"/>
        <v>#NUM!</v>
      </c>
      <c r="DW231" s="204" t="e">
        <f t="shared" si="219"/>
        <v>#NUM!</v>
      </c>
      <c r="DX231" s="204" t="e">
        <f t="shared" si="220"/>
        <v>#NUM!</v>
      </c>
      <c r="DY231" s="204" t="e">
        <f t="shared" si="221"/>
        <v>#NUM!</v>
      </c>
      <c r="DZ231" s="204" t="e">
        <f t="shared" si="222"/>
        <v>#NUM!</v>
      </c>
      <c r="EA231" s="204" t="e">
        <f t="shared" si="223"/>
        <v>#NUM!</v>
      </c>
      <c r="EB231" s="204" t="e">
        <f t="shared" si="224"/>
        <v>#NUM!</v>
      </c>
      <c r="EC231" s="204" t="e">
        <f t="shared" si="225"/>
        <v>#NUM!</v>
      </c>
      <c r="ED231" s="204" t="e">
        <f t="shared" si="226"/>
        <v>#NUM!</v>
      </c>
      <c r="EE231" s="204" t="e">
        <f t="shared" si="227"/>
        <v>#NUM!</v>
      </c>
    </row>
    <row r="232" spans="2:135" ht="22.8" x14ac:dyDescent="0.3">
      <c r="B232" s="225" t="str">
        <f t="shared" si="228"/>
        <v/>
      </c>
      <c r="C232" s="226" t="str">
        <f t="shared" si="229"/>
        <v/>
      </c>
      <c r="D232" s="227" t="s">
        <v>293</v>
      </c>
      <c r="E232" s="279" t="s">
        <v>38</v>
      </c>
      <c r="F232" s="202"/>
      <c r="G232" s="202"/>
      <c r="H232" s="202"/>
      <c r="I232" s="202"/>
      <c r="J232" s="202"/>
      <c r="K232" s="201"/>
      <c r="U232">
        <v>218</v>
      </c>
      <c r="V232">
        <f t="shared" si="230"/>
        <v>800</v>
      </c>
      <c r="W232" t="str">
        <f t="shared" si="231"/>
        <v/>
      </c>
      <c r="X232" t="str">
        <f>IF(B231="","",IF(OR(W232="",W232=0),"",IF(V232=800,"",INDEX(DATA!$M$10:$Q$10,1,MATCH(W232,DATA!$M$9:$Q$9,0)))))</f>
        <v/>
      </c>
      <c r="Y232" t="str">
        <f>IF(B231="","",IF($CG$13=2,IF(OR(F231="NO",F231=""),"",F231),IF(V232=800,"",DATA!$M$11)))</f>
        <v/>
      </c>
      <c r="Z232" t="str">
        <f>IF(B231="","",IF(AND($CG$13=2,G231="NO"),"",IF(V232=800,"",LEFT(DATA!$M$12,2)&amp;D231)))</f>
        <v/>
      </c>
      <c r="AA232" t="str">
        <f>IF(B231="","",IF(AND($CG$13=2,G231="NO"),"",IF(V232=800,"",LEFT(DATA!$M$13,2)&amp;D231)))</f>
        <v/>
      </c>
      <c r="AB232" t="str">
        <f>IF(B231="","",IF(AND($CG$13=2,H231="NO"),"",IF(V232=800,"",LEFT(DATA!$M$14,2)&amp;D231)))</f>
        <v/>
      </c>
      <c r="AC232" t="str">
        <f>IF(B231="","",IF(AND($CG$13=2,H231="NO"),"",IF(V232=800,"",LEFT(DATA!$M$15,2)&amp;D231)))</f>
        <v/>
      </c>
      <c r="AD232" t="str">
        <f>IF(B231="","",IF(AND($CG$13=2,I231="NO"),"",IF(V232=800,"",LEFT(DATA!$M$16,2)&amp;D231)))</f>
        <v/>
      </c>
      <c r="AE232" t="str">
        <f>IF(B231="","",IF(AND($CG$13=2,I231="NO"),"",IF(V232=800,"",LEFT(DATA!$M$17,2)&amp;D231)))</f>
        <v/>
      </c>
      <c r="AF232" t="str">
        <f>IF(B231="","",IF(AND($CG$13=2,J231="NO"),"",IF(V232=800,"",LEFT(DATA!$M$18,2)&amp;D231)))</f>
        <v/>
      </c>
      <c r="AG232" t="str">
        <f>IF(B231="","",IF(AND($CG$13=2,J231="NO"),"",IF(V232=800,"",LEFT(DATA!$M$19,2)&amp;D231)))</f>
        <v/>
      </c>
      <c r="AJ232" s="192" t="str">
        <f t="shared" si="232"/>
        <v/>
      </c>
      <c r="AK232" s="192" t="str">
        <f t="shared" si="233"/>
        <v/>
      </c>
      <c r="AL232" s="192" t="str">
        <f t="shared" si="234"/>
        <v/>
      </c>
      <c r="AM232" s="192" t="e">
        <f t="shared" si="235"/>
        <v>#VALUE!</v>
      </c>
      <c r="AN232" s="192">
        <v>218</v>
      </c>
      <c r="AO232" s="192" t="str">
        <f>IF(AL232="","",INDEX($W$15:$AG$402,MATCH(AL232,V$15:$V$402,0),1))</f>
        <v/>
      </c>
      <c r="AP232" s="192" t="str">
        <f t="shared" si="236"/>
        <v/>
      </c>
      <c r="AQ232" s="192" t="str">
        <f t="shared" si="237"/>
        <v/>
      </c>
      <c r="AR232" s="192" t="str">
        <f t="shared" si="238"/>
        <v/>
      </c>
      <c r="AS232" s="192" t="str">
        <f t="shared" si="239"/>
        <v/>
      </c>
      <c r="AT232" s="192" t="str">
        <f t="shared" si="240"/>
        <v/>
      </c>
      <c r="AU232" s="192" t="str">
        <f t="shared" si="241"/>
        <v/>
      </c>
      <c r="AV232" s="192" t="str">
        <f t="shared" si="242"/>
        <v/>
      </c>
      <c r="AW232" s="192" t="str">
        <f t="shared" si="243"/>
        <v/>
      </c>
      <c r="AX232" s="192" t="str">
        <f t="shared" si="244"/>
        <v/>
      </c>
      <c r="AY232" s="192" t="str">
        <f t="shared" si="245"/>
        <v/>
      </c>
      <c r="BB232">
        <f t="shared" si="246"/>
        <v>800</v>
      </c>
      <c r="BC232">
        <f t="shared" si="247"/>
        <v>800</v>
      </c>
      <c r="BD232">
        <f t="shared" si="248"/>
        <v>800</v>
      </c>
      <c r="BE232">
        <f t="shared" si="249"/>
        <v>800</v>
      </c>
      <c r="BF232">
        <f t="shared" si="250"/>
        <v>800</v>
      </c>
      <c r="BG232">
        <f t="shared" si="251"/>
        <v>800</v>
      </c>
      <c r="BH232">
        <v>218</v>
      </c>
      <c r="BK232">
        <f t="shared" si="252"/>
        <v>800</v>
      </c>
      <c r="BL232">
        <f t="shared" si="253"/>
        <v>800</v>
      </c>
      <c r="BM232">
        <f t="shared" si="254"/>
        <v>800</v>
      </c>
      <c r="BN232">
        <f t="shared" si="255"/>
        <v>800</v>
      </c>
      <c r="BO232">
        <f t="shared" si="256"/>
        <v>800</v>
      </c>
      <c r="BP232">
        <f t="shared" si="257"/>
        <v>800</v>
      </c>
      <c r="BQ232">
        <f t="shared" si="258"/>
        <v>800</v>
      </c>
      <c r="CS232" s="193" t="str">
        <f t="shared" si="195"/>
        <v/>
      </c>
      <c r="CT232" s="193" t="str">
        <f t="shared" si="196"/>
        <v/>
      </c>
      <c r="CU232" s="193" t="str">
        <f t="shared" si="197"/>
        <v/>
      </c>
      <c r="CV232" s="193" t="str">
        <f t="shared" si="198"/>
        <v/>
      </c>
      <c r="CW232" s="193" t="str">
        <f t="shared" si="199"/>
        <v/>
      </c>
      <c r="CX232" s="193" t="str">
        <f t="shared" si="200"/>
        <v/>
      </c>
      <c r="CY232" s="193" t="str">
        <f t="shared" si="201"/>
        <v/>
      </c>
      <c r="CZ232" s="193" t="str">
        <f t="shared" si="202"/>
        <v/>
      </c>
      <c r="DA232" s="193" t="str">
        <f t="shared" si="203"/>
        <v/>
      </c>
      <c r="DB232" s="193" t="str">
        <f t="shared" si="204"/>
        <v/>
      </c>
      <c r="DC232" s="193" t="str">
        <f t="shared" si="205"/>
        <v/>
      </c>
      <c r="DF232">
        <v>219</v>
      </c>
      <c r="DG232" s="192" t="e">
        <f t="shared" si="206"/>
        <v>#NUM!</v>
      </c>
      <c r="DH232" s="192" t="e">
        <f t="shared" si="207"/>
        <v>#NUM!</v>
      </c>
      <c r="DI232" s="192" t="e">
        <f t="shared" si="208"/>
        <v>#NUM!</v>
      </c>
      <c r="DJ232" s="192" t="e">
        <f t="shared" si="209"/>
        <v>#NUM!</v>
      </c>
      <c r="DK232" s="192" t="e">
        <f t="shared" si="210"/>
        <v>#NUM!</v>
      </c>
      <c r="DL232" s="192" t="e">
        <f t="shared" si="211"/>
        <v>#NUM!</v>
      </c>
      <c r="DM232" s="192" t="e">
        <f t="shared" si="212"/>
        <v>#NUM!</v>
      </c>
      <c r="DN232" s="192" t="e">
        <f t="shared" si="213"/>
        <v>#NUM!</v>
      </c>
      <c r="DO232" s="192" t="e">
        <f t="shared" si="214"/>
        <v>#NUM!</v>
      </c>
      <c r="DP232" s="192" t="e">
        <f t="shared" si="215"/>
        <v>#NUM!</v>
      </c>
      <c r="DQ232" s="192" t="e">
        <f t="shared" si="216"/>
        <v>#NUM!</v>
      </c>
      <c r="DU232" s="204" t="e">
        <f t="shared" si="217"/>
        <v>#NUM!</v>
      </c>
      <c r="DV232" s="204" t="e">
        <f t="shared" si="218"/>
        <v>#NUM!</v>
      </c>
      <c r="DW232" s="204" t="e">
        <f t="shared" si="219"/>
        <v>#NUM!</v>
      </c>
      <c r="DX232" s="204" t="e">
        <f t="shared" si="220"/>
        <v>#NUM!</v>
      </c>
      <c r="DY232" s="204" t="e">
        <f t="shared" si="221"/>
        <v>#NUM!</v>
      </c>
      <c r="DZ232" s="204" t="e">
        <f t="shared" si="222"/>
        <v>#NUM!</v>
      </c>
      <c r="EA232" s="204" t="e">
        <f t="shared" si="223"/>
        <v>#NUM!</v>
      </c>
      <c r="EB232" s="204" t="e">
        <f t="shared" si="224"/>
        <v>#NUM!</v>
      </c>
      <c r="EC232" s="204" t="e">
        <f t="shared" si="225"/>
        <v>#NUM!</v>
      </c>
      <c r="ED232" s="204" t="e">
        <f t="shared" si="226"/>
        <v>#NUM!</v>
      </c>
      <c r="EE232" s="204" t="e">
        <f t="shared" si="227"/>
        <v>#NUM!</v>
      </c>
    </row>
    <row r="233" spans="2:135" ht="22.8" x14ac:dyDescent="0.3">
      <c r="B233" s="225" t="str">
        <f t="shared" si="228"/>
        <v/>
      </c>
      <c r="C233" s="226" t="str">
        <f t="shared" si="229"/>
        <v/>
      </c>
      <c r="D233" s="227" t="s">
        <v>293</v>
      </c>
      <c r="E233" s="279" t="s">
        <v>38</v>
      </c>
      <c r="F233" s="202"/>
      <c r="G233" s="202"/>
      <c r="H233" s="202"/>
      <c r="I233" s="202"/>
      <c r="J233" s="202"/>
      <c r="K233" s="201"/>
      <c r="U233">
        <v>219</v>
      </c>
      <c r="V233">
        <f t="shared" si="230"/>
        <v>800</v>
      </c>
      <c r="W233" t="str">
        <f t="shared" si="231"/>
        <v/>
      </c>
      <c r="X233" t="str">
        <f>IF(B232="","",IF(OR(W233="",W233=0),"",IF(V233=800,"",INDEX(DATA!$M$10:$Q$10,1,MATCH(W233,DATA!$M$9:$Q$9,0)))))</f>
        <v/>
      </c>
      <c r="Y233" t="str">
        <f>IF(B232="","",IF($CG$13=2,IF(OR(F232="NO",F232=""),"",F232),IF(V233=800,"",DATA!$M$11)))</f>
        <v/>
      </c>
      <c r="Z233" t="str">
        <f>IF(B232="","",IF(AND($CG$13=2,G232="NO"),"",IF(V233=800,"",LEFT(DATA!$M$12,2)&amp;D232)))</f>
        <v/>
      </c>
      <c r="AA233" t="str">
        <f>IF(B232="","",IF(AND($CG$13=2,G232="NO"),"",IF(V233=800,"",LEFT(DATA!$M$13,2)&amp;D232)))</f>
        <v/>
      </c>
      <c r="AB233" t="str">
        <f>IF(B232="","",IF(AND($CG$13=2,H232="NO"),"",IF(V233=800,"",LEFT(DATA!$M$14,2)&amp;D232)))</f>
        <v/>
      </c>
      <c r="AC233" t="str">
        <f>IF(B232="","",IF(AND($CG$13=2,H232="NO"),"",IF(V233=800,"",LEFT(DATA!$M$15,2)&amp;D232)))</f>
        <v/>
      </c>
      <c r="AD233" t="str">
        <f>IF(B232="","",IF(AND($CG$13=2,I232="NO"),"",IF(V233=800,"",LEFT(DATA!$M$16,2)&amp;D232)))</f>
        <v/>
      </c>
      <c r="AE233" t="str">
        <f>IF(B232="","",IF(AND($CG$13=2,I232="NO"),"",IF(V233=800,"",LEFT(DATA!$M$17,2)&amp;D232)))</f>
        <v/>
      </c>
      <c r="AF233" t="str">
        <f>IF(B232="","",IF(AND($CG$13=2,J232="NO"),"",IF(V233=800,"",LEFT(DATA!$M$18,2)&amp;D232)))</f>
        <v/>
      </c>
      <c r="AG233" t="str">
        <f>IF(B232="","",IF(AND($CG$13=2,J232="NO"),"",IF(V233=800,"",LEFT(DATA!$M$19,2)&amp;D232)))</f>
        <v/>
      </c>
      <c r="AJ233" s="192" t="str">
        <f t="shared" si="232"/>
        <v/>
      </c>
      <c r="AK233" s="192" t="str">
        <f t="shared" si="233"/>
        <v/>
      </c>
      <c r="AL233" s="192" t="str">
        <f t="shared" si="234"/>
        <v/>
      </c>
      <c r="AM233" s="192" t="e">
        <f t="shared" si="235"/>
        <v>#VALUE!</v>
      </c>
      <c r="AN233" s="192">
        <v>219</v>
      </c>
      <c r="AO233" s="192" t="str">
        <f>IF(AL233="","",INDEX($W$15:$AG$402,MATCH(AL233,V$15:$V$402,0),1))</f>
        <v/>
      </c>
      <c r="AP233" s="192" t="str">
        <f t="shared" si="236"/>
        <v/>
      </c>
      <c r="AQ233" s="192" t="str">
        <f t="shared" si="237"/>
        <v/>
      </c>
      <c r="AR233" s="192" t="str">
        <f t="shared" si="238"/>
        <v/>
      </c>
      <c r="AS233" s="192" t="str">
        <f t="shared" si="239"/>
        <v/>
      </c>
      <c r="AT233" s="192" t="str">
        <f t="shared" si="240"/>
        <v/>
      </c>
      <c r="AU233" s="192" t="str">
        <f t="shared" si="241"/>
        <v/>
      </c>
      <c r="AV233" s="192" t="str">
        <f t="shared" si="242"/>
        <v/>
      </c>
      <c r="AW233" s="192" t="str">
        <f t="shared" si="243"/>
        <v/>
      </c>
      <c r="AX233" s="192" t="str">
        <f t="shared" si="244"/>
        <v/>
      </c>
      <c r="AY233" s="192" t="str">
        <f t="shared" si="245"/>
        <v/>
      </c>
      <c r="BB233">
        <f t="shared" si="246"/>
        <v>800</v>
      </c>
      <c r="BC233">
        <f t="shared" si="247"/>
        <v>800</v>
      </c>
      <c r="BD233">
        <f t="shared" si="248"/>
        <v>800</v>
      </c>
      <c r="BE233">
        <f t="shared" si="249"/>
        <v>800</v>
      </c>
      <c r="BF233">
        <f t="shared" si="250"/>
        <v>800</v>
      </c>
      <c r="BG233">
        <f t="shared" si="251"/>
        <v>800</v>
      </c>
      <c r="BH233">
        <v>219</v>
      </c>
      <c r="BK233">
        <f t="shared" si="252"/>
        <v>800</v>
      </c>
      <c r="BL233">
        <f t="shared" si="253"/>
        <v>800</v>
      </c>
      <c r="BM233">
        <f t="shared" si="254"/>
        <v>800</v>
      </c>
      <c r="BN233">
        <f t="shared" si="255"/>
        <v>800</v>
      </c>
      <c r="BO233">
        <f t="shared" si="256"/>
        <v>800</v>
      </c>
      <c r="BP233">
        <f t="shared" si="257"/>
        <v>800</v>
      </c>
      <c r="BQ233">
        <f t="shared" si="258"/>
        <v>800</v>
      </c>
      <c r="CS233" s="193" t="str">
        <f t="shared" si="195"/>
        <v/>
      </c>
      <c r="CT233" s="193" t="str">
        <f t="shared" si="196"/>
        <v/>
      </c>
      <c r="CU233" s="193" t="str">
        <f t="shared" si="197"/>
        <v/>
      </c>
      <c r="CV233" s="193" t="str">
        <f t="shared" si="198"/>
        <v/>
      </c>
      <c r="CW233" s="193" t="str">
        <f t="shared" si="199"/>
        <v/>
      </c>
      <c r="CX233" s="193" t="str">
        <f t="shared" si="200"/>
        <v/>
      </c>
      <c r="CY233" s="193" t="str">
        <f t="shared" si="201"/>
        <v/>
      </c>
      <c r="CZ233" s="193" t="str">
        <f t="shared" si="202"/>
        <v/>
      </c>
      <c r="DA233" s="193" t="str">
        <f t="shared" si="203"/>
        <v/>
      </c>
      <c r="DB233" s="193" t="str">
        <f t="shared" si="204"/>
        <v/>
      </c>
      <c r="DC233" s="193" t="str">
        <f t="shared" si="205"/>
        <v/>
      </c>
      <c r="DF233">
        <v>220</v>
      </c>
      <c r="DG233" s="192" t="e">
        <f t="shared" si="206"/>
        <v>#NUM!</v>
      </c>
      <c r="DH233" s="192" t="e">
        <f t="shared" si="207"/>
        <v>#NUM!</v>
      </c>
      <c r="DI233" s="192" t="e">
        <f t="shared" si="208"/>
        <v>#NUM!</v>
      </c>
      <c r="DJ233" s="192" t="e">
        <f t="shared" si="209"/>
        <v>#NUM!</v>
      </c>
      <c r="DK233" s="192" t="e">
        <f t="shared" si="210"/>
        <v>#NUM!</v>
      </c>
      <c r="DL233" s="192" t="e">
        <f t="shared" si="211"/>
        <v>#NUM!</v>
      </c>
      <c r="DM233" s="192" t="e">
        <f t="shared" si="212"/>
        <v>#NUM!</v>
      </c>
      <c r="DN233" s="192" t="e">
        <f t="shared" si="213"/>
        <v>#NUM!</v>
      </c>
      <c r="DO233" s="192" t="e">
        <f t="shared" si="214"/>
        <v>#NUM!</v>
      </c>
      <c r="DP233" s="192" t="e">
        <f t="shared" si="215"/>
        <v>#NUM!</v>
      </c>
      <c r="DQ233" s="192" t="e">
        <f t="shared" si="216"/>
        <v>#NUM!</v>
      </c>
      <c r="DU233" s="204" t="e">
        <f t="shared" si="217"/>
        <v>#NUM!</v>
      </c>
      <c r="DV233" s="204" t="e">
        <f t="shared" si="218"/>
        <v>#NUM!</v>
      </c>
      <c r="DW233" s="204" t="e">
        <f t="shared" si="219"/>
        <v>#NUM!</v>
      </c>
      <c r="DX233" s="204" t="e">
        <f t="shared" si="220"/>
        <v>#NUM!</v>
      </c>
      <c r="DY233" s="204" t="e">
        <f t="shared" si="221"/>
        <v>#NUM!</v>
      </c>
      <c r="DZ233" s="204" t="e">
        <f t="shared" si="222"/>
        <v>#NUM!</v>
      </c>
      <c r="EA233" s="204" t="e">
        <f t="shared" si="223"/>
        <v>#NUM!</v>
      </c>
      <c r="EB233" s="204" t="e">
        <f t="shared" si="224"/>
        <v>#NUM!</v>
      </c>
      <c r="EC233" s="204" t="e">
        <f t="shared" si="225"/>
        <v>#NUM!</v>
      </c>
      <c r="ED233" s="204" t="e">
        <f t="shared" si="226"/>
        <v>#NUM!</v>
      </c>
      <c r="EE233" s="204" t="e">
        <f t="shared" si="227"/>
        <v>#NUM!</v>
      </c>
    </row>
    <row r="234" spans="2:135" ht="22.8" x14ac:dyDescent="0.3">
      <c r="B234" s="225" t="str">
        <f t="shared" si="228"/>
        <v/>
      </c>
      <c r="C234" s="226" t="str">
        <f t="shared" si="229"/>
        <v/>
      </c>
      <c r="D234" s="227" t="s">
        <v>293</v>
      </c>
      <c r="E234" s="279" t="s">
        <v>38</v>
      </c>
      <c r="F234" s="202"/>
      <c r="G234" s="202"/>
      <c r="H234" s="202"/>
      <c r="I234" s="202"/>
      <c r="J234" s="202"/>
      <c r="K234" s="201"/>
      <c r="U234">
        <v>220</v>
      </c>
      <c r="V234">
        <f t="shared" si="230"/>
        <v>800</v>
      </c>
      <c r="W234" t="str">
        <f t="shared" si="231"/>
        <v/>
      </c>
      <c r="X234" t="str">
        <f>IF(B233="","",IF(OR(W234="",W234=0),"",IF(V234=800,"",INDEX(DATA!$M$10:$Q$10,1,MATCH(W234,DATA!$M$9:$Q$9,0)))))</f>
        <v/>
      </c>
      <c r="Y234" t="str">
        <f>IF(B233="","",IF($CG$13=2,IF(OR(F233="NO",F233=""),"",F233),IF(V234=800,"",DATA!$M$11)))</f>
        <v/>
      </c>
      <c r="Z234" t="str">
        <f>IF(B233="","",IF(AND($CG$13=2,G233="NO"),"",IF(V234=800,"",LEFT(DATA!$M$12,2)&amp;D233)))</f>
        <v/>
      </c>
      <c r="AA234" t="str">
        <f>IF(B233="","",IF(AND($CG$13=2,G233="NO"),"",IF(V234=800,"",LEFT(DATA!$M$13,2)&amp;D233)))</f>
        <v/>
      </c>
      <c r="AB234" t="str">
        <f>IF(B233="","",IF(AND($CG$13=2,H233="NO"),"",IF(V234=800,"",LEFT(DATA!$M$14,2)&amp;D233)))</f>
        <v/>
      </c>
      <c r="AC234" t="str">
        <f>IF(B233="","",IF(AND($CG$13=2,H233="NO"),"",IF(V234=800,"",LEFT(DATA!$M$15,2)&amp;D233)))</f>
        <v/>
      </c>
      <c r="AD234" t="str">
        <f>IF(B233="","",IF(AND($CG$13=2,I233="NO"),"",IF(V234=800,"",LEFT(DATA!$M$16,2)&amp;D233)))</f>
        <v/>
      </c>
      <c r="AE234" t="str">
        <f>IF(B233="","",IF(AND($CG$13=2,I233="NO"),"",IF(V234=800,"",LEFT(DATA!$M$17,2)&amp;D233)))</f>
        <v/>
      </c>
      <c r="AF234" t="str">
        <f>IF(B233="","",IF(AND($CG$13=2,J233="NO"),"",IF(V234=800,"",LEFT(DATA!$M$18,2)&amp;D233)))</f>
        <v/>
      </c>
      <c r="AG234" t="str">
        <f>IF(B233="","",IF(AND($CG$13=2,J233="NO"),"",IF(V234=800,"",LEFT(DATA!$M$19,2)&amp;D233)))</f>
        <v/>
      </c>
      <c r="AJ234" s="192" t="str">
        <f t="shared" si="232"/>
        <v/>
      </c>
      <c r="AK234" s="192" t="str">
        <f t="shared" si="233"/>
        <v/>
      </c>
      <c r="AL234" s="192" t="str">
        <f t="shared" si="234"/>
        <v/>
      </c>
      <c r="AM234" s="192" t="e">
        <f t="shared" si="235"/>
        <v>#VALUE!</v>
      </c>
      <c r="AN234" s="192">
        <v>220</v>
      </c>
      <c r="AO234" s="192" t="str">
        <f>IF(AL234="","",INDEX($W$15:$AG$402,MATCH(AL234,V$15:$V$402,0),1))</f>
        <v/>
      </c>
      <c r="AP234" s="192" t="str">
        <f t="shared" si="236"/>
        <v/>
      </c>
      <c r="AQ234" s="192" t="str">
        <f t="shared" si="237"/>
        <v/>
      </c>
      <c r="AR234" s="192" t="str">
        <f t="shared" si="238"/>
        <v/>
      </c>
      <c r="AS234" s="192" t="str">
        <f t="shared" si="239"/>
        <v/>
      </c>
      <c r="AT234" s="192" t="str">
        <f t="shared" si="240"/>
        <v/>
      </c>
      <c r="AU234" s="192" t="str">
        <f t="shared" si="241"/>
        <v/>
      </c>
      <c r="AV234" s="192" t="str">
        <f t="shared" si="242"/>
        <v/>
      </c>
      <c r="AW234" s="192" t="str">
        <f t="shared" si="243"/>
        <v/>
      </c>
      <c r="AX234" s="192" t="str">
        <f t="shared" si="244"/>
        <v/>
      </c>
      <c r="AY234" s="192" t="str">
        <f t="shared" si="245"/>
        <v/>
      </c>
      <c r="BB234">
        <f t="shared" si="246"/>
        <v>800</v>
      </c>
      <c r="BC234">
        <f t="shared" si="247"/>
        <v>800</v>
      </c>
      <c r="BD234">
        <f t="shared" si="248"/>
        <v>800</v>
      </c>
      <c r="BE234">
        <f t="shared" si="249"/>
        <v>800</v>
      </c>
      <c r="BF234">
        <f t="shared" si="250"/>
        <v>800</v>
      </c>
      <c r="BG234">
        <f t="shared" si="251"/>
        <v>800</v>
      </c>
      <c r="BH234">
        <v>220</v>
      </c>
      <c r="BK234">
        <f t="shared" si="252"/>
        <v>800</v>
      </c>
      <c r="BL234">
        <f t="shared" si="253"/>
        <v>800</v>
      </c>
      <c r="BM234">
        <f t="shared" si="254"/>
        <v>800</v>
      </c>
      <c r="BN234">
        <f t="shared" si="255"/>
        <v>800</v>
      </c>
      <c r="BO234">
        <f t="shared" si="256"/>
        <v>800</v>
      </c>
      <c r="BP234">
        <f t="shared" si="257"/>
        <v>800</v>
      </c>
      <c r="BQ234">
        <f t="shared" si="258"/>
        <v>800</v>
      </c>
      <c r="CS234" s="193" t="str">
        <f t="shared" si="195"/>
        <v/>
      </c>
      <c r="CT234" s="193" t="str">
        <f t="shared" si="196"/>
        <v/>
      </c>
      <c r="CU234" s="193" t="str">
        <f t="shared" si="197"/>
        <v/>
      </c>
      <c r="CV234" s="193" t="str">
        <f t="shared" si="198"/>
        <v/>
      </c>
      <c r="CW234" s="193" t="str">
        <f t="shared" si="199"/>
        <v/>
      </c>
      <c r="CX234" s="193" t="str">
        <f t="shared" si="200"/>
        <v/>
      </c>
      <c r="CY234" s="193" t="str">
        <f t="shared" si="201"/>
        <v/>
      </c>
      <c r="CZ234" s="193" t="str">
        <f t="shared" si="202"/>
        <v/>
      </c>
      <c r="DA234" s="193" t="str">
        <f t="shared" si="203"/>
        <v/>
      </c>
      <c r="DB234" s="193" t="str">
        <f t="shared" si="204"/>
        <v/>
      </c>
      <c r="DC234" s="193" t="str">
        <f t="shared" si="205"/>
        <v/>
      </c>
      <c r="DF234">
        <v>221</v>
      </c>
      <c r="DG234" s="192" t="e">
        <f t="shared" si="206"/>
        <v>#NUM!</v>
      </c>
      <c r="DH234" s="192" t="e">
        <f t="shared" si="207"/>
        <v>#NUM!</v>
      </c>
      <c r="DI234" s="192" t="e">
        <f t="shared" si="208"/>
        <v>#NUM!</v>
      </c>
      <c r="DJ234" s="192" t="e">
        <f t="shared" si="209"/>
        <v>#NUM!</v>
      </c>
      <c r="DK234" s="192" t="e">
        <f t="shared" si="210"/>
        <v>#NUM!</v>
      </c>
      <c r="DL234" s="192" t="e">
        <f t="shared" si="211"/>
        <v>#NUM!</v>
      </c>
      <c r="DM234" s="192" t="e">
        <f t="shared" si="212"/>
        <v>#NUM!</v>
      </c>
      <c r="DN234" s="192" t="e">
        <f t="shared" si="213"/>
        <v>#NUM!</v>
      </c>
      <c r="DO234" s="192" t="e">
        <f t="shared" si="214"/>
        <v>#NUM!</v>
      </c>
      <c r="DP234" s="192" t="e">
        <f t="shared" si="215"/>
        <v>#NUM!</v>
      </c>
      <c r="DQ234" s="192" t="e">
        <f t="shared" si="216"/>
        <v>#NUM!</v>
      </c>
      <c r="DU234" s="204" t="e">
        <f t="shared" si="217"/>
        <v>#NUM!</v>
      </c>
      <c r="DV234" s="204" t="e">
        <f t="shared" si="218"/>
        <v>#NUM!</v>
      </c>
      <c r="DW234" s="204" t="e">
        <f t="shared" si="219"/>
        <v>#NUM!</v>
      </c>
      <c r="DX234" s="204" t="e">
        <f t="shared" si="220"/>
        <v>#NUM!</v>
      </c>
      <c r="DY234" s="204" t="e">
        <f t="shared" si="221"/>
        <v>#NUM!</v>
      </c>
      <c r="DZ234" s="204" t="e">
        <f t="shared" si="222"/>
        <v>#NUM!</v>
      </c>
      <c r="EA234" s="204" t="e">
        <f t="shared" si="223"/>
        <v>#NUM!</v>
      </c>
      <c r="EB234" s="204" t="e">
        <f t="shared" si="224"/>
        <v>#NUM!</v>
      </c>
      <c r="EC234" s="204" t="e">
        <f t="shared" si="225"/>
        <v>#NUM!</v>
      </c>
      <c r="ED234" s="204" t="e">
        <f t="shared" si="226"/>
        <v>#NUM!</v>
      </c>
      <c r="EE234" s="204" t="e">
        <f t="shared" si="227"/>
        <v>#NUM!</v>
      </c>
    </row>
    <row r="235" spans="2:135" ht="22.8" x14ac:dyDescent="0.3">
      <c r="B235" s="225" t="str">
        <f t="shared" si="228"/>
        <v/>
      </c>
      <c r="C235" s="226" t="str">
        <f t="shared" si="229"/>
        <v/>
      </c>
      <c r="D235" s="227" t="s">
        <v>293</v>
      </c>
      <c r="E235" s="279" t="s">
        <v>38</v>
      </c>
      <c r="F235" s="202"/>
      <c r="G235" s="202"/>
      <c r="H235" s="202"/>
      <c r="I235" s="202"/>
      <c r="J235" s="202"/>
      <c r="K235" s="201"/>
      <c r="U235">
        <v>221</v>
      </c>
      <c r="V235">
        <f t="shared" si="230"/>
        <v>800</v>
      </c>
      <c r="W235" t="str">
        <f t="shared" si="231"/>
        <v/>
      </c>
      <c r="X235" t="str">
        <f>IF(B234="","",IF(OR(W235="",W235=0),"",IF(V235=800,"",INDEX(DATA!$M$10:$Q$10,1,MATCH(W235,DATA!$M$9:$Q$9,0)))))</f>
        <v/>
      </c>
      <c r="Y235" t="str">
        <f>IF(B234="","",IF($CG$13=2,IF(OR(F234="NO",F234=""),"",F234),IF(V235=800,"",DATA!$M$11)))</f>
        <v/>
      </c>
      <c r="Z235" t="str">
        <f>IF(B234="","",IF(AND($CG$13=2,G234="NO"),"",IF(V235=800,"",LEFT(DATA!$M$12,2)&amp;D234)))</f>
        <v/>
      </c>
      <c r="AA235" t="str">
        <f>IF(B234="","",IF(AND($CG$13=2,G234="NO"),"",IF(V235=800,"",LEFT(DATA!$M$13,2)&amp;D234)))</f>
        <v/>
      </c>
      <c r="AB235" t="str">
        <f>IF(B234="","",IF(AND($CG$13=2,H234="NO"),"",IF(V235=800,"",LEFT(DATA!$M$14,2)&amp;D234)))</f>
        <v/>
      </c>
      <c r="AC235" t="str">
        <f>IF(B234="","",IF(AND($CG$13=2,H234="NO"),"",IF(V235=800,"",LEFT(DATA!$M$15,2)&amp;D234)))</f>
        <v/>
      </c>
      <c r="AD235" t="str">
        <f>IF(B234="","",IF(AND($CG$13=2,I234="NO"),"",IF(V235=800,"",LEFT(DATA!$M$16,2)&amp;D234)))</f>
        <v/>
      </c>
      <c r="AE235" t="str">
        <f>IF(B234="","",IF(AND($CG$13=2,I234="NO"),"",IF(V235=800,"",LEFT(DATA!$M$17,2)&amp;D234)))</f>
        <v/>
      </c>
      <c r="AF235" t="str">
        <f>IF(B234="","",IF(AND($CG$13=2,J234="NO"),"",IF(V235=800,"",LEFT(DATA!$M$18,2)&amp;D234)))</f>
        <v/>
      </c>
      <c r="AG235" t="str">
        <f>IF(B234="","",IF(AND($CG$13=2,J234="NO"),"",IF(V235=800,"",LEFT(DATA!$M$19,2)&amp;D234)))</f>
        <v/>
      </c>
      <c r="AJ235" s="192" t="str">
        <f t="shared" si="232"/>
        <v/>
      </c>
      <c r="AK235" s="192" t="str">
        <f t="shared" si="233"/>
        <v/>
      </c>
      <c r="AL235" s="192" t="str">
        <f t="shared" si="234"/>
        <v/>
      </c>
      <c r="AM235" s="192" t="e">
        <f t="shared" si="235"/>
        <v>#VALUE!</v>
      </c>
      <c r="AN235" s="192">
        <v>221</v>
      </c>
      <c r="AO235" s="192" t="str">
        <f>IF(AL235="","",INDEX($W$15:$AG$402,MATCH(AL235,V$15:$V$402,0),1))</f>
        <v/>
      </c>
      <c r="AP235" s="192" t="str">
        <f t="shared" si="236"/>
        <v/>
      </c>
      <c r="AQ235" s="192" t="str">
        <f t="shared" si="237"/>
        <v/>
      </c>
      <c r="AR235" s="192" t="str">
        <f t="shared" si="238"/>
        <v/>
      </c>
      <c r="AS235" s="192" t="str">
        <f t="shared" si="239"/>
        <v/>
      </c>
      <c r="AT235" s="192" t="str">
        <f t="shared" si="240"/>
        <v/>
      </c>
      <c r="AU235" s="192" t="str">
        <f t="shared" si="241"/>
        <v/>
      </c>
      <c r="AV235" s="192" t="str">
        <f t="shared" si="242"/>
        <v/>
      </c>
      <c r="AW235" s="192" t="str">
        <f t="shared" si="243"/>
        <v/>
      </c>
      <c r="AX235" s="192" t="str">
        <f t="shared" si="244"/>
        <v/>
      </c>
      <c r="AY235" s="192" t="str">
        <f t="shared" si="245"/>
        <v/>
      </c>
      <c r="BB235">
        <f t="shared" si="246"/>
        <v>800</v>
      </c>
      <c r="BC235">
        <f t="shared" si="247"/>
        <v>800</v>
      </c>
      <c r="BD235">
        <f t="shared" si="248"/>
        <v>800</v>
      </c>
      <c r="BE235">
        <f t="shared" si="249"/>
        <v>800</v>
      </c>
      <c r="BF235">
        <f t="shared" si="250"/>
        <v>800</v>
      </c>
      <c r="BG235">
        <f t="shared" si="251"/>
        <v>800</v>
      </c>
      <c r="BH235">
        <v>221</v>
      </c>
      <c r="BK235">
        <f t="shared" si="252"/>
        <v>800</v>
      </c>
      <c r="BL235">
        <f t="shared" si="253"/>
        <v>800</v>
      </c>
      <c r="BM235">
        <f t="shared" si="254"/>
        <v>800</v>
      </c>
      <c r="BN235">
        <f t="shared" si="255"/>
        <v>800</v>
      </c>
      <c r="BO235">
        <f t="shared" si="256"/>
        <v>800</v>
      </c>
      <c r="BP235">
        <f t="shared" si="257"/>
        <v>800</v>
      </c>
      <c r="BQ235">
        <f t="shared" si="258"/>
        <v>800</v>
      </c>
      <c r="CS235" s="193" t="str">
        <f t="shared" si="195"/>
        <v/>
      </c>
      <c r="CT235" s="193" t="str">
        <f t="shared" si="196"/>
        <v/>
      </c>
      <c r="CU235" s="193" t="str">
        <f t="shared" si="197"/>
        <v/>
      </c>
      <c r="CV235" s="193" t="str">
        <f t="shared" si="198"/>
        <v/>
      </c>
      <c r="CW235" s="193" t="str">
        <f t="shared" si="199"/>
        <v/>
      </c>
      <c r="CX235" s="193" t="str">
        <f t="shared" si="200"/>
        <v/>
      </c>
      <c r="CY235" s="193" t="str">
        <f t="shared" si="201"/>
        <v/>
      </c>
      <c r="CZ235" s="193" t="str">
        <f t="shared" si="202"/>
        <v/>
      </c>
      <c r="DA235" s="193" t="str">
        <f t="shared" si="203"/>
        <v/>
      </c>
      <c r="DB235" s="193" t="str">
        <f t="shared" si="204"/>
        <v/>
      </c>
      <c r="DC235" s="193" t="str">
        <f t="shared" si="205"/>
        <v/>
      </c>
      <c r="DF235">
        <v>222</v>
      </c>
      <c r="DG235" s="192" t="e">
        <f t="shared" si="206"/>
        <v>#NUM!</v>
      </c>
      <c r="DH235" s="192" t="e">
        <f t="shared" si="207"/>
        <v>#NUM!</v>
      </c>
      <c r="DI235" s="192" t="e">
        <f t="shared" si="208"/>
        <v>#NUM!</v>
      </c>
      <c r="DJ235" s="192" t="e">
        <f t="shared" si="209"/>
        <v>#NUM!</v>
      </c>
      <c r="DK235" s="192" t="e">
        <f t="shared" si="210"/>
        <v>#NUM!</v>
      </c>
      <c r="DL235" s="192" t="e">
        <f t="shared" si="211"/>
        <v>#NUM!</v>
      </c>
      <c r="DM235" s="192" t="e">
        <f t="shared" si="212"/>
        <v>#NUM!</v>
      </c>
      <c r="DN235" s="192" t="e">
        <f t="shared" si="213"/>
        <v>#NUM!</v>
      </c>
      <c r="DO235" s="192" t="e">
        <f t="shared" si="214"/>
        <v>#NUM!</v>
      </c>
      <c r="DP235" s="192" t="e">
        <f t="shared" si="215"/>
        <v>#NUM!</v>
      </c>
      <c r="DQ235" s="192" t="e">
        <f t="shared" si="216"/>
        <v>#NUM!</v>
      </c>
      <c r="DU235" s="204" t="e">
        <f t="shared" si="217"/>
        <v>#NUM!</v>
      </c>
      <c r="DV235" s="204" t="e">
        <f t="shared" si="218"/>
        <v>#NUM!</v>
      </c>
      <c r="DW235" s="204" t="e">
        <f t="shared" si="219"/>
        <v>#NUM!</v>
      </c>
      <c r="DX235" s="204" t="e">
        <f t="shared" si="220"/>
        <v>#NUM!</v>
      </c>
      <c r="DY235" s="204" t="e">
        <f t="shared" si="221"/>
        <v>#NUM!</v>
      </c>
      <c r="DZ235" s="204" t="e">
        <f t="shared" si="222"/>
        <v>#NUM!</v>
      </c>
      <c r="EA235" s="204" t="e">
        <f t="shared" si="223"/>
        <v>#NUM!</v>
      </c>
      <c r="EB235" s="204" t="e">
        <f t="shared" si="224"/>
        <v>#NUM!</v>
      </c>
      <c r="EC235" s="204" t="e">
        <f t="shared" si="225"/>
        <v>#NUM!</v>
      </c>
      <c r="ED235" s="204" t="e">
        <f t="shared" si="226"/>
        <v>#NUM!</v>
      </c>
      <c r="EE235" s="204" t="e">
        <f t="shared" si="227"/>
        <v>#NUM!</v>
      </c>
    </row>
    <row r="236" spans="2:135" ht="22.8" x14ac:dyDescent="0.3">
      <c r="B236" s="225" t="str">
        <f t="shared" si="228"/>
        <v/>
      </c>
      <c r="C236" s="226" t="str">
        <f t="shared" si="229"/>
        <v/>
      </c>
      <c r="D236" s="227" t="s">
        <v>293</v>
      </c>
      <c r="E236" s="279" t="s">
        <v>38</v>
      </c>
      <c r="F236" s="202"/>
      <c r="G236" s="202"/>
      <c r="H236" s="202"/>
      <c r="I236" s="202"/>
      <c r="J236" s="202"/>
      <c r="K236" s="201"/>
      <c r="U236">
        <v>222</v>
      </c>
      <c r="V236">
        <f t="shared" si="230"/>
        <v>800</v>
      </c>
      <c r="W236" t="str">
        <f t="shared" si="231"/>
        <v/>
      </c>
      <c r="X236" t="str">
        <f>IF(B235="","",IF(OR(W236="",W236=0),"",IF(V236=800,"",INDEX(DATA!$M$10:$Q$10,1,MATCH(W236,DATA!$M$9:$Q$9,0)))))</f>
        <v/>
      </c>
      <c r="Y236" t="str">
        <f>IF(B235="","",IF($CG$13=2,IF(OR(F235="NO",F235=""),"",F235),IF(V236=800,"",DATA!$M$11)))</f>
        <v/>
      </c>
      <c r="Z236" t="str">
        <f>IF(B235="","",IF(AND($CG$13=2,G235="NO"),"",IF(V236=800,"",LEFT(DATA!$M$12,2)&amp;D235)))</f>
        <v/>
      </c>
      <c r="AA236" t="str">
        <f>IF(B235="","",IF(AND($CG$13=2,G235="NO"),"",IF(V236=800,"",LEFT(DATA!$M$13,2)&amp;D235)))</f>
        <v/>
      </c>
      <c r="AB236" t="str">
        <f>IF(B235="","",IF(AND($CG$13=2,H235="NO"),"",IF(V236=800,"",LEFT(DATA!$M$14,2)&amp;D235)))</f>
        <v/>
      </c>
      <c r="AC236" t="str">
        <f>IF(B235="","",IF(AND($CG$13=2,H235="NO"),"",IF(V236=800,"",LEFT(DATA!$M$15,2)&amp;D235)))</f>
        <v/>
      </c>
      <c r="AD236" t="str">
        <f>IF(B235="","",IF(AND($CG$13=2,I235="NO"),"",IF(V236=800,"",LEFT(DATA!$M$16,2)&amp;D235)))</f>
        <v/>
      </c>
      <c r="AE236" t="str">
        <f>IF(B235="","",IF(AND($CG$13=2,I235="NO"),"",IF(V236=800,"",LEFT(DATA!$M$17,2)&amp;D235)))</f>
        <v/>
      </c>
      <c r="AF236" t="str">
        <f>IF(B235="","",IF(AND($CG$13=2,J235="NO"),"",IF(V236=800,"",LEFT(DATA!$M$18,2)&amp;D235)))</f>
        <v/>
      </c>
      <c r="AG236" t="str">
        <f>IF(B235="","",IF(AND($CG$13=2,J235="NO"),"",IF(V236=800,"",LEFT(DATA!$M$19,2)&amp;D235)))</f>
        <v/>
      </c>
      <c r="AJ236" s="192" t="str">
        <f t="shared" si="232"/>
        <v/>
      </c>
      <c r="AK236" s="192" t="str">
        <f t="shared" si="233"/>
        <v/>
      </c>
      <c r="AL236" s="192" t="str">
        <f t="shared" si="234"/>
        <v/>
      </c>
      <c r="AM236" s="192" t="e">
        <f t="shared" si="235"/>
        <v>#VALUE!</v>
      </c>
      <c r="AN236" s="192">
        <v>222</v>
      </c>
      <c r="AO236" s="192" t="str">
        <f>IF(AL236="","",INDEX($W$15:$AG$402,MATCH(AL236,V$15:$V$402,0),1))</f>
        <v/>
      </c>
      <c r="AP236" s="192" t="str">
        <f t="shared" si="236"/>
        <v/>
      </c>
      <c r="AQ236" s="192" t="str">
        <f t="shared" si="237"/>
        <v/>
      </c>
      <c r="AR236" s="192" t="str">
        <f t="shared" si="238"/>
        <v/>
      </c>
      <c r="AS236" s="192" t="str">
        <f t="shared" si="239"/>
        <v/>
      </c>
      <c r="AT236" s="192" t="str">
        <f t="shared" si="240"/>
        <v/>
      </c>
      <c r="AU236" s="192" t="str">
        <f t="shared" si="241"/>
        <v/>
      </c>
      <c r="AV236" s="192" t="str">
        <f t="shared" si="242"/>
        <v/>
      </c>
      <c r="AW236" s="192" t="str">
        <f t="shared" si="243"/>
        <v/>
      </c>
      <c r="AX236" s="192" t="str">
        <f t="shared" si="244"/>
        <v/>
      </c>
      <c r="AY236" s="192" t="str">
        <f t="shared" si="245"/>
        <v/>
      </c>
      <c r="BB236">
        <f t="shared" si="246"/>
        <v>800</v>
      </c>
      <c r="BC236">
        <f t="shared" si="247"/>
        <v>800</v>
      </c>
      <c r="BD236">
        <f t="shared" si="248"/>
        <v>800</v>
      </c>
      <c r="BE236">
        <f t="shared" si="249"/>
        <v>800</v>
      </c>
      <c r="BF236">
        <f t="shared" si="250"/>
        <v>800</v>
      </c>
      <c r="BG236">
        <f t="shared" si="251"/>
        <v>800</v>
      </c>
      <c r="BH236">
        <v>222</v>
      </c>
      <c r="BK236">
        <f t="shared" si="252"/>
        <v>800</v>
      </c>
      <c r="BL236">
        <f t="shared" si="253"/>
        <v>800</v>
      </c>
      <c r="BM236">
        <f t="shared" si="254"/>
        <v>800</v>
      </c>
      <c r="BN236">
        <f t="shared" si="255"/>
        <v>800</v>
      </c>
      <c r="BO236">
        <f t="shared" si="256"/>
        <v>800</v>
      </c>
      <c r="BP236">
        <f t="shared" si="257"/>
        <v>800</v>
      </c>
      <c r="BQ236">
        <f t="shared" si="258"/>
        <v>800</v>
      </c>
      <c r="CS236" s="193" t="str">
        <f t="shared" si="195"/>
        <v/>
      </c>
      <c r="CT236" s="193" t="str">
        <f t="shared" si="196"/>
        <v/>
      </c>
      <c r="CU236" s="193" t="str">
        <f t="shared" si="197"/>
        <v/>
      </c>
      <c r="CV236" s="193" t="str">
        <f t="shared" si="198"/>
        <v/>
      </c>
      <c r="CW236" s="193" t="str">
        <f t="shared" si="199"/>
        <v/>
      </c>
      <c r="CX236" s="193" t="str">
        <f t="shared" si="200"/>
        <v/>
      </c>
      <c r="CY236" s="193" t="str">
        <f t="shared" si="201"/>
        <v/>
      </c>
      <c r="CZ236" s="193" t="str">
        <f t="shared" si="202"/>
        <v/>
      </c>
      <c r="DA236" s="193" t="str">
        <f t="shared" si="203"/>
        <v/>
      </c>
      <c r="DB236" s="193" t="str">
        <f t="shared" si="204"/>
        <v/>
      </c>
      <c r="DC236" s="193" t="str">
        <f t="shared" si="205"/>
        <v/>
      </c>
      <c r="DF236">
        <v>223</v>
      </c>
      <c r="DG236" s="192" t="e">
        <f t="shared" si="206"/>
        <v>#NUM!</v>
      </c>
      <c r="DH236" s="192" t="e">
        <f t="shared" si="207"/>
        <v>#NUM!</v>
      </c>
      <c r="DI236" s="192" t="e">
        <f t="shared" si="208"/>
        <v>#NUM!</v>
      </c>
      <c r="DJ236" s="192" t="e">
        <f t="shared" si="209"/>
        <v>#NUM!</v>
      </c>
      <c r="DK236" s="192" t="e">
        <f t="shared" si="210"/>
        <v>#NUM!</v>
      </c>
      <c r="DL236" s="192" t="e">
        <f t="shared" si="211"/>
        <v>#NUM!</v>
      </c>
      <c r="DM236" s="192" t="e">
        <f t="shared" si="212"/>
        <v>#NUM!</v>
      </c>
      <c r="DN236" s="192" t="e">
        <f t="shared" si="213"/>
        <v>#NUM!</v>
      </c>
      <c r="DO236" s="192" t="e">
        <f t="shared" si="214"/>
        <v>#NUM!</v>
      </c>
      <c r="DP236" s="192" t="e">
        <f t="shared" si="215"/>
        <v>#NUM!</v>
      </c>
      <c r="DQ236" s="192" t="e">
        <f t="shared" si="216"/>
        <v>#NUM!</v>
      </c>
      <c r="DU236" s="204" t="e">
        <f t="shared" si="217"/>
        <v>#NUM!</v>
      </c>
      <c r="DV236" s="204" t="e">
        <f t="shared" si="218"/>
        <v>#NUM!</v>
      </c>
      <c r="DW236" s="204" t="e">
        <f t="shared" si="219"/>
        <v>#NUM!</v>
      </c>
      <c r="DX236" s="204" t="e">
        <f t="shared" si="220"/>
        <v>#NUM!</v>
      </c>
      <c r="DY236" s="204" t="e">
        <f t="shared" si="221"/>
        <v>#NUM!</v>
      </c>
      <c r="DZ236" s="204" t="e">
        <f t="shared" si="222"/>
        <v>#NUM!</v>
      </c>
      <c r="EA236" s="204" t="e">
        <f t="shared" si="223"/>
        <v>#NUM!</v>
      </c>
      <c r="EB236" s="204" t="e">
        <f t="shared" si="224"/>
        <v>#NUM!</v>
      </c>
      <c r="EC236" s="204" t="e">
        <f t="shared" si="225"/>
        <v>#NUM!</v>
      </c>
      <c r="ED236" s="204" t="e">
        <f t="shared" si="226"/>
        <v>#NUM!</v>
      </c>
      <c r="EE236" s="204" t="e">
        <f t="shared" si="227"/>
        <v>#NUM!</v>
      </c>
    </row>
    <row r="237" spans="2:135" ht="22.8" x14ac:dyDescent="0.3">
      <c r="B237" s="225" t="str">
        <f t="shared" si="228"/>
        <v/>
      </c>
      <c r="C237" s="226" t="str">
        <f t="shared" si="229"/>
        <v/>
      </c>
      <c r="D237" s="227" t="s">
        <v>293</v>
      </c>
      <c r="E237" s="279" t="s">
        <v>38</v>
      </c>
      <c r="F237" s="202"/>
      <c r="G237" s="202"/>
      <c r="H237" s="202"/>
      <c r="I237" s="202"/>
      <c r="J237" s="202"/>
      <c r="K237" s="201"/>
      <c r="U237">
        <v>223</v>
      </c>
      <c r="V237">
        <f t="shared" si="230"/>
        <v>800</v>
      </c>
      <c r="W237" t="str">
        <f t="shared" si="231"/>
        <v/>
      </c>
      <c r="X237" t="str">
        <f>IF(B236="","",IF(OR(W237="",W237=0),"",IF(V237=800,"",INDEX(DATA!$M$10:$Q$10,1,MATCH(W237,DATA!$M$9:$Q$9,0)))))</f>
        <v/>
      </c>
      <c r="Y237" t="str">
        <f>IF(B236="","",IF($CG$13=2,IF(OR(F236="NO",F236=""),"",F236),IF(V237=800,"",DATA!$M$11)))</f>
        <v/>
      </c>
      <c r="Z237" t="str">
        <f>IF(B236="","",IF(AND($CG$13=2,G236="NO"),"",IF(V237=800,"",LEFT(DATA!$M$12,2)&amp;D236)))</f>
        <v/>
      </c>
      <c r="AA237" t="str">
        <f>IF(B236="","",IF(AND($CG$13=2,G236="NO"),"",IF(V237=800,"",LEFT(DATA!$M$13,2)&amp;D236)))</f>
        <v/>
      </c>
      <c r="AB237" t="str">
        <f>IF(B236="","",IF(AND($CG$13=2,H236="NO"),"",IF(V237=800,"",LEFT(DATA!$M$14,2)&amp;D236)))</f>
        <v/>
      </c>
      <c r="AC237" t="str">
        <f>IF(B236="","",IF(AND($CG$13=2,H236="NO"),"",IF(V237=800,"",LEFT(DATA!$M$15,2)&amp;D236)))</f>
        <v/>
      </c>
      <c r="AD237" t="str">
        <f>IF(B236="","",IF(AND($CG$13=2,I236="NO"),"",IF(V237=800,"",LEFT(DATA!$M$16,2)&amp;D236)))</f>
        <v/>
      </c>
      <c r="AE237" t="str">
        <f>IF(B236="","",IF(AND($CG$13=2,I236="NO"),"",IF(V237=800,"",LEFT(DATA!$M$17,2)&amp;D236)))</f>
        <v/>
      </c>
      <c r="AF237" t="str">
        <f>IF(B236="","",IF(AND($CG$13=2,J236="NO"),"",IF(V237=800,"",LEFT(DATA!$M$18,2)&amp;D236)))</f>
        <v/>
      </c>
      <c r="AG237" t="str">
        <f>IF(B236="","",IF(AND($CG$13=2,J236="NO"),"",IF(V237=800,"",LEFT(DATA!$M$19,2)&amp;D236)))</f>
        <v/>
      </c>
      <c r="AJ237" s="192" t="str">
        <f t="shared" si="232"/>
        <v/>
      </c>
      <c r="AK237" s="192" t="str">
        <f t="shared" si="233"/>
        <v/>
      </c>
      <c r="AL237" s="192" t="str">
        <f t="shared" si="234"/>
        <v/>
      </c>
      <c r="AM237" s="192" t="e">
        <f t="shared" si="235"/>
        <v>#VALUE!</v>
      </c>
      <c r="AN237" s="192">
        <v>223</v>
      </c>
      <c r="AO237" s="192" t="str">
        <f>IF(AL237="","",INDEX($W$15:$AG$402,MATCH(AL237,V$15:$V$402,0),1))</f>
        <v/>
      </c>
      <c r="AP237" s="192" t="str">
        <f t="shared" si="236"/>
        <v/>
      </c>
      <c r="AQ237" s="192" t="str">
        <f t="shared" si="237"/>
        <v/>
      </c>
      <c r="AR237" s="192" t="str">
        <f t="shared" si="238"/>
        <v/>
      </c>
      <c r="AS237" s="192" t="str">
        <f t="shared" si="239"/>
        <v/>
      </c>
      <c r="AT237" s="192" t="str">
        <f t="shared" si="240"/>
        <v/>
      </c>
      <c r="AU237" s="192" t="str">
        <f t="shared" si="241"/>
        <v/>
      </c>
      <c r="AV237" s="192" t="str">
        <f t="shared" si="242"/>
        <v/>
      </c>
      <c r="AW237" s="192" t="str">
        <f t="shared" si="243"/>
        <v/>
      </c>
      <c r="AX237" s="192" t="str">
        <f t="shared" si="244"/>
        <v/>
      </c>
      <c r="AY237" s="192" t="str">
        <f t="shared" si="245"/>
        <v/>
      </c>
      <c r="BB237">
        <f t="shared" si="246"/>
        <v>800</v>
      </c>
      <c r="BC237">
        <f t="shared" si="247"/>
        <v>800</v>
      </c>
      <c r="BD237">
        <f t="shared" si="248"/>
        <v>800</v>
      </c>
      <c r="BE237">
        <f t="shared" si="249"/>
        <v>800</v>
      </c>
      <c r="BF237">
        <f t="shared" si="250"/>
        <v>800</v>
      </c>
      <c r="BG237">
        <f t="shared" si="251"/>
        <v>800</v>
      </c>
      <c r="BH237">
        <v>223</v>
      </c>
      <c r="BK237">
        <f t="shared" si="252"/>
        <v>800</v>
      </c>
      <c r="BL237">
        <f t="shared" si="253"/>
        <v>800</v>
      </c>
      <c r="BM237">
        <f t="shared" si="254"/>
        <v>800</v>
      </c>
      <c r="BN237">
        <f t="shared" si="255"/>
        <v>800</v>
      </c>
      <c r="BO237">
        <f t="shared" si="256"/>
        <v>800</v>
      </c>
      <c r="BP237">
        <f t="shared" si="257"/>
        <v>800</v>
      </c>
      <c r="BQ237">
        <f t="shared" si="258"/>
        <v>800</v>
      </c>
      <c r="CS237" s="193" t="str">
        <f t="shared" si="195"/>
        <v/>
      </c>
      <c r="CT237" s="193" t="str">
        <f t="shared" si="196"/>
        <v/>
      </c>
      <c r="CU237" s="193" t="str">
        <f t="shared" si="197"/>
        <v/>
      </c>
      <c r="CV237" s="193" t="str">
        <f t="shared" si="198"/>
        <v/>
      </c>
      <c r="CW237" s="193" t="str">
        <f t="shared" si="199"/>
        <v/>
      </c>
      <c r="CX237" s="193" t="str">
        <f t="shared" si="200"/>
        <v/>
      </c>
      <c r="CY237" s="193" t="str">
        <f t="shared" si="201"/>
        <v/>
      </c>
      <c r="CZ237" s="193" t="str">
        <f t="shared" si="202"/>
        <v/>
      </c>
      <c r="DA237" s="193" t="str">
        <f t="shared" si="203"/>
        <v/>
      </c>
      <c r="DB237" s="193" t="str">
        <f t="shared" si="204"/>
        <v/>
      </c>
      <c r="DC237" s="193" t="str">
        <f t="shared" si="205"/>
        <v/>
      </c>
      <c r="DF237">
        <v>224</v>
      </c>
      <c r="DG237" s="192" t="e">
        <f t="shared" si="206"/>
        <v>#NUM!</v>
      </c>
      <c r="DH237" s="192" t="e">
        <f t="shared" si="207"/>
        <v>#NUM!</v>
      </c>
      <c r="DI237" s="192" t="e">
        <f t="shared" si="208"/>
        <v>#NUM!</v>
      </c>
      <c r="DJ237" s="192" t="e">
        <f t="shared" si="209"/>
        <v>#NUM!</v>
      </c>
      <c r="DK237" s="192" t="e">
        <f t="shared" si="210"/>
        <v>#NUM!</v>
      </c>
      <c r="DL237" s="192" t="e">
        <f t="shared" si="211"/>
        <v>#NUM!</v>
      </c>
      <c r="DM237" s="192" t="e">
        <f t="shared" si="212"/>
        <v>#NUM!</v>
      </c>
      <c r="DN237" s="192" t="e">
        <f t="shared" si="213"/>
        <v>#NUM!</v>
      </c>
      <c r="DO237" s="192" t="e">
        <f t="shared" si="214"/>
        <v>#NUM!</v>
      </c>
      <c r="DP237" s="192" t="e">
        <f t="shared" si="215"/>
        <v>#NUM!</v>
      </c>
      <c r="DQ237" s="192" t="e">
        <f t="shared" si="216"/>
        <v>#NUM!</v>
      </c>
      <c r="DU237" s="204" t="e">
        <f t="shared" si="217"/>
        <v>#NUM!</v>
      </c>
      <c r="DV237" s="204" t="e">
        <f t="shared" si="218"/>
        <v>#NUM!</v>
      </c>
      <c r="DW237" s="204" t="e">
        <f t="shared" si="219"/>
        <v>#NUM!</v>
      </c>
      <c r="DX237" s="204" t="e">
        <f t="shared" si="220"/>
        <v>#NUM!</v>
      </c>
      <c r="DY237" s="204" t="e">
        <f t="shared" si="221"/>
        <v>#NUM!</v>
      </c>
      <c r="DZ237" s="204" t="e">
        <f t="shared" si="222"/>
        <v>#NUM!</v>
      </c>
      <c r="EA237" s="204" t="e">
        <f t="shared" si="223"/>
        <v>#NUM!</v>
      </c>
      <c r="EB237" s="204" t="e">
        <f t="shared" si="224"/>
        <v>#NUM!</v>
      </c>
      <c r="EC237" s="204" t="e">
        <f t="shared" si="225"/>
        <v>#NUM!</v>
      </c>
      <c r="ED237" s="204" t="e">
        <f t="shared" si="226"/>
        <v>#NUM!</v>
      </c>
      <c r="EE237" s="204" t="e">
        <f t="shared" si="227"/>
        <v>#NUM!</v>
      </c>
    </row>
    <row r="238" spans="2:135" ht="22.8" x14ac:dyDescent="0.3">
      <c r="B238" s="225" t="str">
        <f t="shared" si="228"/>
        <v/>
      </c>
      <c r="C238" s="226" t="str">
        <f t="shared" si="229"/>
        <v/>
      </c>
      <c r="D238" s="227" t="s">
        <v>293</v>
      </c>
      <c r="E238" s="279" t="s">
        <v>38</v>
      </c>
      <c r="F238" s="202"/>
      <c r="G238" s="202"/>
      <c r="H238" s="202"/>
      <c r="I238" s="202"/>
      <c r="J238" s="202"/>
      <c r="K238" s="201"/>
      <c r="U238">
        <v>224</v>
      </c>
      <c r="V238">
        <f t="shared" si="230"/>
        <v>800</v>
      </c>
      <c r="W238" t="str">
        <f t="shared" si="231"/>
        <v/>
      </c>
      <c r="X238" t="str">
        <f>IF(B237="","",IF(OR(W238="",W238=0),"",IF(V238=800,"",INDEX(DATA!$M$10:$Q$10,1,MATCH(W238,DATA!$M$9:$Q$9,0)))))</f>
        <v/>
      </c>
      <c r="Y238" t="str">
        <f>IF(B237="","",IF($CG$13=2,IF(OR(F237="NO",F237=""),"",F237),IF(V238=800,"",DATA!$M$11)))</f>
        <v/>
      </c>
      <c r="Z238" t="str">
        <f>IF(B237="","",IF(AND($CG$13=2,G237="NO"),"",IF(V238=800,"",LEFT(DATA!$M$12,2)&amp;D237)))</f>
        <v/>
      </c>
      <c r="AA238" t="str">
        <f>IF(B237="","",IF(AND($CG$13=2,G237="NO"),"",IF(V238=800,"",LEFT(DATA!$M$13,2)&amp;D237)))</f>
        <v/>
      </c>
      <c r="AB238" t="str">
        <f>IF(B237="","",IF(AND($CG$13=2,H237="NO"),"",IF(V238=800,"",LEFT(DATA!$M$14,2)&amp;D237)))</f>
        <v/>
      </c>
      <c r="AC238" t="str">
        <f>IF(B237="","",IF(AND($CG$13=2,H237="NO"),"",IF(V238=800,"",LEFT(DATA!$M$15,2)&amp;D237)))</f>
        <v/>
      </c>
      <c r="AD238" t="str">
        <f>IF(B237="","",IF(AND($CG$13=2,I237="NO"),"",IF(V238=800,"",LEFT(DATA!$M$16,2)&amp;D237)))</f>
        <v/>
      </c>
      <c r="AE238" t="str">
        <f>IF(B237="","",IF(AND($CG$13=2,I237="NO"),"",IF(V238=800,"",LEFT(DATA!$M$17,2)&amp;D237)))</f>
        <v/>
      </c>
      <c r="AF238" t="str">
        <f>IF(B237="","",IF(AND($CG$13=2,J237="NO"),"",IF(V238=800,"",LEFT(DATA!$M$18,2)&amp;D237)))</f>
        <v/>
      </c>
      <c r="AG238" t="str">
        <f>IF(B237="","",IF(AND($CG$13=2,J237="NO"),"",IF(V238=800,"",LEFT(DATA!$M$19,2)&amp;D237)))</f>
        <v/>
      </c>
      <c r="AJ238" s="192" t="str">
        <f t="shared" si="232"/>
        <v/>
      </c>
      <c r="AK238" s="192" t="str">
        <f t="shared" si="233"/>
        <v/>
      </c>
      <c r="AL238" s="192" t="str">
        <f t="shared" si="234"/>
        <v/>
      </c>
      <c r="AM238" s="192" t="e">
        <f t="shared" si="235"/>
        <v>#VALUE!</v>
      </c>
      <c r="AN238" s="192">
        <v>224</v>
      </c>
      <c r="AO238" s="192" t="str">
        <f>IF(AL238="","",INDEX($W$15:$AG$402,MATCH(AL238,V$15:$V$402,0),1))</f>
        <v/>
      </c>
      <c r="AP238" s="192" t="str">
        <f t="shared" si="236"/>
        <v/>
      </c>
      <c r="AQ238" s="192" t="str">
        <f t="shared" si="237"/>
        <v/>
      </c>
      <c r="AR238" s="192" t="str">
        <f t="shared" si="238"/>
        <v/>
      </c>
      <c r="AS238" s="192" t="str">
        <f t="shared" si="239"/>
        <v/>
      </c>
      <c r="AT238" s="192" t="str">
        <f t="shared" si="240"/>
        <v/>
      </c>
      <c r="AU238" s="192" t="str">
        <f t="shared" si="241"/>
        <v/>
      </c>
      <c r="AV238" s="192" t="str">
        <f t="shared" si="242"/>
        <v/>
      </c>
      <c r="AW238" s="192" t="str">
        <f t="shared" si="243"/>
        <v/>
      </c>
      <c r="AX238" s="192" t="str">
        <f t="shared" si="244"/>
        <v/>
      </c>
      <c r="AY238" s="192" t="str">
        <f t="shared" si="245"/>
        <v/>
      </c>
      <c r="BB238">
        <f t="shared" si="246"/>
        <v>800</v>
      </c>
      <c r="BC238">
        <f t="shared" si="247"/>
        <v>800</v>
      </c>
      <c r="BD238">
        <f t="shared" si="248"/>
        <v>800</v>
      </c>
      <c r="BE238">
        <f t="shared" si="249"/>
        <v>800</v>
      </c>
      <c r="BF238">
        <f t="shared" si="250"/>
        <v>800</v>
      </c>
      <c r="BG238">
        <f t="shared" si="251"/>
        <v>800</v>
      </c>
      <c r="BH238">
        <v>224</v>
      </c>
      <c r="BK238">
        <f t="shared" si="252"/>
        <v>800</v>
      </c>
      <c r="BL238">
        <f t="shared" si="253"/>
        <v>800</v>
      </c>
      <c r="BM238">
        <f t="shared" si="254"/>
        <v>800</v>
      </c>
      <c r="BN238">
        <f t="shared" si="255"/>
        <v>800</v>
      </c>
      <c r="BO238">
        <f t="shared" si="256"/>
        <v>800</v>
      </c>
      <c r="BP238">
        <f t="shared" si="257"/>
        <v>800</v>
      </c>
      <c r="BQ238">
        <f t="shared" si="258"/>
        <v>800</v>
      </c>
      <c r="CS238" s="193" t="str">
        <f t="shared" si="195"/>
        <v/>
      </c>
      <c r="CT238" s="193" t="str">
        <f t="shared" si="196"/>
        <v/>
      </c>
      <c r="CU238" s="193" t="str">
        <f t="shared" si="197"/>
        <v/>
      </c>
      <c r="CV238" s="193" t="str">
        <f t="shared" si="198"/>
        <v/>
      </c>
      <c r="CW238" s="193" t="str">
        <f t="shared" si="199"/>
        <v/>
      </c>
      <c r="CX238" s="193" t="str">
        <f t="shared" si="200"/>
        <v/>
      </c>
      <c r="CY238" s="193" t="str">
        <f t="shared" si="201"/>
        <v/>
      </c>
      <c r="CZ238" s="193" t="str">
        <f t="shared" si="202"/>
        <v/>
      </c>
      <c r="DA238" s="193" t="str">
        <f t="shared" si="203"/>
        <v/>
      </c>
      <c r="DB238" s="193" t="str">
        <f t="shared" si="204"/>
        <v/>
      </c>
      <c r="DC238" s="193" t="str">
        <f t="shared" si="205"/>
        <v/>
      </c>
      <c r="DF238">
        <v>225</v>
      </c>
      <c r="DG238" s="192" t="e">
        <f t="shared" si="206"/>
        <v>#NUM!</v>
      </c>
      <c r="DH238" s="192" t="e">
        <f t="shared" si="207"/>
        <v>#NUM!</v>
      </c>
      <c r="DI238" s="192" t="e">
        <f t="shared" si="208"/>
        <v>#NUM!</v>
      </c>
      <c r="DJ238" s="192" t="e">
        <f t="shared" si="209"/>
        <v>#NUM!</v>
      </c>
      <c r="DK238" s="192" t="e">
        <f t="shared" si="210"/>
        <v>#NUM!</v>
      </c>
      <c r="DL238" s="192" t="e">
        <f t="shared" si="211"/>
        <v>#NUM!</v>
      </c>
      <c r="DM238" s="192" t="e">
        <f t="shared" si="212"/>
        <v>#NUM!</v>
      </c>
      <c r="DN238" s="192" t="e">
        <f t="shared" si="213"/>
        <v>#NUM!</v>
      </c>
      <c r="DO238" s="192" t="e">
        <f t="shared" si="214"/>
        <v>#NUM!</v>
      </c>
      <c r="DP238" s="192" t="e">
        <f t="shared" si="215"/>
        <v>#NUM!</v>
      </c>
      <c r="DQ238" s="192" t="e">
        <f t="shared" si="216"/>
        <v>#NUM!</v>
      </c>
      <c r="DU238" s="204" t="e">
        <f t="shared" si="217"/>
        <v>#NUM!</v>
      </c>
      <c r="DV238" s="204" t="e">
        <f t="shared" si="218"/>
        <v>#NUM!</v>
      </c>
      <c r="DW238" s="204" t="e">
        <f t="shared" si="219"/>
        <v>#NUM!</v>
      </c>
      <c r="DX238" s="204" t="e">
        <f t="shared" si="220"/>
        <v>#NUM!</v>
      </c>
      <c r="DY238" s="204" t="e">
        <f t="shared" si="221"/>
        <v>#NUM!</v>
      </c>
      <c r="DZ238" s="204" t="e">
        <f t="shared" si="222"/>
        <v>#NUM!</v>
      </c>
      <c r="EA238" s="204" t="e">
        <f t="shared" si="223"/>
        <v>#NUM!</v>
      </c>
      <c r="EB238" s="204" t="e">
        <f t="shared" si="224"/>
        <v>#NUM!</v>
      </c>
      <c r="EC238" s="204" t="e">
        <f t="shared" si="225"/>
        <v>#NUM!</v>
      </c>
      <c r="ED238" s="204" t="e">
        <f t="shared" si="226"/>
        <v>#NUM!</v>
      </c>
      <c r="EE238" s="204" t="e">
        <f t="shared" si="227"/>
        <v>#NUM!</v>
      </c>
    </row>
    <row r="239" spans="2:135" ht="22.8" x14ac:dyDescent="0.3">
      <c r="B239" s="225" t="str">
        <f t="shared" si="228"/>
        <v/>
      </c>
      <c r="C239" s="226" t="str">
        <f t="shared" si="229"/>
        <v/>
      </c>
      <c r="D239" s="227" t="s">
        <v>293</v>
      </c>
      <c r="E239" s="279" t="s">
        <v>38</v>
      </c>
      <c r="F239" s="202"/>
      <c r="G239" s="202"/>
      <c r="H239" s="202"/>
      <c r="I239" s="202"/>
      <c r="J239" s="202"/>
      <c r="K239" s="201"/>
      <c r="U239">
        <v>225</v>
      </c>
      <c r="V239">
        <f t="shared" si="230"/>
        <v>800</v>
      </c>
      <c r="W239" t="str">
        <f t="shared" si="231"/>
        <v/>
      </c>
      <c r="X239" t="str">
        <f>IF(B238="","",IF(OR(W239="",W239=0),"",IF(V239=800,"",INDEX(DATA!$M$10:$Q$10,1,MATCH(W239,DATA!$M$9:$Q$9,0)))))</f>
        <v/>
      </c>
      <c r="Y239" t="str">
        <f>IF(B238="","",IF($CG$13=2,IF(OR(F238="NO",F238=""),"",F238),IF(V239=800,"",DATA!$M$11)))</f>
        <v/>
      </c>
      <c r="Z239" t="str">
        <f>IF(B238="","",IF(AND($CG$13=2,G238="NO"),"",IF(V239=800,"",LEFT(DATA!$M$12,2)&amp;D238)))</f>
        <v/>
      </c>
      <c r="AA239" t="str">
        <f>IF(B238="","",IF(AND($CG$13=2,G238="NO"),"",IF(V239=800,"",LEFT(DATA!$M$13,2)&amp;D238)))</f>
        <v/>
      </c>
      <c r="AB239" t="str">
        <f>IF(B238="","",IF(AND($CG$13=2,H238="NO"),"",IF(V239=800,"",LEFT(DATA!$M$14,2)&amp;D238)))</f>
        <v/>
      </c>
      <c r="AC239" t="str">
        <f>IF(B238="","",IF(AND($CG$13=2,H238="NO"),"",IF(V239=800,"",LEFT(DATA!$M$15,2)&amp;D238)))</f>
        <v/>
      </c>
      <c r="AD239" t="str">
        <f>IF(B238="","",IF(AND($CG$13=2,I238="NO"),"",IF(V239=800,"",LEFT(DATA!$M$16,2)&amp;D238)))</f>
        <v/>
      </c>
      <c r="AE239" t="str">
        <f>IF(B238="","",IF(AND($CG$13=2,I238="NO"),"",IF(V239=800,"",LEFT(DATA!$M$17,2)&amp;D238)))</f>
        <v/>
      </c>
      <c r="AF239" t="str">
        <f>IF(B238="","",IF(AND($CG$13=2,J238="NO"),"",IF(V239=800,"",LEFT(DATA!$M$18,2)&amp;D238)))</f>
        <v/>
      </c>
      <c r="AG239" t="str">
        <f>IF(B238="","",IF(AND($CG$13=2,J238="NO"),"",IF(V239=800,"",LEFT(DATA!$M$19,2)&amp;D238)))</f>
        <v/>
      </c>
      <c r="AJ239" s="192" t="str">
        <f t="shared" si="232"/>
        <v/>
      </c>
      <c r="AK239" s="192" t="str">
        <f t="shared" si="233"/>
        <v/>
      </c>
      <c r="AL239" s="192" t="str">
        <f t="shared" si="234"/>
        <v/>
      </c>
      <c r="AM239" s="192" t="e">
        <f t="shared" si="235"/>
        <v>#VALUE!</v>
      </c>
      <c r="AN239" s="192">
        <v>225</v>
      </c>
      <c r="AO239" s="192" t="str">
        <f>IF(AL239="","",INDEX($W$15:$AG$402,MATCH(AL239,V$15:$V$402,0),1))</f>
        <v/>
      </c>
      <c r="AP239" s="192" t="str">
        <f t="shared" si="236"/>
        <v/>
      </c>
      <c r="AQ239" s="192" t="str">
        <f t="shared" si="237"/>
        <v/>
      </c>
      <c r="AR239" s="192" t="str">
        <f t="shared" si="238"/>
        <v/>
      </c>
      <c r="AS239" s="192" t="str">
        <f t="shared" si="239"/>
        <v/>
      </c>
      <c r="AT239" s="192" t="str">
        <f t="shared" si="240"/>
        <v/>
      </c>
      <c r="AU239" s="192" t="str">
        <f t="shared" si="241"/>
        <v/>
      </c>
      <c r="AV239" s="192" t="str">
        <f t="shared" si="242"/>
        <v/>
      </c>
      <c r="AW239" s="192" t="str">
        <f t="shared" si="243"/>
        <v/>
      </c>
      <c r="AX239" s="192" t="str">
        <f t="shared" si="244"/>
        <v/>
      </c>
      <c r="AY239" s="192" t="str">
        <f t="shared" si="245"/>
        <v/>
      </c>
      <c r="BB239">
        <f t="shared" si="246"/>
        <v>800</v>
      </c>
      <c r="BC239">
        <f t="shared" si="247"/>
        <v>800</v>
      </c>
      <c r="BD239">
        <f t="shared" si="248"/>
        <v>800</v>
      </c>
      <c r="BE239">
        <f t="shared" si="249"/>
        <v>800</v>
      </c>
      <c r="BF239">
        <f t="shared" si="250"/>
        <v>800</v>
      </c>
      <c r="BG239">
        <f t="shared" si="251"/>
        <v>800</v>
      </c>
      <c r="BH239">
        <v>225</v>
      </c>
      <c r="BK239">
        <f t="shared" si="252"/>
        <v>800</v>
      </c>
      <c r="BL239">
        <f t="shared" si="253"/>
        <v>800</v>
      </c>
      <c r="BM239">
        <f t="shared" si="254"/>
        <v>800</v>
      </c>
      <c r="BN239">
        <f t="shared" si="255"/>
        <v>800</v>
      </c>
      <c r="BO239">
        <f t="shared" si="256"/>
        <v>800</v>
      </c>
      <c r="BP239">
        <f t="shared" si="257"/>
        <v>800</v>
      </c>
      <c r="BQ239">
        <f t="shared" si="258"/>
        <v>800</v>
      </c>
      <c r="CS239" s="193" t="str">
        <f t="shared" si="195"/>
        <v/>
      </c>
      <c r="CT239" s="193" t="str">
        <f t="shared" si="196"/>
        <v/>
      </c>
      <c r="CU239" s="193" t="str">
        <f t="shared" si="197"/>
        <v/>
      </c>
      <c r="CV239" s="193" t="str">
        <f t="shared" si="198"/>
        <v/>
      </c>
      <c r="CW239" s="193" t="str">
        <f t="shared" si="199"/>
        <v/>
      </c>
      <c r="CX239" s="193" t="str">
        <f t="shared" si="200"/>
        <v/>
      </c>
      <c r="CY239" s="193" t="str">
        <f t="shared" si="201"/>
        <v/>
      </c>
      <c r="CZ239" s="193" t="str">
        <f t="shared" si="202"/>
        <v/>
      </c>
      <c r="DA239" s="193" t="str">
        <f t="shared" si="203"/>
        <v/>
      </c>
      <c r="DB239" s="193" t="str">
        <f t="shared" si="204"/>
        <v/>
      </c>
      <c r="DC239" s="193" t="str">
        <f t="shared" si="205"/>
        <v/>
      </c>
      <c r="DF239">
        <v>226</v>
      </c>
      <c r="DG239" s="192" t="e">
        <f t="shared" si="206"/>
        <v>#NUM!</v>
      </c>
      <c r="DH239" s="192" t="e">
        <f t="shared" si="207"/>
        <v>#NUM!</v>
      </c>
      <c r="DI239" s="192" t="e">
        <f t="shared" si="208"/>
        <v>#NUM!</v>
      </c>
      <c r="DJ239" s="192" t="e">
        <f t="shared" si="209"/>
        <v>#NUM!</v>
      </c>
      <c r="DK239" s="192" t="e">
        <f t="shared" si="210"/>
        <v>#NUM!</v>
      </c>
      <c r="DL239" s="192" t="e">
        <f t="shared" si="211"/>
        <v>#NUM!</v>
      </c>
      <c r="DM239" s="192" t="e">
        <f t="shared" si="212"/>
        <v>#NUM!</v>
      </c>
      <c r="DN239" s="192" t="e">
        <f t="shared" si="213"/>
        <v>#NUM!</v>
      </c>
      <c r="DO239" s="192" t="e">
        <f t="shared" si="214"/>
        <v>#NUM!</v>
      </c>
      <c r="DP239" s="192" t="e">
        <f t="shared" si="215"/>
        <v>#NUM!</v>
      </c>
      <c r="DQ239" s="192" t="e">
        <f t="shared" si="216"/>
        <v>#NUM!</v>
      </c>
      <c r="DU239" s="204" t="e">
        <f t="shared" si="217"/>
        <v>#NUM!</v>
      </c>
      <c r="DV239" s="204" t="e">
        <f t="shared" si="218"/>
        <v>#NUM!</v>
      </c>
      <c r="DW239" s="204" t="e">
        <f t="shared" si="219"/>
        <v>#NUM!</v>
      </c>
      <c r="DX239" s="204" t="e">
        <f t="shared" si="220"/>
        <v>#NUM!</v>
      </c>
      <c r="DY239" s="204" t="e">
        <f t="shared" si="221"/>
        <v>#NUM!</v>
      </c>
      <c r="DZ239" s="204" t="e">
        <f t="shared" si="222"/>
        <v>#NUM!</v>
      </c>
      <c r="EA239" s="204" t="e">
        <f t="shared" si="223"/>
        <v>#NUM!</v>
      </c>
      <c r="EB239" s="204" t="e">
        <f t="shared" si="224"/>
        <v>#NUM!</v>
      </c>
      <c r="EC239" s="204" t="e">
        <f t="shared" si="225"/>
        <v>#NUM!</v>
      </c>
      <c r="ED239" s="204" t="e">
        <f t="shared" si="226"/>
        <v>#NUM!</v>
      </c>
      <c r="EE239" s="204" t="e">
        <f t="shared" si="227"/>
        <v>#NUM!</v>
      </c>
    </row>
    <row r="240" spans="2:135" ht="22.8" x14ac:dyDescent="0.3">
      <c r="B240" s="225" t="str">
        <f t="shared" si="228"/>
        <v/>
      </c>
      <c r="C240" s="226" t="str">
        <f t="shared" si="229"/>
        <v/>
      </c>
      <c r="D240" s="227" t="s">
        <v>293</v>
      </c>
      <c r="E240" s="279" t="s">
        <v>38</v>
      </c>
      <c r="F240" s="202"/>
      <c r="G240" s="202"/>
      <c r="H240" s="202"/>
      <c r="I240" s="202"/>
      <c r="J240" s="202"/>
      <c r="K240" s="201"/>
      <c r="U240">
        <v>226</v>
      </c>
      <c r="V240">
        <f t="shared" si="230"/>
        <v>800</v>
      </c>
      <c r="W240" t="str">
        <f t="shared" si="231"/>
        <v/>
      </c>
      <c r="X240" t="str">
        <f>IF(B239="","",IF(OR(W240="",W240=0),"",IF(V240=800,"",INDEX(DATA!$M$10:$Q$10,1,MATCH(W240,DATA!$M$9:$Q$9,0)))))</f>
        <v/>
      </c>
      <c r="Y240" t="str">
        <f>IF(B239="","",IF($CG$13=2,IF(OR(F239="NO",F239=""),"",F239),IF(V240=800,"",DATA!$M$11)))</f>
        <v/>
      </c>
      <c r="Z240" t="str">
        <f>IF(B239="","",IF(AND($CG$13=2,G239="NO"),"",IF(V240=800,"",LEFT(DATA!$M$12,2)&amp;D239)))</f>
        <v/>
      </c>
      <c r="AA240" t="str">
        <f>IF(B239="","",IF(AND($CG$13=2,G239="NO"),"",IF(V240=800,"",LEFT(DATA!$M$13,2)&amp;D239)))</f>
        <v/>
      </c>
      <c r="AB240" t="str">
        <f>IF(B239="","",IF(AND($CG$13=2,H239="NO"),"",IF(V240=800,"",LEFT(DATA!$M$14,2)&amp;D239)))</f>
        <v/>
      </c>
      <c r="AC240" t="str">
        <f>IF(B239="","",IF(AND($CG$13=2,H239="NO"),"",IF(V240=800,"",LEFT(DATA!$M$15,2)&amp;D239)))</f>
        <v/>
      </c>
      <c r="AD240" t="str">
        <f>IF(B239="","",IF(AND($CG$13=2,I239="NO"),"",IF(V240=800,"",LEFT(DATA!$M$16,2)&amp;D239)))</f>
        <v/>
      </c>
      <c r="AE240" t="str">
        <f>IF(B239="","",IF(AND($CG$13=2,I239="NO"),"",IF(V240=800,"",LEFT(DATA!$M$17,2)&amp;D239)))</f>
        <v/>
      </c>
      <c r="AF240" t="str">
        <f>IF(B239="","",IF(AND($CG$13=2,J239="NO"),"",IF(V240=800,"",LEFT(DATA!$M$18,2)&amp;D239)))</f>
        <v/>
      </c>
      <c r="AG240" t="str">
        <f>IF(B239="","",IF(AND($CG$13=2,J239="NO"),"",IF(V240=800,"",LEFT(DATA!$M$19,2)&amp;D239)))</f>
        <v/>
      </c>
      <c r="AJ240" s="192" t="str">
        <f t="shared" si="232"/>
        <v/>
      </c>
      <c r="AK240" s="192" t="str">
        <f t="shared" si="233"/>
        <v/>
      </c>
      <c r="AL240" s="192" t="str">
        <f t="shared" si="234"/>
        <v/>
      </c>
      <c r="AM240" s="192" t="e">
        <f t="shared" si="235"/>
        <v>#VALUE!</v>
      </c>
      <c r="AN240" s="192">
        <v>226</v>
      </c>
      <c r="AO240" s="192" t="str">
        <f>IF(AL240="","",INDEX($W$15:$AG$402,MATCH(AL240,V$15:$V$402,0),1))</f>
        <v/>
      </c>
      <c r="AP240" s="192" t="str">
        <f t="shared" si="236"/>
        <v/>
      </c>
      <c r="AQ240" s="192" t="str">
        <f t="shared" si="237"/>
        <v/>
      </c>
      <c r="AR240" s="192" t="str">
        <f t="shared" si="238"/>
        <v/>
      </c>
      <c r="AS240" s="192" t="str">
        <f t="shared" si="239"/>
        <v/>
      </c>
      <c r="AT240" s="192" t="str">
        <f t="shared" si="240"/>
        <v/>
      </c>
      <c r="AU240" s="192" t="str">
        <f t="shared" si="241"/>
        <v/>
      </c>
      <c r="AV240" s="192" t="str">
        <f t="shared" si="242"/>
        <v/>
      </c>
      <c r="AW240" s="192" t="str">
        <f t="shared" si="243"/>
        <v/>
      </c>
      <c r="AX240" s="192" t="str">
        <f t="shared" si="244"/>
        <v/>
      </c>
      <c r="AY240" s="192" t="str">
        <f t="shared" si="245"/>
        <v/>
      </c>
      <c r="BB240">
        <f t="shared" si="246"/>
        <v>800</v>
      </c>
      <c r="BC240">
        <f t="shared" si="247"/>
        <v>800</v>
      </c>
      <c r="BD240">
        <f t="shared" si="248"/>
        <v>800</v>
      </c>
      <c r="BE240">
        <f t="shared" si="249"/>
        <v>800</v>
      </c>
      <c r="BF240">
        <f t="shared" si="250"/>
        <v>800</v>
      </c>
      <c r="BG240">
        <f t="shared" si="251"/>
        <v>800</v>
      </c>
      <c r="BH240">
        <v>226</v>
      </c>
      <c r="BK240">
        <f t="shared" si="252"/>
        <v>800</v>
      </c>
      <c r="BL240">
        <f t="shared" si="253"/>
        <v>800</v>
      </c>
      <c r="BM240">
        <f t="shared" si="254"/>
        <v>800</v>
      </c>
      <c r="BN240">
        <f t="shared" si="255"/>
        <v>800</v>
      </c>
      <c r="BO240">
        <f t="shared" si="256"/>
        <v>800</v>
      </c>
      <c r="BP240">
        <f t="shared" si="257"/>
        <v>800</v>
      </c>
      <c r="BQ240">
        <f t="shared" si="258"/>
        <v>800</v>
      </c>
      <c r="CS240" s="193" t="str">
        <f t="shared" si="195"/>
        <v/>
      </c>
      <c r="CT240" s="193" t="str">
        <f t="shared" si="196"/>
        <v/>
      </c>
      <c r="CU240" s="193" t="str">
        <f t="shared" si="197"/>
        <v/>
      </c>
      <c r="CV240" s="193" t="str">
        <f t="shared" si="198"/>
        <v/>
      </c>
      <c r="CW240" s="193" t="str">
        <f t="shared" si="199"/>
        <v/>
      </c>
      <c r="CX240" s="193" t="str">
        <f t="shared" si="200"/>
        <v/>
      </c>
      <c r="CY240" s="193" t="str">
        <f t="shared" si="201"/>
        <v/>
      </c>
      <c r="CZ240" s="193" t="str">
        <f t="shared" si="202"/>
        <v/>
      </c>
      <c r="DA240" s="193" t="str">
        <f t="shared" si="203"/>
        <v/>
      </c>
      <c r="DB240" s="193" t="str">
        <f t="shared" si="204"/>
        <v/>
      </c>
      <c r="DC240" s="193" t="str">
        <f t="shared" si="205"/>
        <v/>
      </c>
      <c r="DF240">
        <v>227</v>
      </c>
      <c r="DG240" s="192" t="e">
        <f t="shared" si="206"/>
        <v>#NUM!</v>
      </c>
      <c r="DH240" s="192" t="e">
        <f t="shared" si="207"/>
        <v>#NUM!</v>
      </c>
      <c r="DI240" s="192" t="e">
        <f t="shared" si="208"/>
        <v>#NUM!</v>
      </c>
      <c r="DJ240" s="192" t="e">
        <f t="shared" si="209"/>
        <v>#NUM!</v>
      </c>
      <c r="DK240" s="192" t="e">
        <f t="shared" si="210"/>
        <v>#NUM!</v>
      </c>
      <c r="DL240" s="192" t="e">
        <f t="shared" si="211"/>
        <v>#NUM!</v>
      </c>
      <c r="DM240" s="192" t="e">
        <f t="shared" si="212"/>
        <v>#NUM!</v>
      </c>
      <c r="DN240" s="192" t="e">
        <f t="shared" si="213"/>
        <v>#NUM!</v>
      </c>
      <c r="DO240" s="192" t="e">
        <f t="shared" si="214"/>
        <v>#NUM!</v>
      </c>
      <c r="DP240" s="192" t="e">
        <f t="shared" si="215"/>
        <v>#NUM!</v>
      </c>
      <c r="DQ240" s="192" t="e">
        <f t="shared" si="216"/>
        <v>#NUM!</v>
      </c>
      <c r="DU240" s="204" t="e">
        <f t="shared" si="217"/>
        <v>#NUM!</v>
      </c>
      <c r="DV240" s="204" t="e">
        <f t="shared" si="218"/>
        <v>#NUM!</v>
      </c>
      <c r="DW240" s="204" t="e">
        <f t="shared" si="219"/>
        <v>#NUM!</v>
      </c>
      <c r="DX240" s="204" t="e">
        <f t="shared" si="220"/>
        <v>#NUM!</v>
      </c>
      <c r="DY240" s="204" t="e">
        <f t="shared" si="221"/>
        <v>#NUM!</v>
      </c>
      <c r="DZ240" s="204" t="e">
        <f t="shared" si="222"/>
        <v>#NUM!</v>
      </c>
      <c r="EA240" s="204" t="e">
        <f t="shared" si="223"/>
        <v>#NUM!</v>
      </c>
      <c r="EB240" s="204" t="e">
        <f t="shared" si="224"/>
        <v>#NUM!</v>
      </c>
      <c r="EC240" s="204" t="e">
        <f t="shared" si="225"/>
        <v>#NUM!</v>
      </c>
      <c r="ED240" s="204" t="e">
        <f t="shared" si="226"/>
        <v>#NUM!</v>
      </c>
      <c r="EE240" s="204" t="e">
        <f t="shared" si="227"/>
        <v>#NUM!</v>
      </c>
    </row>
    <row r="241" spans="2:135" ht="22.8" x14ac:dyDescent="0.3">
      <c r="B241" s="225" t="str">
        <f t="shared" si="228"/>
        <v/>
      </c>
      <c r="C241" s="226" t="str">
        <f t="shared" si="229"/>
        <v/>
      </c>
      <c r="D241" s="227" t="s">
        <v>293</v>
      </c>
      <c r="E241" s="279" t="s">
        <v>38</v>
      </c>
      <c r="F241" s="202"/>
      <c r="G241" s="202"/>
      <c r="H241" s="202"/>
      <c r="I241" s="202"/>
      <c r="J241" s="202"/>
      <c r="K241" s="201"/>
      <c r="U241">
        <v>227</v>
      </c>
      <c r="V241">
        <f t="shared" si="230"/>
        <v>800</v>
      </c>
      <c r="W241" t="str">
        <f t="shared" si="231"/>
        <v/>
      </c>
      <c r="X241" t="str">
        <f>IF(B240="","",IF(OR(W241="",W241=0),"",IF(V241=800,"",INDEX(DATA!$M$10:$Q$10,1,MATCH(W241,DATA!$M$9:$Q$9,0)))))</f>
        <v/>
      </c>
      <c r="Y241" t="str">
        <f>IF(B240="","",IF($CG$13=2,IF(OR(F240="NO",F240=""),"",F240),IF(V241=800,"",DATA!$M$11)))</f>
        <v/>
      </c>
      <c r="Z241" t="str">
        <f>IF(B240="","",IF(AND($CG$13=2,G240="NO"),"",IF(V241=800,"",LEFT(DATA!$M$12,2)&amp;D240)))</f>
        <v/>
      </c>
      <c r="AA241" t="str">
        <f>IF(B240="","",IF(AND($CG$13=2,G240="NO"),"",IF(V241=800,"",LEFT(DATA!$M$13,2)&amp;D240)))</f>
        <v/>
      </c>
      <c r="AB241" t="str">
        <f>IF(B240="","",IF(AND($CG$13=2,H240="NO"),"",IF(V241=800,"",LEFT(DATA!$M$14,2)&amp;D240)))</f>
        <v/>
      </c>
      <c r="AC241" t="str">
        <f>IF(B240="","",IF(AND($CG$13=2,H240="NO"),"",IF(V241=800,"",LEFT(DATA!$M$15,2)&amp;D240)))</f>
        <v/>
      </c>
      <c r="AD241" t="str">
        <f>IF(B240="","",IF(AND($CG$13=2,I240="NO"),"",IF(V241=800,"",LEFT(DATA!$M$16,2)&amp;D240)))</f>
        <v/>
      </c>
      <c r="AE241" t="str">
        <f>IF(B240="","",IF(AND($CG$13=2,I240="NO"),"",IF(V241=800,"",LEFT(DATA!$M$17,2)&amp;D240)))</f>
        <v/>
      </c>
      <c r="AF241" t="str">
        <f>IF(B240="","",IF(AND($CG$13=2,J240="NO"),"",IF(V241=800,"",LEFT(DATA!$M$18,2)&amp;D240)))</f>
        <v/>
      </c>
      <c r="AG241" t="str">
        <f>IF(B240="","",IF(AND($CG$13=2,J240="NO"),"",IF(V241=800,"",LEFT(DATA!$M$19,2)&amp;D240)))</f>
        <v/>
      </c>
      <c r="AJ241" s="192" t="str">
        <f t="shared" si="232"/>
        <v/>
      </c>
      <c r="AK241" s="192" t="str">
        <f t="shared" si="233"/>
        <v/>
      </c>
      <c r="AL241" s="192" t="str">
        <f t="shared" si="234"/>
        <v/>
      </c>
      <c r="AM241" s="192" t="e">
        <f t="shared" si="235"/>
        <v>#VALUE!</v>
      </c>
      <c r="AN241" s="192">
        <v>227</v>
      </c>
      <c r="AO241" s="192" t="str">
        <f>IF(AL241="","",INDEX($W$15:$AG$402,MATCH(AL241,V$15:$V$402,0),1))</f>
        <v/>
      </c>
      <c r="AP241" s="192" t="str">
        <f t="shared" si="236"/>
        <v/>
      </c>
      <c r="AQ241" s="192" t="str">
        <f t="shared" si="237"/>
        <v/>
      </c>
      <c r="AR241" s="192" t="str">
        <f t="shared" si="238"/>
        <v/>
      </c>
      <c r="AS241" s="192" t="str">
        <f t="shared" si="239"/>
        <v/>
      </c>
      <c r="AT241" s="192" t="str">
        <f t="shared" si="240"/>
        <v/>
      </c>
      <c r="AU241" s="192" t="str">
        <f t="shared" si="241"/>
        <v/>
      </c>
      <c r="AV241" s="192" t="str">
        <f t="shared" si="242"/>
        <v/>
      </c>
      <c r="AW241" s="192" t="str">
        <f t="shared" si="243"/>
        <v/>
      </c>
      <c r="AX241" s="192" t="str">
        <f t="shared" si="244"/>
        <v/>
      </c>
      <c r="AY241" s="192" t="str">
        <f t="shared" si="245"/>
        <v/>
      </c>
      <c r="BB241">
        <f t="shared" si="246"/>
        <v>800</v>
      </c>
      <c r="BC241">
        <f t="shared" si="247"/>
        <v>800</v>
      </c>
      <c r="BD241">
        <f t="shared" si="248"/>
        <v>800</v>
      </c>
      <c r="BE241">
        <f t="shared" si="249"/>
        <v>800</v>
      </c>
      <c r="BF241">
        <f t="shared" si="250"/>
        <v>800</v>
      </c>
      <c r="BG241">
        <f t="shared" si="251"/>
        <v>800</v>
      </c>
      <c r="BH241">
        <v>227</v>
      </c>
      <c r="BK241">
        <f t="shared" si="252"/>
        <v>800</v>
      </c>
      <c r="BL241">
        <f t="shared" si="253"/>
        <v>800</v>
      </c>
      <c r="BM241">
        <f t="shared" si="254"/>
        <v>800</v>
      </c>
      <c r="BN241">
        <f t="shared" si="255"/>
        <v>800</v>
      </c>
      <c r="BO241">
        <f t="shared" si="256"/>
        <v>800</v>
      </c>
      <c r="BP241">
        <f t="shared" si="257"/>
        <v>800</v>
      </c>
      <c r="BQ241">
        <f t="shared" si="258"/>
        <v>800</v>
      </c>
      <c r="CS241" s="193" t="str">
        <f t="shared" si="195"/>
        <v/>
      </c>
      <c r="CT241" s="193" t="str">
        <f t="shared" si="196"/>
        <v/>
      </c>
      <c r="CU241" s="193" t="str">
        <f t="shared" si="197"/>
        <v/>
      </c>
      <c r="CV241" s="193" t="str">
        <f t="shared" si="198"/>
        <v/>
      </c>
      <c r="CW241" s="193" t="str">
        <f t="shared" si="199"/>
        <v/>
      </c>
      <c r="CX241" s="193" t="str">
        <f t="shared" si="200"/>
        <v/>
      </c>
      <c r="CY241" s="193" t="str">
        <f t="shared" si="201"/>
        <v/>
      </c>
      <c r="CZ241" s="193" t="str">
        <f t="shared" si="202"/>
        <v/>
      </c>
      <c r="DA241" s="193" t="str">
        <f t="shared" si="203"/>
        <v/>
      </c>
      <c r="DB241" s="193" t="str">
        <f t="shared" si="204"/>
        <v/>
      </c>
      <c r="DC241" s="193" t="str">
        <f t="shared" si="205"/>
        <v/>
      </c>
      <c r="DF241">
        <v>228</v>
      </c>
      <c r="DG241" s="192" t="e">
        <f t="shared" si="206"/>
        <v>#NUM!</v>
      </c>
      <c r="DH241" s="192" t="e">
        <f t="shared" si="207"/>
        <v>#NUM!</v>
      </c>
      <c r="DI241" s="192" t="e">
        <f t="shared" si="208"/>
        <v>#NUM!</v>
      </c>
      <c r="DJ241" s="192" t="e">
        <f t="shared" si="209"/>
        <v>#NUM!</v>
      </c>
      <c r="DK241" s="192" t="e">
        <f t="shared" si="210"/>
        <v>#NUM!</v>
      </c>
      <c r="DL241" s="192" t="e">
        <f t="shared" si="211"/>
        <v>#NUM!</v>
      </c>
      <c r="DM241" s="192" t="e">
        <f t="shared" si="212"/>
        <v>#NUM!</v>
      </c>
      <c r="DN241" s="192" t="e">
        <f t="shared" si="213"/>
        <v>#NUM!</v>
      </c>
      <c r="DO241" s="192" t="e">
        <f t="shared" si="214"/>
        <v>#NUM!</v>
      </c>
      <c r="DP241" s="192" t="e">
        <f t="shared" si="215"/>
        <v>#NUM!</v>
      </c>
      <c r="DQ241" s="192" t="e">
        <f t="shared" si="216"/>
        <v>#NUM!</v>
      </c>
      <c r="DU241" s="204" t="e">
        <f t="shared" si="217"/>
        <v>#NUM!</v>
      </c>
      <c r="DV241" s="204" t="e">
        <f t="shared" si="218"/>
        <v>#NUM!</v>
      </c>
      <c r="DW241" s="204" t="e">
        <f t="shared" si="219"/>
        <v>#NUM!</v>
      </c>
      <c r="DX241" s="204" t="e">
        <f t="shared" si="220"/>
        <v>#NUM!</v>
      </c>
      <c r="DY241" s="204" t="e">
        <f t="shared" si="221"/>
        <v>#NUM!</v>
      </c>
      <c r="DZ241" s="204" t="e">
        <f t="shared" si="222"/>
        <v>#NUM!</v>
      </c>
      <c r="EA241" s="204" t="e">
        <f t="shared" si="223"/>
        <v>#NUM!</v>
      </c>
      <c r="EB241" s="204" t="e">
        <f t="shared" si="224"/>
        <v>#NUM!</v>
      </c>
      <c r="EC241" s="204" t="e">
        <f t="shared" si="225"/>
        <v>#NUM!</v>
      </c>
      <c r="ED241" s="204" t="e">
        <f t="shared" si="226"/>
        <v>#NUM!</v>
      </c>
      <c r="EE241" s="204" t="e">
        <f t="shared" si="227"/>
        <v>#NUM!</v>
      </c>
    </row>
    <row r="242" spans="2:135" ht="22.8" x14ac:dyDescent="0.3">
      <c r="B242" s="225" t="str">
        <f t="shared" si="228"/>
        <v/>
      </c>
      <c r="C242" s="226" t="str">
        <f t="shared" si="229"/>
        <v/>
      </c>
      <c r="D242" s="227" t="s">
        <v>293</v>
      </c>
      <c r="E242" s="279" t="s">
        <v>38</v>
      </c>
      <c r="F242" s="202"/>
      <c r="G242" s="202"/>
      <c r="H242" s="202"/>
      <c r="I242" s="202"/>
      <c r="J242" s="202"/>
      <c r="K242" s="201"/>
      <c r="U242">
        <v>228</v>
      </c>
      <c r="V242">
        <f t="shared" si="230"/>
        <v>800</v>
      </c>
      <c r="W242" t="str">
        <f t="shared" si="231"/>
        <v/>
      </c>
      <c r="X242" t="str">
        <f>IF(B241="","",IF(OR(W242="",W242=0),"",IF(V242=800,"",INDEX(DATA!$M$10:$Q$10,1,MATCH(W242,DATA!$M$9:$Q$9,0)))))</f>
        <v/>
      </c>
      <c r="Y242" t="str">
        <f>IF(B241="","",IF($CG$13=2,IF(OR(F241="NO",F241=""),"",F241),IF(V242=800,"",DATA!$M$11)))</f>
        <v/>
      </c>
      <c r="Z242" t="str">
        <f>IF(B241="","",IF(AND($CG$13=2,G241="NO"),"",IF(V242=800,"",LEFT(DATA!$M$12,2)&amp;D241)))</f>
        <v/>
      </c>
      <c r="AA242" t="str">
        <f>IF(B241="","",IF(AND($CG$13=2,G241="NO"),"",IF(V242=800,"",LEFT(DATA!$M$13,2)&amp;D241)))</f>
        <v/>
      </c>
      <c r="AB242" t="str">
        <f>IF(B241="","",IF(AND($CG$13=2,H241="NO"),"",IF(V242=800,"",LEFT(DATA!$M$14,2)&amp;D241)))</f>
        <v/>
      </c>
      <c r="AC242" t="str">
        <f>IF(B241="","",IF(AND($CG$13=2,H241="NO"),"",IF(V242=800,"",LEFT(DATA!$M$15,2)&amp;D241)))</f>
        <v/>
      </c>
      <c r="AD242" t="str">
        <f>IF(B241="","",IF(AND($CG$13=2,I241="NO"),"",IF(V242=800,"",LEFT(DATA!$M$16,2)&amp;D241)))</f>
        <v/>
      </c>
      <c r="AE242" t="str">
        <f>IF(B241="","",IF(AND($CG$13=2,I241="NO"),"",IF(V242=800,"",LEFT(DATA!$M$17,2)&amp;D241)))</f>
        <v/>
      </c>
      <c r="AF242" t="str">
        <f>IF(B241="","",IF(AND($CG$13=2,J241="NO"),"",IF(V242=800,"",LEFT(DATA!$M$18,2)&amp;D241)))</f>
        <v/>
      </c>
      <c r="AG242" t="str">
        <f>IF(B241="","",IF(AND($CG$13=2,J241="NO"),"",IF(V242=800,"",LEFT(DATA!$M$19,2)&amp;D241)))</f>
        <v/>
      </c>
      <c r="AJ242" s="192" t="str">
        <f t="shared" si="232"/>
        <v/>
      </c>
      <c r="AK242" s="192" t="str">
        <f t="shared" si="233"/>
        <v/>
      </c>
      <c r="AL242" s="192" t="str">
        <f t="shared" si="234"/>
        <v/>
      </c>
      <c r="AM242" s="192" t="e">
        <f t="shared" si="235"/>
        <v>#VALUE!</v>
      </c>
      <c r="AN242" s="192">
        <v>228</v>
      </c>
      <c r="AO242" s="192" t="str">
        <f>IF(AL242="","",INDEX($W$15:$AG$402,MATCH(AL242,V$15:$V$402,0),1))</f>
        <v/>
      </c>
      <c r="AP242" s="192" t="str">
        <f t="shared" si="236"/>
        <v/>
      </c>
      <c r="AQ242" s="192" t="str">
        <f t="shared" si="237"/>
        <v/>
      </c>
      <c r="AR242" s="192" t="str">
        <f t="shared" si="238"/>
        <v/>
      </c>
      <c r="AS242" s="192" t="str">
        <f t="shared" si="239"/>
        <v/>
      </c>
      <c r="AT242" s="192" t="str">
        <f t="shared" si="240"/>
        <v/>
      </c>
      <c r="AU242" s="192" t="str">
        <f t="shared" si="241"/>
        <v/>
      </c>
      <c r="AV242" s="192" t="str">
        <f t="shared" si="242"/>
        <v/>
      </c>
      <c r="AW242" s="192" t="str">
        <f t="shared" si="243"/>
        <v/>
      </c>
      <c r="AX242" s="192" t="str">
        <f t="shared" si="244"/>
        <v/>
      </c>
      <c r="AY242" s="192" t="str">
        <f t="shared" si="245"/>
        <v/>
      </c>
      <c r="BB242">
        <f t="shared" si="246"/>
        <v>800</v>
      </c>
      <c r="BC242">
        <f t="shared" si="247"/>
        <v>800</v>
      </c>
      <c r="BD242">
        <f t="shared" si="248"/>
        <v>800</v>
      </c>
      <c r="BE242">
        <f t="shared" si="249"/>
        <v>800</v>
      </c>
      <c r="BF242">
        <f t="shared" si="250"/>
        <v>800</v>
      </c>
      <c r="BG242">
        <f t="shared" si="251"/>
        <v>800</v>
      </c>
      <c r="BH242">
        <v>228</v>
      </c>
      <c r="BK242">
        <f t="shared" si="252"/>
        <v>800</v>
      </c>
      <c r="BL242">
        <f t="shared" si="253"/>
        <v>800</v>
      </c>
      <c r="BM242">
        <f t="shared" si="254"/>
        <v>800</v>
      </c>
      <c r="BN242">
        <f t="shared" si="255"/>
        <v>800</v>
      </c>
      <c r="BO242">
        <f t="shared" si="256"/>
        <v>800</v>
      </c>
      <c r="BP242">
        <f t="shared" si="257"/>
        <v>800</v>
      </c>
      <c r="BQ242">
        <f t="shared" si="258"/>
        <v>800</v>
      </c>
      <c r="CS242" s="193" t="str">
        <f t="shared" si="195"/>
        <v/>
      </c>
      <c r="CT242" s="193" t="str">
        <f t="shared" si="196"/>
        <v/>
      </c>
      <c r="CU242" s="193" t="str">
        <f t="shared" si="197"/>
        <v/>
      </c>
      <c r="CV242" s="193" t="str">
        <f t="shared" si="198"/>
        <v/>
      </c>
      <c r="CW242" s="193" t="str">
        <f t="shared" si="199"/>
        <v/>
      </c>
      <c r="CX242" s="193" t="str">
        <f t="shared" si="200"/>
        <v/>
      </c>
      <c r="CY242" s="193" t="str">
        <f t="shared" si="201"/>
        <v/>
      </c>
      <c r="CZ242" s="193" t="str">
        <f t="shared" si="202"/>
        <v/>
      </c>
      <c r="DA242" s="193" t="str">
        <f t="shared" si="203"/>
        <v/>
      </c>
      <c r="DB242" s="193" t="str">
        <f t="shared" si="204"/>
        <v/>
      </c>
      <c r="DC242" s="193" t="str">
        <f t="shared" si="205"/>
        <v/>
      </c>
      <c r="DF242">
        <v>229</v>
      </c>
      <c r="DG242" s="192" t="e">
        <f t="shared" si="206"/>
        <v>#NUM!</v>
      </c>
      <c r="DH242" s="192" t="e">
        <f t="shared" si="207"/>
        <v>#NUM!</v>
      </c>
      <c r="DI242" s="192" t="e">
        <f t="shared" si="208"/>
        <v>#NUM!</v>
      </c>
      <c r="DJ242" s="192" t="e">
        <f t="shared" si="209"/>
        <v>#NUM!</v>
      </c>
      <c r="DK242" s="192" t="e">
        <f t="shared" si="210"/>
        <v>#NUM!</v>
      </c>
      <c r="DL242" s="192" t="e">
        <f t="shared" si="211"/>
        <v>#NUM!</v>
      </c>
      <c r="DM242" s="192" t="e">
        <f t="shared" si="212"/>
        <v>#NUM!</v>
      </c>
      <c r="DN242" s="192" t="e">
        <f t="shared" si="213"/>
        <v>#NUM!</v>
      </c>
      <c r="DO242" s="192" t="e">
        <f t="shared" si="214"/>
        <v>#NUM!</v>
      </c>
      <c r="DP242" s="192" t="e">
        <f t="shared" si="215"/>
        <v>#NUM!</v>
      </c>
      <c r="DQ242" s="192" t="e">
        <f t="shared" si="216"/>
        <v>#NUM!</v>
      </c>
      <c r="DU242" s="204" t="e">
        <f t="shared" si="217"/>
        <v>#NUM!</v>
      </c>
      <c r="DV242" s="204" t="e">
        <f t="shared" si="218"/>
        <v>#NUM!</v>
      </c>
      <c r="DW242" s="204" t="e">
        <f t="shared" si="219"/>
        <v>#NUM!</v>
      </c>
      <c r="DX242" s="204" t="e">
        <f t="shared" si="220"/>
        <v>#NUM!</v>
      </c>
      <c r="DY242" s="204" t="e">
        <f t="shared" si="221"/>
        <v>#NUM!</v>
      </c>
      <c r="DZ242" s="204" t="e">
        <f t="shared" si="222"/>
        <v>#NUM!</v>
      </c>
      <c r="EA242" s="204" t="e">
        <f t="shared" si="223"/>
        <v>#NUM!</v>
      </c>
      <c r="EB242" s="204" t="e">
        <f t="shared" si="224"/>
        <v>#NUM!</v>
      </c>
      <c r="EC242" s="204" t="e">
        <f t="shared" si="225"/>
        <v>#NUM!</v>
      </c>
      <c r="ED242" s="204" t="e">
        <f t="shared" si="226"/>
        <v>#NUM!</v>
      </c>
      <c r="EE242" s="204" t="e">
        <f t="shared" si="227"/>
        <v>#NUM!</v>
      </c>
    </row>
    <row r="243" spans="2:135" ht="22.8" x14ac:dyDescent="0.3">
      <c r="B243" s="225" t="str">
        <f t="shared" si="228"/>
        <v/>
      </c>
      <c r="C243" s="226" t="str">
        <f t="shared" si="229"/>
        <v/>
      </c>
      <c r="D243" s="227" t="s">
        <v>293</v>
      </c>
      <c r="E243" s="279" t="s">
        <v>38</v>
      </c>
      <c r="F243" s="202"/>
      <c r="G243" s="202"/>
      <c r="H243" s="202"/>
      <c r="I243" s="202"/>
      <c r="J243" s="202"/>
      <c r="K243" s="201"/>
      <c r="U243">
        <v>229</v>
      </c>
      <c r="V243">
        <f t="shared" si="230"/>
        <v>800</v>
      </c>
      <c r="W243" t="str">
        <f t="shared" si="231"/>
        <v/>
      </c>
      <c r="X243" t="str">
        <f>IF(B242="","",IF(OR(W243="",W243=0),"",IF(V243=800,"",INDEX(DATA!$M$10:$Q$10,1,MATCH(W243,DATA!$M$9:$Q$9,0)))))</f>
        <v/>
      </c>
      <c r="Y243" t="str">
        <f>IF(B242="","",IF($CG$13=2,IF(OR(F242="NO",F242=""),"",F242),IF(V243=800,"",DATA!$M$11)))</f>
        <v/>
      </c>
      <c r="Z243" t="str">
        <f>IF(B242="","",IF(AND($CG$13=2,G242="NO"),"",IF(V243=800,"",LEFT(DATA!$M$12,2)&amp;D242)))</f>
        <v/>
      </c>
      <c r="AA243" t="str">
        <f>IF(B242="","",IF(AND($CG$13=2,G242="NO"),"",IF(V243=800,"",LEFT(DATA!$M$13,2)&amp;D242)))</f>
        <v/>
      </c>
      <c r="AB243" t="str">
        <f>IF(B242="","",IF(AND($CG$13=2,H242="NO"),"",IF(V243=800,"",LEFT(DATA!$M$14,2)&amp;D242)))</f>
        <v/>
      </c>
      <c r="AC243" t="str">
        <f>IF(B242="","",IF(AND($CG$13=2,H242="NO"),"",IF(V243=800,"",LEFT(DATA!$M$15,2)&amp;D242)))</f>
        <v/>
      </c>
      <c r="AD243" t="str">
        <f>IF(B242="","",IF(AND($CG$13=2,I242="NO"),"",IF(V243=800,"",LEFT(DATA!$M$16,2)&amp;D242)))</f>
        <v/>
      </c>
      <c r="AE243" t="str">
        <f>IF(B242="","",IF(AND($CG$13=2,I242="NO"),"",IF(V243=800,"",LEFT(DATA!$M$17,2)&amp;D242)))</f>
        <v/>
      </c>
      <c r="AF243" t="str">
        <f>IF(B242="","",IF(AND($CG$13=2,J242="NO"),"",IF(V243=800,"",LEFT(DATA!$M$18,2)&amp;D242)))</f>
        <v/>
      </c>
      <c r="AG243" t="str">
        <f>IF(B242="","",IF(AND($CG$13=2,J242="NO"),"",IF(V243=800,"",LEFT(DATA!$M$19,2)&amp;D242)))</f>
        <v/>
      </c>
      <c r="AJ243" s="192" t="str">
        <f t="shared" si="232"/>
        <v/>
      </c>
      <c r="AK243" s="192" t="str">
        <f t="shared" si="233"/>
        <v/>
      </c>
      <c r="AL243" s="192" t="str">
        <f t="shared" si="234"/>
        <v/>
      </c>
      <c r="AM243" s="192" t="e">
        <f t="shared" si="235"/>
        <v>#VALUE!</v>
      </c>
      <c r="AN243" s="192">
        <v>229</v>
      </c>
      <c r="AO243" s="192" t="str">
        <f>IF(AL243="","",INDEX($W$15:$AG$402,MATCH(AL243,V$15:$V$402,0),1))</f>
        <v/>
      </c>
      <c r="AP243" s="192" t="str">
        <f t="shared" si="236"/>
        <v/>
      </c>
      <c r="AQ243" s="192" t="str">
        <f t="shared" si="237"/>
        <v/>
      </c>
      <c r="AR243" s="192" t="str">
        <f t="shared" si="238"/>
        <v/>
      </c>
      <c r="AS243" s="192" t="str">
        <f t="shared" si="239"/>
        <v/>
      </c>
      <c r="AT243" s="192" t="str">
        <f t="shared" si="240"/>
        <v/>
      </c>
      <c r="AU243" s="192" t="str">
        <f t="shared" si="241"/>
        <v/>
      </c>
      <c r="AV243" s="192" t="str">
        <f t="shared" si="242"/>
        <v/>
      </c>
      <c r="AW243" s="192" t="str">
        <f t="shared" si="243"/>
        <v/>
      </c>
      <c r="AX243" s="192" t="str">
        <f t="shared" si="244"/>
        <v/>
      </c>
      <c r="AY243" s="192" t="str">
        <f t="shared" si="245"/>
        <v/>
      </c>
      <c r="BB243">
        <f t="shared" si="246"/>
        <v>800</v>
      </c>
      <c r="BC243">
        <f t="shared" si="247"/>
        <v>800</v>
      </c>
      <c r="BD243">
        <f t="shared" si="248"/>
        <v>800</v>
      </c>
      <c r="BE243">
        <f t="shared" si="249"/>
        <v>800</v>
      </c>
      <c r="BF243">
        <f t="shared" si="250"/>
        <v>800</v>
      </c>
      <c r="BG243">
        <f t="shared" si="251"/>
        <v>800</v>
      </c>
      <c r="BH243">
        <v>229</v>
      </c>
      <c r="BK243">
        <f t="shared" si="252"/>
        <v>800</v>
      </c>
      <c r="BL243">
        <f t="shared" si="253"/>
        <v>800</v>
      </c>
      <c r="BM243">
        <f t="shared" si="254"/>
        <v>800</v>
      </c>
      <c r="BN243">
        <f t="shared" si="255"/>
        <v>800</v>
      </c>
      <c r="BO243">
        <f t="shared" si="256"/>
        <v>800</v>
      </c>
      <c r="BP243">
        <f t="shared" si="257"/>
        <v>800</v>
      </c>
      <c r="BQ243">
        <f t="shared" si="258"/>
        <v>800</v>
      </c>
      <c r="CS243" s="193" t="str">
        <f t="shared" si="195"/>
        <v/>
      </c>
      <c r="CT243" s="193" t="str">
        <f t="shared" si="196"/>
        <v/>
      </c>
      <c r="CU243" s="193" t="str">
        <f t="shared" si="197"/>
        <v/>
      </c>
      <c r="CV243" s="193" t="str">
        <f t="shared" si="198"/>
        <v/>
      </c>
      <c r="CW243" s="193" t="str">
        <f t="shared" si="199"/>
        <v/>
      </c>
      <c r="CX243" s="193" t="str">
        <f t="shared" si="200"/>
        <v/>
      </c>
      <c r="CY243" s="193" t="str">
        <f t="shared" si="201"/>
        <v/>
      </c>
      <c r="CZ243" s="193" t="str">
        <f t="shared" si="202"/>
        <v/>
      </c>
      <c r="DA243" s="193" t="str">
        <f t="shared" si="203"/>
        <v/>
      </c>
      <c r="DB243" s="193" t="str">
        <f t="shared" si="204"/>
        <v/>
      </c>
      <c r="DC243" s="193" t="str">
        <f t="shared" si="205"/>
        <v/>
      </c>
      <c r="DF243">
        <v>230</v>
      </c>
      <c r="DG243" s="192" t="e">
        <f t="shared" si="206"/>
        <v>#NUM!</v>
      </c>
      <c r="DH243" s="192" t="e">
        <f t="shared" si="207"/>
        <v>#NUM!</v>
      </c>
      <c r="DI243" s="192" t="e">
        <f t="shared" si="208"/>
        <v>#NUM!</v>
      </c>
      <c r="DJ243" s="192" t="e">
        <f t="shared" si="209"/>
        <v>#NUM!</v>
      </c>
      <c r="DK243" s="192" t="e">
        <f t="shared" si="210"/>
        <v>#NUM!</v>
      </c>
      <c r="DL243" s="192" t="e">
        <f t="shared" si="211"/>
        <v>#NUM!</v>
      </c>
      <c r="DM243" s="192" t="e">
        <f t="shared" si="212"/>
        <v>#NUM!</v>
      </c>
      <c r="DN243" s="192" t="e">
        <f t="shared" si="213"/>
        <v>#NUM!</v>
      </c>
      <c r="DO243" s="192" t="e">
        <f t="shared" si="214"/>
        <v>#NUM!</v>
      </c>
      <c r="DP243" s="192" t="e">
        <f t="shared" si="215"/>
        <v>#NUM!</v>
      </c>
      <c r="DQ243" s="192" t="e">
        <f t="shared" si="216"/>
        <v>#NUM!</v>
      </c>
      <c r="DU243" s="204" t="e">
        <f t="shared" si="217"/>
        <v>#NUM!</v>
      </c>
      <c r="DV243" s="204" t="e">
        <f t="shared" si="218"/>
        <v>#NUM!</v>
      </c>
      <c r="DW243" s="204" t="e">
        <f t="shared" si="219"/>
        <v>#NUM!</v>
      </c>
      <c r="DX243" s="204" t="e">
        <f t="shared" si="220"/>
        <v>#NUM!</v>
      </c>
      <c r="DY243" s="204" t="e">
        <f t="shared" si="221"/>
        <v>#NUM!</v>
      </c>
      <c r="DZ243" s="204" t="e">
        <f t="shared" si="222"/>
        <v>#NUM!</v>
      </c>
      <c r="EA243" s="204" t="e">
        <f t="shared" si="223"/>
        <v>#NUM!</v>
      </c>
      <c r="EB243" s="204" t="e">
        <f t="shared" si="224"/>
        <v>#NUM!</v>
      </c>
      <c r="EC243" s="204" t="e">
        <f t="shared" si="225"/>
        <v>#NUM!</v>
      </c>
      <c r="ED243" s="204" t="e">
        <f t="shared" si="226"/>
        <v>#NUM!</v>
      </c>
      <c r="EE243" s="204" t="e">
        <f t="shared" si="227"/>
        <v>#NUM!</v>
      </c>
    </row>
    <row r="244" spans="2:135" ht="22.8" x14ac:dyDescent="0.3">
      <c r="B244" s="225" t="str">
        <f t="shared" si="228"/>
        <v/>
      </c>
      <c r="C244" s="226" t="str">
        <f t="shared" si="229"/>
        <v/>
      </c>
      <c r="D244" s="227" t="s">
        <v>293</v>
      </c>
      <c r="E244" s="279" t="s">
        <v>38</v>
      </c>
      <c r="F244" s="202"/>
      <c r="G244" s="202"/>
      <c r="H244" s="202"/>
      <c r="I244" s="202"/>
      <c r="J244" s="202"/>
      <c r="K244" s="201"/>
      <c r="U244">
        <v>230</v>
      </c>
      <c r="V244">
        <f t="shared" si="230"/>
        <v>800</v>
      </c>
      <c r="W244" t="str">
        <f t="shared" si="231"/>
        <v/>
      </c>
      <c r="X244" t="str">
        <f>IF(B243="","",IF(OR(W244="",W244=0),"",IF(V244=800,"",INDEX(DATA!$M$10:$Q$10,1,MATCH(W244,DATA!$M$9:$Q$9,0)))))</f>
        <v/>
      </c>
      <c r="Y244" t="str">
        <f>IF(B243="","",IF($CG$13=2,IF(OR(F243="NO",F243=""),"",F243),IF(V244=800,"",DATA!$M$11)))</f>
        <v/>
      </c>
      <c r="Z244" t="str">
        <f>IF(B243="","",IF(AND($CG$13=2,G243="NO"),"",IF(V244=800,"",LEFT(DATA!$M$12,2)&amp;D243)))</f>
        <v/>
      </c>
      <c r="AA244" t="str">
        <f>IF(B243="","",IF(AND($CG$13=2,G243="NO"),"",IF(V244=800,"",LEFT(DATA!$M$13,2)&amp;D243)))</f>
        <v/>
      </c>
      <c r="AB244" t="str">
        <f>IF(B243="","",IF(AND($CG$13=2,H243="NO"),"",IF(V244=800,"",LEFT(DATA!$M$14,2)&amp;D243)))</f>
        <v/>
      </c>
      <c r="AC244" t="str">
        <f>IF(B243="","",IF(AND($CG$13=2,H243="NO"),"",IF(V244=800,"",LEFT(DATA!$M$15,2)&amp;D243)))</f>
        <v/>
      </c>
      <c r="AD244" t="str">
        <f>IF(B243="","",IF(AND($CG$13=2,I243="NO"),"",IF(V244=800,"",LEFT(DATA!$M$16,2)&amp;D243)))</f>
        <v/>
      </c>
      <c r="AE244" t="str">
        <f>IF(B243="","",IF(AND($CG$13=2,I243="NO"),"",IF(V244=800,"",LEFT(DATA!$M$17,2)&amp;D243)))</f>
        <v/>
      </c>
      <c r="AF244" t="str">
        <f>IF(B243="","",IF(AND($CG$13=2,J243="NO"),"",IF(V244=800,"",LEFT(DATA!$M$18,2)&amp;D243)))</f>
        <v/>
      </c>
      <c r="AG244" t="str">
        <f>IF(B243="","",IF(AND($CG$13=2,J243="NO"),"",IF(V244=800,"",LEFT(DATA!$M$19,2)&amp;D243)))</f>
        <v/>
      </c>
      <c r="AJ244" s="192" t="str">
        <f t="shared" si="232"/>
        <v/>
      </c>
      <c r="AK244" s="192" t="str">
        <f t="shared" si="233"/>
        <v/>
      </c>
      <c r="AL244" s="192" t="str">
        <f t="shared" si="234"/>
        <v/>
      </c>
      <c r="AM244" s="192" t="e">
        <f t="shared" si="235"/>
        <v>#VALUE!</v>
      </c>
      <c r="AN244" s="192">
        <v>230</v>
      </c>
      <c r="AO244" s="192" t="str">
        <f>IF(AL244="","",INDEX($W$15:$AG$402,MATCH(AL244,V$15:$V$402,0),1))</f>
        <v/>
      </c>
      <c r="AP244" s="192" t="str">
        <f t="shared" si="236"/>
        <v/>
      </c>
      <c r="AQ244" s="192" t="str">
        <f t="shared" si="237"/>
        <v/>
      </c>
      <c r="AR244" s="192" t="str">
        <f t="shared" si="238"/>
        <v/>
      </c>
      <c r="AS244" s="192" t="str">
        <f t="shared" si="239"/>
        <v/>
      </c>
      <c r="AT244" s="192" t="str">
        <f t="shared" si="240"/>
        <v/>
      </c>
      <c r="AU244" s="192" t="str">
        <f t="shared" si="241"/>
        <v/>
      </c>
      <c r="AV244" s="192" t="str">
        <f t="shared" si="242"/>
        <v/>
      </c>
      <c r="AW244" s="192" t="str">
        <f t="shared" si="243"/>
        <v/>
      </c>
      <c r="AX244" s="192" t="str">
        <f t="shared" si="244"/>
        <v/>
      </c>
      <c r="AY244" s="192" t="str">
        <f t="shared" si="245"/>
        <v/>
      </c>
      <c r="BB244">
        <f t="shared" si="246"/>
        <v>800</v>
      </c>
      <c r="BC244">
        <f t="shared" si="247"/>
        <v>800</v>
      </c>
      <c r="BD244">
        <f t="shared" si="248"/>
        <v>800</v>
      </c>
      <c r="BE244">
        <f t="shared" si="249"/>
        <v>800</v>
      </c>
      <c r="BF244">
        <f t="shared" si="250"/>
        <v>800</v>
      </c>
      <c r="BG244">
        <f t="shared" si="251"/>
        <v>800</v>
      </c>
      <c r="BH244">
        <v>230</v>
      </c>
      <c r="BK244">
        <f t="shared" si="252"/>
        <v>800</v>
      </c>
      <c r="BL244">
        <f t="shared" si="253"/>
        <v>800</v>
      </c>
      <c r="BM244">
        <f t="shared" si="254"/>
        <v>800</v>
      </c>
      <c r="BN244">
        <f t="shared" si="255"/>
        <v>800</v>
      </c>
      <c r="BO244">
        <f t="shared" si="256"/>
        <v>800</v>
      </c>
      <c r="BP244">
        <f t="shared" si="257"/>
        <v>800</v>
      </c>
      <c r="BQ244">
        <f t="shared" si="258"/>
        <v>800</v>
      </c>
      <c r="CS244" s="193" t="str">
        <f t="shared" si="195"/>
        <v/>
      </c>
      <c r="CT244" s="193" t="str">
        <f t="shared" si="196"/>
        <v/>
      </c>
      <c r="CU244" s="193" t="str">
        <f t="shared" si="197"/>
        <v/>
      </c>
      <c r="CV244" s="193" t="str">
        <f t="shared" si="198"/>
        <v/>
      </c>
      <c r="CW244" s="193" t="str">
        <f t="shared" si="199"/>
        <v/>
      </c>
      <c r="CX244" s="193" t="str">
        <f t="shared" si="200"/>
        <v/>
      </c>
      <c r="CY244" s="193" t="str">
        <f t="shared" si="201"/>
        <v/>
      </c>
      <c r="CZ244" s="193" t="str">
        <f t="shared" si="202"/>
        <v/>
      </c>
      <c r="DA244" s="193" t="str">
        <f t="shared" si="203"/>
        <v/>
      </c>
      <c r="DB244" s="193" t="str">
        <f t="shared" si="204"/>
        <v/>
      </c>
      <c r="DC244" s="193" t="str">
        <f t="shared" si="205"/>
        <v/>
      </c>
      <c r="DF244">
        <v>231</v>
      </c>
      <c r="DG244" s="192" t="e">
        <f t="shared" si="206"/>
        <v>#NUM!</v>
      </c>
      <c r="DH244" s="192" t="e">
        <f t="shared" si="207"/>
        <v>#NUM!</v>
      </c>
      <c r="DI244" s="192" t="e">
        <f t="shared" si="208"/>
        <v>#NUM!</v>
      </c>
      <c r="DJ244" s="192" t="e">
        <f t="shared" si="209"/>
        <v>#NUM!</v>
      </c>
      <c r="DK244" s="192" t="e">
        <f t="shared" si="210"/>
        <v>#NUM!</v>
      </c>
      <c r="DL244" s="192" t="e">
        <f t="shared" si="211"/>
        <v>#NUM!</v>
      </c>
      <c r="DM244" s="192" t="e">
        <f t="shared" si="212"/>
        <v>#NUM!</v>
      </c>
      <c r="DN244" s="192" t="e">
        <f t="shared" si="213"/>
        <v>#NUM!</v>
      </c>
      <c r="DO244" s="192" t="e">
        <f t="shared" si="214"/>
        <v>#NUM!</v>
      </c>
      <c r="DP244" s="192" t="e">
        <f t="shared" si="215"/>
        <v>#NUM!</v>
      </c>
      <c r="DQ244" s="192" t="e">
        <f t="shared" si="216"/>
        <v>#NUM!</v>
      </c>
      <c r="DU244" s="204" t="e">
        <f t="shared" si="217"/>
        <v>#NUM!</v>
      </c>
      <c r="DV244" s="204" t="e">
        <f t="shared" si="218"/>
        <v>#NUM!</v>
      </c>
      <c r="DW244" s="204" t="e">
        <f t="shared" si="219"/>
        <v>#NUM!</v>
      </c>
      <c r="DX244" s="204" t="e">
        <f t="shared" si="220"/>
        <v>#NUM!</v>
      </c>
      <c r="DY244" s="204" t="e">
        <f t="shared" si="221"/>
        <v>#NUM!</v>
      </c>
      <c r="DZ244" s="204" t="e">
        <f t="shared" si="222"/>
        <v>#NUM!</v>
      </c>
      <c r="EA244" s="204" t="e">
        <f t="shared" si="223"/>
        <v>#NUM!</v>
      </c>
      <c r="EB244" s="204" t="e">
        <f t="shared" si="224"/>
        <v>#NUM!</v>
      </c>
      <c r="EC244" s="204" t="e">
        <f t="shared" si="225"/>
        <v>#NUM!</v>
      </c>
      <c r="ED244" s="204" t="e">
        <f t="shared" si="226"/>
        <v>#NUM!</v>
      </c>
      <c r="EE244" s="204" t="e">
        <f t="shared" si="227"/>
        <v>#NUM!</v>
      </c>
    </row>
    <row r="245" spans="2:135" ht="22.8" x14ac:dyDescent="0.3">
      <c r="B245" s="225" t="str">
        <f t="shared" si="228"/>
        <v/>
      </c>
      <c r="C245" s="226" t="str">
        <f t="shared" si="229"/>
        <v/>
      </c>
      <c r="D245" s="227" t="s">
        <v>293</v>
      </c>
      <c r="E245" s="279" t="s">
        <v>38</v>
      </c>
      <c r="F245" s="202"/>
      <c r="G245" s="202"/>
      <c r="H245" s="202"/>
      <c r="I245" s="202"/>
      <c r="J245" s="202"/>
      <c r="K245" s="201"/>
      <c r="U245">
        <v>231</v>
      </c>
      <c r="V245">
        <f t="shared" si="230"/>
        <v>800</v>
      </c>
      <c r="W245" t="str">
        <f t="shared" si="231"/>
        <v/>
      </c>
      <c r="X245" t="str">
        <f>IF(B244="","",IF(OR(W245="",W245=0),"",IF(V245=800,"",INDEX(DATA!$M$10:$Q$10,1,MATCH(W245,DATA!$M$9:$Q$9,0)))))</f>
        <v/>
      </c>
      <c r="Y245" t="str">
        <f>IF(B244="","",IF($CG$13=2,IF(OR(F244="NO",F244=""),"",F244),IF(V245=800,"",DATA!$M$11)))</f>
        <v/>
      </c>
      <c r="Z245" t="str">
        <f>IF(B244="","",IF(AND($CG$13=2,G244="NO"),"",IF(V245=800,"",LEFT(DATA!$M$12,2)&amp;D244)))</f>
        <v/>
      </c>
      <c r="AA245" t="str">
        <f>IF(B244="","",IF(AND($CG$13=2,G244="NO"),"",IF(V245=800,"",LEFT(DATA!$M$13,2)&amp;D244)))</f>
        <v/>
      </c>
      <c r="AB245" t="str">
        <f>IF(B244="","",IF(AND($CG$13=2,H244="NO"),"",IF(V245=800,"",LEFT(DATA!$M$14,2)&amp;D244)))</f>
        <v/>
      </c>
      <c r="AC245" t="str">
        <f>IF(B244="","",IF(AND($CG$13=2,H244="NO"),"",IF(V245=800,"",LEFT(DATA!$M$15,2)&amp;D244)))</f>
        <v/>
      </c>
      <c r="AD245" t="str">
        <f>IF(B244="","",IF(AND($CG$13=2,I244="NO"),"",IF(V245=800,"",LEFT(DATA!$M$16,2)&amp;D244)))</f>
        <v/>
      </c>
      <c r="AE245" t="str">
        <f>IF(B244="","",IF(AND($CG$13=2,I244="NO"),"",IF(V245=800,"",LEFT(DATA!$M$17,2)&amp;D244)))</f>
        <v/>
      </c>
      <c r="AF245" t="str">
        <f>IF(B244="","",IF(AND($CG$13=2,J244="NO"),"",IF(V245=800,"",LEFT(DATA!$M$18,2)&amp;D244)))</f>
        <v/>
      </c>
      <c r="AG245" t="str">
        <f>IF(B244="","",IF(AND($CG$13=2,J244="NO"),"",IF(V245=800,"",LEFT(DATA!$M$19,2)&amp;D244)))</f>
        <v/>
      </c>
      <c r="AJ245" s="192" t="str">
        <f t="shared" si="232"/>
        <v/>
      </c>
      <c r="AK245" s="192" t="str">
        <f t="shared" si="233"/>
        <v/>
      </c>
      <c r="AL245" s="192" t="str">
        <f t="shared" si="234"/>
        <v/>
      </c>
      <c r="AM245" s="192" t="e">
        <f t="shared" si="235"/>
        <v>#VALUE!</v>
      </c>
      <c r="AN245" s="192">
        <v>231</v>
      </c>
      <c r="AO245" s="192" t="str">
        <f>IF(AL245="","",INDEX($W$15:$AG$402,MATCH(AL245,V$15:$V$402,0),1))</f>
        <v/>
      </c>
      <c r="AP245" s="192" t="str">
        <f t="shared" si="236"/>
        <v/>
      </c>
      <c r="AQ245" s="192" t="str">
        <f t="shared" si="237"/>
        <v/>
      </c>
      <c r="AR245" s="192" t="str">
        <f t="shared" si="238"/>
        <v/>
      </c>
      <c r="AS245" s="192" t="str">
        <f t="shared" si="239"/>
        <v/>
      </c>
      <c r="AT245" s="192" t="str">
        <f t="shared" si="240"/>
        <v/>
      </c>
      <c r="AU245" s="192" t="str">
        <f t="shared" si="241"/>
        <v/>
      </c>
      <c r="AV245" s="192" t="str">
        <f t="shared" si="242"/>
        <v/>
      </c>
      <c r="AW245" s="192" t="str">
        <f t="shared" si="243"/>
        <v/>
      </c>
      <c r="AX245" s="192" t="str">
        <f t="shared" si="244"/>
        <v/>
      </c>
      <c r="AY245" s="192" t="str">
        <f t="shared" si="245"/>
        <v/>
      </c>
      <c r="BB245">
        <f t="shared" si="246"/>
        <v>800</v>
      </c>
      <c r="BC245">
        <f t="shared" si="247"/>
        <v>800</v>
      </c>
      <c r="BD245">
        <f t="shared" si="248"/>
        <v>800</v>
      </c>
      <c r="BE245">
        <f t="shared" si="249"/>
        <v>800</v>
      </c>
      <c r="BF245">
        <f t="shared" si="250"/>
        <v>800</v>
      </c>
      <c r="BG245">
        <f t="shared" si="251"/>
        <v>800</v>
      </c>
      <c r="BH245">
        <v>231</v>
      </c>
      <c r="BK245">
        <f t="shared" si="252"/>
        <v>800</v>
      </c>
      <c r="BL245">
        <f t="shared" si="253"/>
        <v>800</v>
      </c>
      <c r="BM245">
        <f t="shared" si="254"/>
        <v>800</v>
      </c>
      <c r="BN245">
        <f t="shared" si="255"/>
        <v>800</v>
      </c>
      <c r="BO245">
        <f t="shared" si="256"/>
        <v>800</v>
      </c>
      <c r="BP245">
        <f t="shared" si="257"/>
        <v>800</v>
      </c>
      <c r="BQ245">
        <f t="shared" si="258"/>
        <v>800</v>
      </c>
      <c r="CS245" s="193" t="str">
        <f t="shared" si="195"/>
        <v/>
      </c>
      <c r="CT245" s="193" t="str">
        <f t="shared" si="196"/>
        <v/>
      </c>
      <c r="CU245" s="193" t="str">
        <f t="shared" si="197"/>
        <v/>
      </c>
      <c r="CV245" s="193" t="str">
        <f t="shared" si="198"/>
        <v/>
      </c>
      <c r="CW245" s="193" t="str">
        <f t="shared" si="199"/>
        <v/>
      </c>
      <c r="CX245" s="193" t="str">
        <f t="shared" si="200"/>
        <v/>
      </c>
      <c r="CY245" s="193" t="str">
        <f t="shared" si="201"/>
        <v/>
      </c>
      <c r="CZ245" s="193" t="str">
        <f t="shared" si="202"/>
        <v/>
      </c>
      <c r="DA245" s="193" t="str">
        <f t="shared" si="203"/>
        <v/>
      </c>
      <c r="DB245" s="193" t="str">
        <f t="shared" si="204"/>
        <v/>
      </c>
      <c r="DC245" s="193" t="str">
        <f t="shared" si="205"/>
        <v/>
      </c>
      <c r="DF245">
        <v>232</v>
      </c>
      <c r="DG245" s="192" t="e">
        <f t="shared" si="206"/>
        <v>#NUM!</v>
      </c>
      <c r="DH245" s="192" t="e">
        <f t="shared" si="207"/>
        <v>#NUM!</v>
      </c>
      <c r="DI245" s="192" t="e">
        <f t="shared" si="208"/>
        <v>#NUM!</v>
      </c>
      <c r="DJ245" s="192" t="e">
        <f t="shared" si="209"/>
        <v>#NUM!</v>
      </c>
      <c r="DK245" s="192" t="e">
        <f t="shared" si="210"/>
        <v>#NUM!</v>
      </c>
      <c r="DL245" s="192" t="e">
        <f t="shared" si="211"/>
        <v>#NUM!</v>
      </c>
      <c r="DM245" s="192" t="e">
        <f t="shared" si="212"/>
        <v>#NUM!</v>
      </c>
      <c r="DN245" s="192" t="e">
        <f t="shared" si="213"/>
        <v>#NUM!</v>
      </c>
      <c r="DO245" s="192" t="e">
        <f t="shared" si="214"/>
        <v>#NUM!</v>
      </c>
      <c r="DP245" s="192" t="e">
        <f t="shared" si="215"/>
        <v>#NUM!</v>
      </c>
      <c r="DQ245" s="192" t="e">
        <f t="shared" si="216"/>
        <v>#NUM!</v>
      </c>
      <c r="DU245" s="204" t="e">
        <f t="shared" si="217"/>
        <v>#NUM!</v>
      </c>
      <c r="DV245" s="204" t="e">
        <f t="shared" si="218"/>
        <v>#NUM!</v>
      </c>
      <c r="DW245" s="204" t="e">
        <f t="shared" si="219"/>
        <v>#NUM!</v>
      </c>
      <c r="DX245" s="204" t="e">
        <f t="shared" si="220"/>
        <v>#NUM!</v>
      </c>
      <c r="DY245" s="204" t="e">
        <f t="shared" si="221"/>
        <v>#NUM!</v>
      </c>
      <c r="DZ245" s="204" t="e">
        <f t="shared" si="222"/>
        <v>#NUM!</v>
      </c>
      <c r="EA245" s="204" t="e">
        <f t="shared" si="223"/>
        <v>#NUM!</v>
      </c>
      <c r="EB245" s="204" t="e">
        <f t="shared" si="224"/>
        <v>#NUM!</v>
      </c>
      <c r="EC245" s="204" t="e">
        <f t="shared" si="225"/>
        <v>#NUM!</v>
      </c>
      <c r="ED245" s="204" t="e">
        <f t="shared" si="226"/>
        <v>#NUM!</v>
      </c>
      <c r="EE245" s="204" t="e">
        <f t="shared" si="227"/>
        <v>#NUM!</v>
      </c>
    </row>
    <row r="246" spans="2:135" ht="22.8" x14ac:dyDescent="0.3">
      <c r="B246" s="225" t="str">
        <f t="shared" si="228"/>
        <v/>
      </c>
      <c r="C246" s="226" t="str">
        <f t="shared" si="229"/>
        <v/>
      </c>
      <c r="D246" s="227" t="s">
        <v>293</v>
      </c>
      <c r="E246" s="279" t="s">
        <v>38</v>
      </c>
      <c r="F246" s="202"/>
      <c r="G246" s="202"/>
      <c r="H246" s="202"/>
      <c r="I246" s="202"/>
      <c r="J246" s="202"/>
      <c r="K246" s="201"/>
      <c r="U246">
        <v>232</v>
      </c>
      <c r="V246">
        <f t="shared" si="230"/>
        <v>800</v>
      </c>
      <c r="W246" t="str">
        <f t="shared" si="231"/>
        <v/>
      </c>
      <c r="X246" t="str">
        <f>IF(B245="","",IF(OR(W246="",W246=0),"",IF(V246=800,"",INDEX(DATA!$M$10:$Q$10,1,MATCH(W246,DATA!$M$9:$Q$9,0)))))</f>
        <v/>
      </c>
      <c r="Y246" t="str">
        <f>IF(B245="","",IF($CG$13=2,IF(OR(F245="NO",F245=""),"",F245),IF(V246=800,"",DATA!$M$11)))</f>
        <v/>
      </c>
      <c r="Z246" t="str">
        <f>IF(B245="","",IF(AND($CG$13=2,G245="NO"),"",IF(V246=800,"",LEFT(DATA!$M$12,2)&amp;D245)))</f>
        <v/>
      </c>
      <c r="AA246" t="str">
        <f>IF(B245="","",IF(AND($CG$13=2,G245="NO"),"",IF(V246=800,"",LEFT(DATA!$M$13,2)&amp;D245)))</f>
        <v/>
      </c>
      <c r="AB246" t="str">
        <f>IF(B245="","",IF(AND($CG$13=2,H245="NO"),"",IF(V246=800,"",LEFT(DATA!$M$14,2)&amp;D245)))</f>
        <v/>
      </c>
      <c r="AC246" t="str">
        <f>IF(B245="","",IF(AND($CG$13=2,H245="NO"),"",IF(V246=800,"",LEFT(DATA!$M$15,2)&amp;D245)))</f>
        <v/>
      </c>
      <c r="AD246" t="str">
        <f>IF(B245="","",IF(AND($CG$13=2,I245="NO"),"",IF(V246=800,"",LEFT(DATA!$M$16,2)&amp;D245)))</f>
        <v/>
      </c>
      <c r="AE246" t="str">
        <f>IF(B245="","",IF(AND($CG$13=2,I245="NO"),"",IF(V246=800,"",LEFT(DATA!$M$17,2)&amp;D245)))</f>
        <v/>
      </c>
      <c r="AF246" t="str">
        <f>IF(B245="","",IF(AND($CG$13=2,J245="NO"),"",IF(V246=800,"",LEFT(DATA!$M$18,2)&amp;D245)))</f>
        <v/>
      </c>
      <c r="AG246" t="str">
        <f>IF(B245="","",IF(AND($CG$13=2,J245="NO"),"",IF(V246=800,"",LEFT(DATA!$M$19,2)&amp;D245)))</f>
        <v/>
      </c>
      <c r="AJ246" s="192" t="str">
        <f t="shared" si="232"/>
        <v/>
      </c>
      <c r="AK246" s="192" t="str">
        <f t="shared" si="233"/>
        <v/>
      </c>
      <c r="AL246" s="192" t="str">
        <f t="shared" si="234"/>
        <v/>
      </c>
      <c r="AM246" s="192" t="e">
        <f t="shared" si="235"/>
        <v>#VALUE!</v>
      </c>
      <c r="AN246" s="192">
        <v>232</v>
      </c>
      <c r="AO246" s="192" t="str">
        <f>IF(AL246="","",INDEX($W$15:$AG$402,MATCH(AL246,V$15:$V$402,0),1))</f>
        <v/>
      </c>
      <c r="AP246" s="192" t="str">
        <f t="shared" si="236"/>
        <v/>
      </c>
      <c r="AQ246" s="192" t="str">
        <f t="shared" si="237"/>
        <v/>
      </c>
      <c r="AR246" s="192" t="str">
        <f t="shared" si="238"/>
        <v/>
      </c>
      <c r="AS246" s="192" t="str">
        <f t="shared" si="239"/>
        <v/>
      </c>
      <c r="AT246" s="192" t="str">
        <f t="shared" si="240"/>
        <v/>
      </c>
      <c r="AU246" s="192" t="str">
        <f t="shared" si="241"/>
        <v/>
      </c>
      <c r="AV246" s="192" t="str">
        <f t="shared" si="242"/>
        <v/>
      </c>
      <c r="AW246" s="192" t="str">
        <f t="shared" si="243"/>
        <v/>
      </c>
      <c r="AX246" s="192" t="str">
        <f t="shared" si="244"/>
        <v/>
      </c>
      <c r="AY246" s="192" t="str">
        <f t="shared" si="245"/>
        <v/>
      </c>
      <c r="BB246">
        <f t="shared" si="246"/>
        <v>800</v>
      </c>
      <c r="BC246">
        <f t="shared" si="247"/>
        <v>800</v>
      </c>
      <c r="BD246">
        <f t="shared" si="248"/>
        <v>800</v>
      </c>
      <c r="BE246">
        <f t="shared" si="249"/>
        <v>800</v>
      </c>
      <c r="BF246">
        <f t="shared" si="250"/>
        <v>800</v>
      </c>
      <c r="BG246">
        <f t="shared" si="251"/>
        <v>800</v>
      </c>
      <c r="BH246">
        <v>232</v>
      </c>
      <c r="BK246">
        <f t="shared" si="252"/>
        <v>800</v>
      </c>
      <c r="BL246">
        <f t="shared" si="253"/>
        <v>800</v>
      </c>
      <c r="BM246">
        <f t="shared" si="254"/>
        <v>800</v>
      </c>
      <c r="BN246">
        <f t="shared" si="255"/>
        <v>800</v>
      </c>
      <c r="BO246">
        <f t="shared" si="256"/>
        <v>800</v>
      </c>
      <c r="BP246">
        <f t="shared" si="257"/>
        <v>800</v>
      </c>
      <c r="BQ246">
        <f t="shared" si="258"/>
        <v>800</v>
      </c>
      <c r="CS246" s="193" t="str">
        <f t="shared" si="195"/>
        <v/>
      </c>
      <c r="CT246" s="193" t="str">
        <f t="shared" si="196"/>
        <v/>
      </c>
      <c r="CU246" s="193" t="str">
        <f t="shared" si="197"/>
        <v/>
      </c>
      <c r="CV246" s="193" t="str">
        <f t="shared" si="198"/>
        <v/>
      </c>
      <c r="CW246" s="193" t="str">
        <f t="shared" si="199"/>
        <v/>
      </c>
      <c r="CX246" s="193" t="str">
        <f t="shared" si="200"/>
        <v/>
      </c>
      <c r="CY246" s="193" t="str">
        <f t="shared" si="201"/>
        <v/>
      </c>
      <c r="CZ246" s="193" t="str">
        <f t="shared" si="202"/>
        <v/>
      </c>
      <c r="DA246" s="193" t="str">
        <f t="shared" si="203"/>
        <v/>
      </c>
      <c r="DB246" s="193" t="str">
        <f t="shared" si="204"/>
        <v/>
      </c>
      <c r="DC246" s="193" t="str">
        <f t="shared" si="205"/>
        <v/>
      </c>
      <c r="DF246">
        <v>233</v>
      </c>
      <c r="DG246" s="192" t="e">
        <f t="shared" si="206"/>
        <v>#NUM!</v>
      </c>
      <c r="DH246" s="192" t="e">
        <f t="shared" si="207"/>
        <v>#NUM!</v>
      </c>
      <c r="DI246" s="192" t="e">
        <f t="shared" si="208"/>
        <v>#NUM!</v>
      </c>
      <c r="DJ246" s="192" t="e">
        <f t="shared" si="209"/>
        <v>#NUM!</v>
      </c>
      <c r="DK246" s="192" t="e">
        <f t="shared" si="210"/>
        <v>#NUM!</v>
      </c>
      <c r="DL246" s="192" t="e">
        <f t="shared" si="211"/>
        <v>#NUM!</v>
      </c>
      <c r="DM246" s="192" t="e">
        <f t="shared" si="212"/>
        <v>#NUM!</v>
      </c>
      <c r="DN246" s="192" t="e">
        <f t="shared" si="213"/>
        <v>#NUM!</v>
      </c>
      <c r="DO246" s="192" t="e">
        <f t="shared" si="214"/>
        <v>#NUM!</v>
      </c>
      <c r="DP246" s="192" t="e">
        <f t="shared" si="215"/>
        <v>#NUM!</v>
      </c>
      <c r="DQ246" s="192" t="e">
        <f t="shared" si="216"/>
        <v>#NUM!</v>
      </c>
      <c r="DU246" s="204" t="e">
        <f t="shared" si="217"/>
        <v>#NUM!</v>
      </c>
      <c r="DV246" s="204" t="e">
        <f t="shared" si="218"/>
        <v>#NUM!</v>
      </c>
      <c r="DW246" s="204" t="e">
        <f t="shared" si="219"/>
        <v>#NUM!</v>
      </c>
      <c r="DX246" s="204" t="e">
        <f t="shared" si="220"/>
        <v>#NUM!</v>
      </c>
      <c r="DY246" s="204" t="e">
        <f t="shared" si="221"/>
        <v>#NUM!</v>
      </c>
      <c r="DZ246" s="204" t="e">
        <f t="shared" si="222"/>
        <v>#NUM!</v>
      </c>
      <c r="EA246" s="204" t="e">
        <f t="shared" si="223"/>
        <v>#NUM!</v>
      </c>
      <c r="EB246" s="204" t="e">
        <f t="shared" si="224"/>
        <v>#NUM!</v>
      </c>
      <c r="EC246" s="204" t="e">
        <f t="shared" si="225"/>
        <v>#NUM!</v>
      </c>
      <c r="ED246" s="204" t="e">
        <f t="shared" si="226"/>
        <v>#NUM!</v>
      </c>
      <c r="EE246" s="204" t="e">
        <f t="shared" si="227"/>
        <v>#NUM!</v>
      </c>
    </row>
    <row r="247" spans="2:135" ht="22.8" x14ac:dyDescent="0.3">
      <c r="B247" s="225" t="str">
        <f t="shared" si="228"/>
        <v/>
      </c>
      <c r="C247" s="226" t="str">
        <f t="shared" si="229"/>
        <v/>
      </c>
      <c r="D247" s="227" t="s">
        <v>293</v>
      </c>
      <c r="E247" s="279" t="s">
        <v>38</v>
      </c>
      <c r="F247" s="202"/>
      <c r="G247" s="202"/>
      <c r="H247" s="202"/>
      <c r="I247" s="202"/>
      <c r="J247" s="202"/>
      <c r="K247" s="201"/>
      <c r="U247">
        <v>233</v>
      </c>
      <c r="V247">
        <f t="shared" si="230"/>
        <v>800</v>
      </c>
      <c r="W247" t="str">
        <f t="shared" si="231"/>
        <v/>
      </c>
      <c r="X247" t="str">
        <f>IF(B246="","",IF(OR(W247="",W247=0),"",IF(V247=800,"",INDEX(DATA!$M$10:$Q$10,1,MATCH(W247,DATA!$M$9:$Q$9,0)))))</f>
        <v/>
      </c>
      <c r="Y247" t="str">
        <f>IF(B246="","",IF($CG$13=2,IF(OR(F246="NO",F246=""),"",F246),IF(V247=800,"",DATA!$M$11)))</f>
        <v/>
      </c>
      <c r="Z247" t="str">
        <f>IF(B246="","",IF(AND($CG$13=2,G246="NO"),"",IF(V247=800,"",LEFT(DATA!$M$12,2)&amp;D246)))</f>
        <v/>
      </c>
      <c r="AA247" t="str">
        <f>IF(B246="","",IF(AND($CG$13=2,G246="NO"),"",IF(V247=800,"",LEFT(DATA!$M$13,2)&amp;D246)))</f>
        <v/>
      </c>
      <c r="AB247" t="str">
        <f>IF(B246="","",IF(AND($CG$13=2,H246="NO"),"",IF(V247=800,"",LEFT(DATA!$M$14,2)&amp;D246)))</f>
        <v/>
      </c>
      <c r="AC247" t="str">
        <f>IF(B246="","",IF(AND($CG$13=2,H246="NO"),"",IF(V247=800,"",LEFT(DATA!$M$15,2)&amp;D246)))</f>
        <v/>
      </c>
      <c r="AD247" t="str">
        <f>IF(B246="","",IF(AND($CG$13=2,I246="NO"),"",IF(V247=800,"",LEFT(DATA!$M$16,2)&amp;D246)))</f>
        <v/>
      </c>
      <c r="AE247" t="str">
        <f>IF(B246="","",IF(AND($CG$13=2,I246="NO"),"",IF(V247=800,"",LEFT(DATA!$M$17,2)&amp;D246)))</f>
        <v/>
      </c>
      <c r="AF247" t="str">
        <f>IF(B246="","",IF(AND($CG$13=2,J246="NO"),"",IF(V247=800,"",LEFT(DATA!$M$18,2)&amp;D246)))</f>
        <v/>
      </c>
      <c r="AG247" t="str">
        <f>IF(B246="","",IF(AND($CG$13=2,J246="NO"),"",IF(V247=800,"",LEFT(DATA!$M$19,2)&amp;D246)))</f>
        <v/>
      </c>
      <c r="AJ247" s="192" t="str">
        <f t="shared" si="232"/>
        <v/>
      </c>
      <c r="AK247" s="192" t="str">
        <f t="shared" si="233"/>
        <v/>
      </c>
      <c r="AL247" s="192" t="str">
        <f t="shared" si="234"/>
        <v/>
      </c>
      <c r="AM247" s="192" t="e">
        <f t="shared" si="235"/>
        <v>#VALUE!</v>
      </c>
      <c r="AN247" s="192">
        <v>233</v>
      </c>
      <c r="AO247" s="192" t="str">
        <f>IF(AL247="","",INDEX($W$15:$AG$402,MATCH(AL247,V$15:$V$402,0),1))</f>
        <v/>
      </c>
      <c r="AP247" s="192" t="str">
        <f t="shared" si="236"/>
        <v/>
      </c>
      <c r="AQ247" s="192" t="str">
        <f t="shared" si="237"/>
        <v/>
      </c>
      <c r="AR247" s="192" t="str">
        <f t="shared" si="238"/>
        <v/>
      </c>
      <c r="AS247" s="192" t="str">
        <f t="shared" si="239"/>
        <v/>
      </c>
      <c r="AT247" s="192" t="str">
        <f t="shared" si="240"/>
        <v/>
      </c>
      <c r="AU247" s="192" t="str">
        <f t="shared" si="241"/>
        <v/>
      </c>
      <c r="AV247" s="192" t="str">
        <f t="shared" si="242"/>
        <v/>
      </c>
      <c r="AW247" s="192" t="str">
        <f t="shared" si="243"/>
        <v/>
      </c>
      <c r="AX247" s="192" t="str">
        <f t="shared" si="244"/>
        <v/>
      </c>
      <c r="AY247" s="192" t="str">
        <f t="shared" si="245"/>
        <v/>
      </c>
      <c r="BB247">
        <f t="shared" si="246"/>
        <v>800</v>
      </c>
      <c r="BC247">
        <f t="shared" si="247"/>
        <v>800</v>
      </c>
      <c r="BD247">
        <f t="shared" si="248"/>
        <v>800</v>
      </c>
      <c r="BE247">
        <f t="shared" si="249"/>
        <v>800</v>
      </c>
      <c r="BF247">
        <f t="shared" si="250"/>
        <v>800</v>
      </c>
      <c r="BG247">
        <f t="shared" si="251"/>
        <v>800</v>
      </c>
      <c r="BH247">
        <v>233</v>
      </c>
      <c r="BK247">
        <f t="shared" si="252"/>
        <v>800</v>
      </c>
      <c r="BL247">
        <f t="shared" si="253"/>
        <v>800</v>
      </c>
      <c r="BM247">
        <f t="shared" si="254"/>
        <v>800</v>
      </c>
      <c r="BN247">
        <f t="shared" si="255"/>
        <v>800</v>
      </c>
      <c r="BO247">
        <f t="shared" si="256"/>
        <v>800</v>
      </c>
      <c r="BP247">
        <f t="shared" si="257"/>
        <v>800</v>
      </c>
      <c r="BQ247">
        <f t="shared" si="258"/>
        <v>800</v>
      </c>
      <c r="CS247" s="193" t="str">
        <f t="shared" si="195"/>
        <v/>
      </c>
      <c r="CT247" s="193" t="str">
        <f t="shared" si="196"/>
        <v/>
      </c>
      <c r="CU247" s="193" t="str">
        <f t="shared" si="197"/>
        <v/>
      </c>
      <c r="CV247" s="193" t="str">
        <f t="shared" si="198"/>
        <v/>
      </c>
      <c r="CW247" s="193" t="str">
        <f t="shared" si="199"/>
        <v/>
      </c>
      <c r="CX247" s="193" t="str">
        <f t="shared" si="200"/>
        <v/>
      </c>
      <c r="CY247" s="193" t="str">
        <f t="shared" si="201"/>
        <v/>
      </c>
      <c r="CZ247" s="193" t="str">
        <f t="shared" si="202"/>
        <v/>
      </c>
      <c r="DA247" s="193" t="str">
        <f t="shared" si="203"/>
        <v/>
      </c>
      <c r="DB247" s="193" t="str">
        <f t="shared" si="204"/>
        <v/>
      </c>
      <c r="DC247" s="193" t="str">
        <f t="shared" si="205"/>
        <v/>
      </c>
      <c r="DF247">
        <v>234</v>
      </c>
      <c r="DG247" s="192" t="e">
        <f t="shared" si="206"/>
        <v>#NUM!</v>
      </c>
      <c r="DH247" s="192" t="e">
        <f t="shared" si="207"/>
        <v>#NUM!</v>
      </c>
      <c r="DI247" s="192" t="e">
        <f t="shared" si="208"/>
        <v>#NUM!</v>
      </c>
      <c r="DJ247" s="192" t="e">
        <f t="shared" si="209"/>
        <v>#NUM!</v>
      </c>
      <c r="DK247" s="192" t="e">
        <f t="shared" si="210"/>
        <v>#NUM!</v>
      </c>
      <c r="DL247" s="192" t="e">
        <f t="shared" si="211"/>
        <v>#NUM!</v>
      </c>
      <c r="DM247" s="192" t="e">
        <f t="shared" si="212"/>
        <v>#NUM!</v>
      </c>
      <c r="DN247" s="192" t="e">
        <f t="shared" si="213"/>
        <v>#NUM!</v>
      </c>
      <c r="DO247" s="192" t="e">
        <f t="shared" si="214"/>
        <v>#NUM!</v>
      </c>
      <c r="DP247" s="192" t="e">
        <f t="shared" si="215"/>
        <v>#NUM!</v>
      </c>
      <c r="DQ247" s="192" t="e">
        <f t="shared" si="216"/>
        <v>#NUM!</v>
      </c>
      <c r="DU247" s="204" t="e">
        <f t="shared" si="217"/>
        <v>#NUM!</v>
      </c>
      <c r="DV247" s="204" t="e">
        <f t="shared" si="218"/>
        <v>#NUM!</v>
      </c>
      <c r="DW247" s="204" t="e">
        <f t="shared" si="219"/>
        <v>#NUM!</v>
      </c>
      <c r="DX247" s="204" t="e">
        <f t="shared" si="220"/>
        <v>#NUM!</v>
      </c>
      <c r="DY247" s="204" t="e">
        <f t="shared" si="221"/>
        <v>#NUM!</v>
      </c>
      <c r="DZ247" s="204" t="e">
        <f t="shared" si="222"/>
        <v>#NUM!</v>
      </c>
      <c r="EA247" s="204" t="e">
        <f t="shared" si="223"/>
        <v>#NUM!</v>
      </c>
      <c r="EB247" s="204" t="e">
        <f t="shared" si="224"/>
        <v>#NUM!</v>
      </c>
      <c r="EC247" s="204" t="e">
        <f t="shared" si="225"/>
        <v>#NUM!</v>
      </c>
      <c r="ED247" s="204" t="e">
        <f t="shared" si="226"/>
        <v>#NUM!</v>
      </c>
      <c r="EE247" s="204" t="e">
        <f t="shared" si="227"/>
        <v>#NUM!</v>
      </c>
    </row>
    <row r="248" spans="2:135" ht="22.8" x14ac:dyDescent="0.3">
      <c r="B248" s="225" t="str">
        <f t="shared" si="228"/>
        <v/>
      </c>
      <c r="C248" s="226" t="str">
        <f t="shared" si="229"/>
        <v/>
      </c>
      <c r="D248" s="227" t="s">
        <v>293</v>
      </c>
      <c r="E248" s="279" t="s">
        <v>38</v>
      </c>
      <c r="F248" s="202"/>
      <c r="G248" s="202"/>
      <c r="H248" s="202"/>
      <c r="I248" s="202"/>
      <c r="J248" s="202"/>
      <c r="K248" s="201"/>
      <c r="U248">
        <v>234</v>
      </c>
      <c r="V248">
        <f t="shared" si="230"/>
        <v>800</v>
      </c>
      <c r="W248" t="str">
        <f t="shared" si="231"/>
        <v/>
      </c>
      <c r="X248" t="str">
        <f>IF(B247="","",IF(OR(W248="",W248=0),"",IF(V248=800,"",INDEX(DATA!$M$10:$Q$10,1,MATCH(W248,DATA!$M$9:$Q$9,0)))))</f>
        <v/>
      </c>
      <c r="Y248" t="str">
        <f>IF(B247="","",IF($CG$13=2,IF(OR(F247="NO",F247=""),"",F247),IF(V248=800,"",DATA!$M$11)))</f>
        <v/>
      </c>
      <c r="Z248" t="str">
        <f>IF(B247="","",IF(AND($CG$13=2,G247="NO"),"",IF(V248=800,"",LEFT(DATA!$M$12,2)&amp;D247)))</f>
        <v/>
      </c>
      <c r="AA248" t="str">
        <f>IF(B247="","",IF(AND($CG$13=2,G247="NO"),"",IF(V248=800,"",LEFT(DATA!$M$13,2)&amp;D247)))</f>
        <v/>
      </c>
      <c r="AB248" t="str">
        <f>IF(B247="","",IF(AND($CG$13=2,H247="NO"),"",IF(V248=800,"",LEFT(DATA!$M$14,2)&amp;D247)))</f>
        <v/>
      </c>
      <c r="AC248" t="str">
        <f>IF(B247="","",IF(AND($CG$13=2,H247="NO"),"",IF(V248=800,"",LEFT(DATA!$M$15,2)&amp;D247)))</f>
        <v/>
      </c>
      <c r="AD248" t="str">
        <f>IF(B247="","",IF(AND($CG$13=2,I247="NO"),"",IF(V248=800,"",LEFT(DATA!$M$16,2)&amp;D247)))</f>
        <v/>
      </c>
      <c r="AE248" t="str">
        <f>IF(B247="","",IF(AND($CG$13=2,I247="NO"),"",IF(V248=800,"",LEFT(DATA!$M$17,2)&amp;D247)))</f>
        <v/>
      </c>
      <c r="AF248" t="str">
        <f>IF(B247="","",IF(AND($CG$13=2,J247="NO"),"",IF(V248=800,"",LEFT(DATA!$M$18,2)&amp;D247)))</f>
        <v/>
      </c>
      <c r="AG248" t="str">
        <f>IF(B247="","",IF(AND($CG$13=2,J247="NO"),"",IF(V248=800,"",LEFT(DATA!$M$19,2)&amp;D247)))</f>
        <v/>
      </c>
      <c r="AJ248" s="192" t="str">
        <f t="shared" si="232"/>
        <v/>
      </c>
      <c r="AK248" s="192" t="str">
        <f t="shared" si="233"/>
        <v/>
      </c>
      <c r="AL248" s="192" t="str">
        <f t="shared" si="234"/>
        <v/>
      </c>
      <c r="AM248" s="192" t="e">
        <f t="shared" si="235"/>
        <v>#VALUE!</v>
      </c>
      <c r="AN248" s="192">
        <v>234</v>
      </c>
      <c r="AO248" s="192" t="str">
        <f>IF(AL248="","",INDEX($W$15:$AG$402,MATCH(AL248,V$15:$V$402,0),1))</f>
        <v/>
      </c>
      <c r="AP248" s="192" t="str">
        <f t="shared" si="236"/>
        <v/>
      </c>
      <c r="AQ248" s="192" t="str">
        <f t="shared" si="237"/>
        <v/>
      </c>
      <c r="AR248" s="192" t="str">
        <f t="shared" si="238"/>
        <v/>
      </c>
      <c r="AS248" s="192" t="str">
        <f t="shared" si="239"/>
        <v/>
      </c>
      <c r="AT248" s="192" t="str">
        <f t="shared" si="240"/>
        <v/>
      </c>
      <c r="AU248" s="192" t="str">
        <f t="shared" si="241"/>
        <v/>
      </c>
      <c r="AV248" s="192" t="str">
        <f t="shared" si="242"/>
        <v/>
      </c>
      <c r="AW248" s="192" t="str">
        <f t="shared" si="243"/>
        <v/>
      </c>
      <c r="AX248" s="192" t="str">
        <f t="shared" si="244"/>
        <v/>
      </c>
      <c r="AY248" s="192" t="str">
        <f t="shared" si="245"/>
        <v/>
      </c>
      <c r="BB248">
        <f t="shared" si="246"/>
        <v>800</v>
      </c>
      <c r="BC248">
        <f t="shared" si="247"/>
        <v>800</v>
      </c>
      <c r="BD248">
        <f t="shared" si="248"/>
        <v>800</v>
      </c>
      <c r="BE248">
        <f t="shared" si="249"/>
        <v>800</v>
      </c>
      <c r="BF248">
        <f t="shared" si="250"/>
        <v>800</v>
      </c>
      <c r="BG248">
        <f t="shared" si="251"/>
        <v>800</v>
      </c>
      <c r="BH248">
        <v>234</v>
      </c>
      <c r="BK248">
        <f t="shared" si="252"/>
        <v>800</v>
      </c>
      <c r="BL248">
        <f t="shared" si="253"/>
        <v>800</v>
      </c>
      <c r="BM248">
        <f t="shared" si="254"/>
        <v>800</v>
      </c>
      <c r="BN248">
        <f t="shared" si="255"/>
        <v>800</v>
      </c>
      <c r="BO248">
        <f t="shared" si="256"/>
        <v>800</v>
      </c>
      <c r="BP248">
        <f t="shared" si="257"/>
        <v>800</v>
      </c>
      <c r="BQ248">
        <f t="shared" si="258"/>
        <v>800</v>
      </c>
      <c r="CS248" s="193" t="str">
        <f t="shared" si="195"/>
        <v/>
      </c>
      <c r="CT248" s="193" t="str">
        <f t="shared" si="196"/>
        <v/>
      </c>
      <c r="CU248" s="193" t="str">
        <f t="shared" si="197"/>
        <v/>
      </c>
      <c r="CV248" s="193" t="str">
        <f t="shared" si="198"/>
        <v/>
      </c>
      <c r="CW248" s="193" t="str">
        <f t="shared" si="199"/>
        <v/>
      </c>
      <c r="CX248" s="193" t="str">
        <f t="shared" si="200"/>
        <v/>
      </c>
      <c r="CY248" s="193" t="str">
        <f t="shared" si="201"/>
        <v/>
      </c>
      <c r="CZ248" s="193" t="str">
        <f t="shared" si="202"/>
        <v/>
      </c>
      <c r="DA248" s="193" t="str">
        <f t="shared" si="203"/>
        <v/>
      </c>
      <c r="DB248" s="193" t="str">
        <f t="shared" si="204"/>
        <v/>
      </c>
      <c r="DC248" s="193" t="str">
        <f t="shared" si="205"/>
        <v/>
      </c>
      <c r="DF248">
        <v>235</v>
      </c>
      <c r="DG248" s="192" t="e">
        <f t="shared" si="206"/>
        <v>#NUM!</v>
      </c>
      <c r="DH248" s="192" t="e">
        <f t="shared" si="207"/>
        <v>#NUM!</v>
      </c>
      <c r="DI248" s="192" t="e">
        <f t="shared" si="208"/>
        <v>#NUM!</v>
      </c>
      <c r="DJ248" s="192" t="e">
        <f t="shared" si="209"/>
        <v>#NUM!</v>
      </c>
      <c r="DK248" s="192" t="e">
        <f t="shared" si="210"/>
        <v>#NUM!</v>
      </c>
      <c r="DL248" s="192" t="e">
        <f t="shared" si="211"/>
        <v>#NUM!</v>
      </c>
      <c r="DM248" s="192" t="e">
        <f t="shared" si="212"/>
        <v>#NUM!</v>
      </c>
      <c r="DN248" s="192" t="e">
        <f t="shared" si="213"/>
        <v>#NUM!</v>
      </c>
      <c r="DO248" s="192" t="e">
        <f t="shared" si="214"/>
        <v>#NUM!</v>
      </c>
      <c r="DP248" s="192" t="e">
        <f t="shared" si="215"/>
        <v>#NUM!</v>
      </c>
      <c r="DQ248" s="192" t="e">
        <f t="shared" si="216"/>
        <v>#NUM!</v>
      </c>
      <c r="DU248" s="204" t="e">
        <f t="shared" si="217"/>
        <v>#NUM!</v>
      </c>
      <c r="DV248" s="204" t="e">
        <f t="shared" si="218"/>
        <v>#NUM!</v>
      </c>
      <c r="DW248" s="204" t="e">
        <f t="shared" si="219"/>
        <v>#NUM!</v>
      </c>
      <c r="DX248" s="204" t="e">
        <f t="shared" si="220"/>
        <v>#NUM!</v>
      </c>
      <c r="DY248" s="204" t="e">
        <f t="shared" si="221"/>
        <v>#NUM!</v>
      </c>
      <c r="DZ248" s="204" t="e">
        <f t="shared" si="222"/>
        <v>#NUM!</v>
      </c>
      <c r="EA248" s="204" t="e">
        <f t="shared" si="223"/>
        <v>#NUM!</v>
      </c>
      <c r="EB248" s="204" t="e">
        <f t="shared" si="224"/>
        <v>#NUM!</v>
      </c>
      <c r="EC248" s="204" t="e">
        <f t="shared" si="225"/>
        <v>#NUM!</v>
      </c>
      <c r="ED248" s="204" t="e">
        <f t="shared" si="226"/>
        <v>#NUM!</v>
      </c>
      <c r="EE248" s="204" t="e">
        <f t="shared" si="227"/>
        <v>#NUM!</v>
      </c>
    </row>
    <row r="249" spans="2:135" ht="22.8" x14ac:dyDescent="0.3">
      <c r="B249" s="225" t="str">
        <f t="shared" si="228"/>
        <v/>
      </c>
      <c r="C249" s="226" t="str">
        <f t="shared" si="229"/>
        <v/>
      </c>
      <c r="D249" s="227" t="s">
        <v>293</v>
      </c>
      <c r="E249" s="279" t="s">
        <v>38</v>
      </c>
      <c r="F249" s="202"/>
      <c r="G249" s="202"/>
      <c r="H249" s="202"/>
      <c r="I249" s="202"/>
      <c r="J249" s="202"/>
      <c r="K249" s="201"/>
      <c r="U249">
        <v>235</v>
      </c>
      <c r="V249">
        <f t="shared" si="230"/>
        <v>800</v>
      </c>
      <c r="W249" t="str">
        <f t="shared" si="231"/>
        <v/>
      </c>
      <c r="X249" t="str">
        <f>IF(B248="","",IF(OR(W249="",W249=0),"",IF(V249=800,"",INDEX(DATA!$M$10:$Q$10,1,MATCH(W249,DATA!$M$9:$Q$9,0)))))</f>
        <v/>
      </c>
      <c r="Y249" t="str">
        <f>IF(B248="","",IF($CG$13=2,IF(OR(F248="NO",F248=""),"",F248),IF(V249=800,"",DATA!$M$11)))</f>
        <v/>
      </c>
      <c r="Z249" t="str">
        <f>IF(B248="","",IF(AND($CG$13=2,G248="NO"),"",IF(V249=800,"",LEFT(DATA!$M$12,2)&amp;D248)))</f>
        <v/>
      </c>
      <c r="AA249" t="str">
        <f>IF(B248="","",IF(AND($CG$13=2,G248="NO"),"",IF(V249=800,"",LEFT(DATA!$M$13,2)&amp;D248)))</f>
        <v/>
      </c>
      <c r="AB249" t="str">
        <f>IF(B248="","",IF(AND($CG$13=2,H248="NO"),"",IF(V249=800,"",LEFT(DATA!$M$14,2)&amp;D248)))</f>
        <v/>
      </c>
      <c r="AC249" t="str">
        <f>IF(B248="","",IF(AND($CG$13=2,H248="NO"),"",IF(V249=800,"",LEFT(DATA!$M$15,2)&amp;D248)))</f>
        <v/>
      </c>
      <c r="AD249" t="str">
        <f>IF(B248="","",IF(AND($CG$13=2,I248="NO"),"",IF(V249=800,"",LEFT(DATA!$M$16,2)&amp;D248)))</f>
        <v/>
      </c>
      <c r="AE249" t="str">
        <f>IF(B248="","",IF(AND($CG$13=2,I248="NO"),"",IF(V249=800,"",LEFT(DATA!$M$17,2)&amp;D248)))</f>
        <v/>
      </c>
      <c r="AF249" t="str">
        <f>IF(B248="","",IF(AND($CG$13=2,J248="NO"),"",IF(V249=800,"",LEFT(DATA!$M$18,2)&amp;D248)))</f>
        <v/>
      </c>
      <c r="AG249" t="str">
        <f>IF(B248="","",IF(AND($CG$13=2,J248="NO"),"",IF(V249=800,"",LEFT(DATA!$M$19,2)&amp;D248)))</f>
        <v/>
      </c>
      <c r="AJ249" s="192" t="str">
        <f t="shared" si="232"/>
        <v/>
      </c>
      <c r="AK249" s="192" t="str">
        <f t="shared" si="233"/>
        <v/>
      </c>
      <c r="AL249" s="192" t="str">
        <f t="shared" si="234"/>
        <v/>
      </c>
      <c r="AM249" s="192" t="e">
        <f t="shared" si="235"/>
        <v>#VALUE!</v>
      </c>
      <c r="AN249" s="192">
        <v>235</v>
      </c>
      <c r="AO249" s="192" t="str">
        <f>IF(AL249="","",INDEX($W$15:$AG$402,MATCH(AL249,V$15:$V$402,0),1))</f>
        <v/>
      </c>
      <c r="AP249" s="192" t="str">
        <f t="shared" si="236"/>
        <v/>
      </c>
      <c r="AQ249" s="192" t="str">
        <f t="shared" si="237"/>
        <v/>
      </c>
      <c r="AR249" s="192" t="str">
        <f t="shared" si="238"/>
        <v/>
      </c>
      <c r="AS249" s="192" t="str">
        <f t="shared" si="239"/>
        <v/>
      </c>
      <c r="AT249" s="192" t="str">
        <f t="shared" si="240"/>
        <v/>
      </c>
      <c r="AU249" s="192" t="str">
        <f t="shared" si="241"/>
        <v/>
      </c>
      <c r="AV249" s="192" t="str">
        <f t="shared" si="242"/>
        <v/>
      </c>
      <c r="AW249" s="192" t="str">
        <f t="shared" si="243"/>
        <v/>
      </c>
      <c r="AX249" s="192" t="str">
        <f t="shared" si="244"/>
        <v/>
      </c>
      <c r="AY249" s="192" t="str">
        <f t="shared" si="245"/>
        <v/>
      </c>
      <c r="BB249">
        <f t="shared" si="246"/>
        <v>800</v>
      </c>
      <c r="BC249">
        <f t="shared" si="247"/>
        <v>800</v>
      </c>
      <c r="BD249">
        <f t="shared" si="248"/>
        <v>800</v>
      </c>
      <c r="BE249">
        <f t="shared" si="249"/>
        <v>800</v>
      </c>
      <c r="BF249">
        <f t="shared" si="250"/>
        <v>800</v>
      </c>
      <c r="BG249">
        <f t="shared" si="251"/>
        <v>800</v>
      </c>
      <c r="BH249">
        <v>235</v>
      </c>
      <c r="BK249">
        <f t="shared" si="252"/>
        <v>800</v>
      </c>
      <c r="BL249">
        <f t="shared" si="253"/>
        <v>800</v>
      </c>
      <c r="BM249">
        <f t="shared" si="254"/>
        <v>800</v>
      </c>
      <c r="BN249">
        <f t="shared" si="255"/>
        <v>800</v>
      </c>
      <c r="BO249">
        <f t="shared" si="256"/>
        <v>800</v>
      </c>
      <c r="BP249">
        <f t="shared" si="257"/>
        <v>800</v>
      </c>
      <c r="BQ249">
        <f t="shared" si="258"/>
        <v>800</v>
      </c>
      <c r="CS249" s="193" t="str">
        <f t="shared" si="195"/>
        <v/>
      </c>
      <c r="CT249" s="193" t="str">
        <f t="shared" si="196"/>
        <v/>
      </c>
      <c r="CU249" s="193" t="str">
        <f t="shared" si="197"/>
        <v/>
      </c>
      <c r="CV249" s="193" t="str">
        <f t="shared" si="198"/>
        <v/>
      </c>
      <c r="CW249" s="193" t="str">
        <f t="shared" si="199"/>
        <v/>
      </c>
      <c r="CX249" s="193" t="str">
        <f t="shared" si="200"/>
        <v/>
      </c>
      <c r="CY249" s="193" t="str">
        <f t="shared" si="201"/>
        <v/>
      </c>
      <c r="CZ249" s="193" t="str">
        <f t="shared" si="202"/>
        <v/>
      </c>
      <c r="DA249" s="193" t="str">
        <f t="shared" si="203"/>
        <v/>
      </c>
      <c r="DB249" s="193" t="str">
        <f t="shared" si="204"/>
        <v/>
      </c>
      <c r="DC249" s="193" t="str">
        <f t="shared" si="205"/>
        <v/>
      </c>
      <c r="DF249">
        <v>236</v>
      </c>
      <c r="DG249" s="192" t="e">
        <f t="shared" si="206"/>
        <v>#NUM!</v>
      </c>
      <c r="DH249" s="192" t="e">
        <f t="shared" si="207"/>
        <v>#NUM!</v>
      </c>
      <c r="DI249" s="192" t="e">
        <f t="shared" si="208"/>
        <v>#NUM!</v>
      </c>
      <c r="DJ249" s="192" t="e">
        <f t="shared" si="209"/>
        <v>#NUM!</v>
      </c>
      <c r="DK249" s="192" t="e">
        <f t="shared" si="210"/>
        <v>#NUM!</v>
      </c>
      <c r="DL249" s="192" t="e">
        <f t="shared" si="211"/>
        <v>#NUM!</v>
      </c>
      <c r="DM249" s="192" t="e">
        <f t="shared" si="212"/>
        <v>#NUM!</v>
      </c>
      <c r="DN249" s="192" t="e">
        <f t="shared" si="213"/>
        <v>#NUM!</v>
      </c>
      <c r="DO249" s="192" t="e">
        <f t="shared" si="214"/>
        <v>#NUM!</v>
      </c>
      <c r="DP249" s="192" t="e">
        <f t="shared" si="215"/>
        <v>#NUM!</v>
      </c>
      <c r="DQ249" s="192" t="e">
        <f t="shared" si="216"/>
        <v>#NUM!</v>
      </c>
      <c r="DU249" s="204" t="e">
        <f t="shared" si="217"/>
        <v>#NUM!</v>
      </c>
      <c r="DV249" s="204" t="e">
        <f t="shared" si="218"/>
        <v>#NUM!</v>
      </c>
      <c r="DW249" s="204" t="e">
        <f t="shared" si="219"/>
        <v>#NUM!</v>
      </c>
      <c r="DX249" s="204" t="e">
        <f t="shared" si="220"/>
        <v>#NUM!</v>
      </c>
      <c r="DY249" s="204" t="e">
        <f t="shared" si="221"/>
        <v>#NUM!</v>
      </c>
      <c r="DZ249" s="204" t="e">
        <f t="shared" si="222"/>
        <v>#NUM!</v>
      </c>
      <c r="EA249" s="204" t="e">
        <f t="shared" si="223"/>
        <v>#NUM!</v>
      </c>
      <c r="EB249" s="204" t="e">
        <f t="shared" si="224"/>
        <v>#NUM!</v>
      </c>
      <c r="EC249" s="204" t="e">
        <f t="shared" si="225"/>
        <v>#NUM!</v>
      </c>
      <c r="ED249" s="204" t="e">
        <f t="shared" si="226"/>
        <v>#NUM!</v>
      </c>
      <c r="EE249" s="204" t="e">
        <f t="shared" si="227"/>
        <v>#NUM!</v>
      </c>
    </row>
    <row r="250" spans="2:135" ht="22.8" x14ac:dyDescent="0.3">
      <c r="B250" s="225" t="str">
        <f t="shared" si="228"/>
        <v/>
      </c>
      <c r="C250" s="226" t="str">
        <f t="shared" si="229"/>
        <v/>
      </c>
      <c r="D250" s="227" t="s">
        <v>293</v>
      </c>
      <c r="E250" s="279" t="s">
        <v>38</v>
      </c>
      <c r="F250" s="202"/>
      <c r="G250" s="202"/>
      <c r="H250" s="202"/>
      <c r="I250" s="202"/>
      <c r="J250" s="202"/>
      <c r="K250" s="201"/>
      <c r="U250">
        <v>236</v>
      </c>
      <c r="V250">
        <f t="shared" si="230"/>
        <v>800</v>
      </c>
      <c r="W250" t="str">
        <f t="shared" si="231"/>
        <v/>
      </c>
      <c r="X250" t="str">
        <f>IF(B249="","",IF(OR(W250="",W250=0),"",IF(V250=800,"",INDEX(DATA!$M$10:$Q$10,1,MATCH(W250,DATA!$M$9:$Q$9,0)))))</f>
        <v/>
      </c>
      <c r="Y250" t="str">
        <f>IF(B249="","",IF($CG$13=2,IF(OR(F249="NO",F249=""),"",F249),IF(V250=800,"",DATA!$M$11)))</f>
        <v/>
      </c>
      <c r="Z250" t="str">
        <f>IF(B249="","",IF(AND($CG$13=2,G249="NO"),"",IF(V250=800,"",LEFT(DATA!$M$12,2)&amp;D249)))</f>
        <v/>
      </c>
      <c r="AA250" t="str">
        <f>IF(B249="","",IF(AND($CG$13=2,G249="NO"),"",IF(V250=800,"",LEFT(DATA!$M$13,2)&amp;D249)))</f>
        <v/>
      </c>
      <c r="AB250" t="str">
        <f>IF(B249="","",IF(AND($CG$13=2,H249="NO"),"",IF(V250=800,"",LEFT(DATA!$M$14,2)&amp;D249)))</f>
        <v/>
      </c>
      <c r="AC250" t="str">
        <f>IF(B249="","",IF(AND($CG$13=2,H249="NO"),"",IF(V250=800,"",LEFT(DATA!$M$15,2)&amp;D249)))</f>
        <v/>
      </c>
      <c r="AD250" t="str">
        <f>IF(B249="","",IF(AND($CG$13=2,I249="NO"),"",IF(V250=800,"",LEFT(DATA!$M$16,2)&amp;D249)))</f>
        <v/>
      </c>
      <c r="AE250" t="str">
        <f>IF(B249="","",IF(AND($CG$13=2,I249="NO"),"",IF(V250=800,"",LEFT(DATA!$M$17,2)&amp;D249)))</f>
        <v/>
      </c>
      <c r="AF250" t="str">
        <f>IF(B249="","",IF(AND($CG$13=2,J249="NO"),"",IF(V250=800,"",LEFT(DATA!$M$18,2)&amp;D249)))</f>
        <v/>
      </c>
      <c r="AG250" t="str">
        <f>IF(B249="","",IF(AND($CG$13=2,J249="NO"),"",IF(V250=800,"",LEFT(DATA!$M$19,2)&amp;D249)))</f>
        <v/>
      </c>
      <c r="AJ250" s="192" t="str">
        <f t="shared" si="232"/>
        <v/>
      </c>
      <c r="AK250" s="192" t="str">
        <f t="shared" si="233"/>
        <v/>
      </c>
      <c r="AL250" s="192" t="str">
        <f t="shared" si="234"/>
        <v/>
      </c>
      <c r="AM250" s="192" t="e">
        <f t="shared" si="235"/>
        <v>#VALUE!</v>
      </c>
      <c r="AN250" s="192">
        <v>236</v>
      </c>
      <c r="AO250" s="192" t="str">
        <f>IF(AL250="","",INDEX($W$15:$AG$402,MATCH(AL250,V$15:$V$402,0),1))</f>
        <v/>
      </c>
      <c r="AP250" s="192" t="str">
        <f t="shared" si="236"/>
        <v/>
      </c>
      <c r="AQ250" s="192" t="str">
        <f t="shared" si="237"/>
        <v/>
      </c>
      <c r="AR250" s="192" t="str">
        <f t="shared" si="238"/>
        <v/>
      </c>
      <c r="AS250" s="192" t="str">
        <f t="shared" si="239"/>
        <v/>
      </c>
      <c r="AT250" s="192" t="str">
        <f t="shared" si="240"/>
        <v/>
      </c>
      <c r="AU250" s="192" t="str">
        <f t="shared" si="241"/>
        <v/>
      </c>
      <c r="AV250" s="192" t="str">
        <f t="shared" si="242"/>
        <v/>
      </c>
      <c r="AW250" s="192" t="str">
        <f t="shared" si="243"/>
        <v/>
      </c>
      <c r="AX250" s="192" t="str">
        <f t="shared" si="244"/>
        <v/>
      </c>
      <c r="AY250" s="192" t="str">
        <f t="shared" si="245"/>
        <v/>
      </c>
      <c r="BB250">
        <f t="shared" si="246"/>
        <v>800</v>
      </c>
      <c r="BC250">
        <f t="shared" si="247"/>
        <v>800</v>
      </c>
      <c r="BD250">
        <f t="shared" si="248"/>
        <v>800</v>
      </c>
      <c r="BE250">
        <f t="shared" si="249"/>
        <v>800</v>
      </c>
      <c r="BF250">
        <f t="shared" si="250"/>
        <v>800</v>
      </c>
      <c r="BG250">
        <f t="shared" si="251"/>
        <v>800</v>
      </c>
      <c r="BH250">
        <v>236</v>
      </c>
      <c r="BK250">
        <f t="shared" si="252"/>
        <v>800</v>
      </c>
      <c r="BL250">
        <f t="shared" si="253"/>
        <v>800</v>
      </c>
      <c r="BM250">
        <f t="shared" si="254"/>
        <v>800</v>
      </c>
      <c r="BN250">
        <f t="shared" si="255"/>
        <v>800</v>
      </c>
      <c r="BO250">
        <f t="shared" si="256"/>
        <v>800</v>
      </c>
      <c r="BP250">
        <f t="shared" si="257"/>
        <v>800</v>
      </c>
      <c r="BQ250">
        <f t="shared" si="258"/>
        <v>800</v>
      </c>
      <c r="CS250" s="193" t="str">
        <f t="shared" si="195"/>
        <v/>
      </c>
      <c r="CT250" s="193" t="str">
        <f t="shared" si="196"/>
        <v/>
      </c>
      <c r="CU250" s="193" t="str">
        <f t="shared" si="197"/>
        <v/>
      </c>
      <c r="CV250" s="193" t="str">
        <f t="shared" si="198"/>
        <v/>
      </c>
      <c r="CW250" s="193" t="str">
        <f t="shared" si="199"/>
        <v/>
      </c>
      <c r="CX250" s="193" t="str">
        <f t="shared" si="200"/>
        <v/>
      </c>
      <c r="CY250" s="193" t="str">
        <f t="shared" si="201"/>
        <v/>
      </c>
      <c r="CZ250" s="193" t="str">
        <f t="shared" si="202"/>
        <v/>
      </c>
      <c r="DA250" s="193" t="str">
        <f t="shared" si="203"/>
        <v/>
      </c>
      <c r="DB250" s="193" t="str">
        <f t="shared" si="204"/>
        <v/>
      </c>
      <c r="DC250" s="193" t="str">
        <f t="shared" si="205"/>
        <v/>
      </c>
      <c r="DF250">
        <v>237</v>
      </c>
      <c r="DG250" s="192" t="e">
        <f t="shared" si="206"/>
        <v>#NUM!</v>
      </c>
      <c r="DH250" s="192" t="e">
        <f t="shared" si="207"/>
        <v>#NUM!</v>
      </c>
      <c r="DI250" s="192" t="e">
        <f t="shared" si="208"/>
        <v>#NUM!</v>
      </c>
      <c r="DJ250" s="192" t="e">
        <f t="shared" si="209"/>
        <v>#NUM!</v>
      </c>
      <c r="DK250" s="192" t="e">
        <f t="shared" si="210"/>
        <v>#NUM!</v>
      </c>
      <c r="DL250" s="192" t="e">
        <f t="shared" si="211"/>
        <v>#NUM!</v>
      </c>
      <c r="DM250" s="192" t="e">
        <f t="shared" si="212"/>
        <v>#NUM!</v>
      </c>
      <c r="DN250" s="192" t="e">
        <f t="shared" si="213"/>
        <v>#NUM!</v>
      </c>
      <c r="DO250" s="192" t="e">
        <f t="shared" si="214"/>
        <v>#NUM!</v>
      </c>
      <c r="DP250" s="192" t="e">
        <f t="shared" si="215"/>
        <v>#NUM!</v>
      </c>
      <c r="DQ250" s="192" t="e">
        <f t="shared" si="216"/>
        <v>#NUM!</v>
      </c>
      <c r="DU250" s="204" t="e">
        <f t="shared" si="217"/>
        <v>#NUM!</v>
      </c>
      <c r="DV250" s="204" t="e">
        <f t="shared" si="218"/>
        <v>#NUM!</v>
      </c>
      <c r="DW250" s="204" t="e">
        <f t="shared" si="219"/>
        <v>#NUM!</v>
      </c>
      <c r="DX250" s="204" t="e">
        <f t="shared" si="220"/>
        <v>#NUM!</v>
      </c>
      <c r="DY250" s="204" t="e">
        <f t="shared" si="221"/>
        <v>#NUM!</v>
      </c>
      <c r="DZ250" s="204" t="e">
        <f t="shared" si="222"/>
        <v>#NUM!</v>
      </c>
      <c r="EA250" s="204" t="e">
        <f t="shared" si="223"/>
        <v>#NUM!</v>
      </c>
      <c r="EB250" s="204" t="e">
        <f t="shared" si="224"/>
        <v>#NUM!</v>
      </c>
      <c r="EC250" s="204" t="e">
        <f t="shared" si="225"/>
        <v>#NUM!</v>
      </c>
      <c r="ED250" s="204" t="e">
        <f t="shared" si="226"/>
        <v>#NUM!</v>
      </c>
      <c r="EE250" s="204" t="e">
        <f t="shared" si="227"/>
        <v>#NUM!</v>
      </c>
    </row>
    <row r="251" spans="2:135" ht="22.8" x14ac:dyDescent="0.3">
      <c r="B251" s="225" t="str">
        <f t="shared" si="228"/>
        <v/>
      </c>
      <c r="C251" s="226" t="str">
        <f t="shared" si="229"/>
        <v/>
      </c>
      <c r="D251" s="227" t="s">
        <v>293</v>
      </c>
      <c r="E251" s="279" t="s">
        <v>38</v>
      </c>
      <c r="F251" s="202"/>
      <c r="G251" s="202"/>
      <c r="H251" s="202"/>
      <c r="I251" s="202"/>
      <c r="J251" s="202"/>
      <c r="K251" s="201"/>
      <c r="U251">
        <v>237</v>
      </c>
      <c r="V251">
        <f t="shared" si="230"/>
        <v>800</v>
      </c>
      <c r="W251" t="str">
        <f t="shared" si="231"/>
        <v/>
      </c>
      <c r="X251" t="str">
        <f>IF(B250="","",IF(OR(W251="",W251=0),"",IF(V251=800,"",INDEX(DATA!$M$10:$Q$10,1,MATCH(W251,DATA!$M$9:$Q$9,0)))))</f>
        <v/>
      </c>
      <c r="Y251" t="str">
        <f>IF(B250="","",IF($CG$13=2,IF(OR(F250="NO",F250=""),"",F250),IF(V251=800,"",DATA!$M$11)))</f>
        <v/>
      </c>
      <c r="Z251" t="str">
        <f>IF(B250="","",IF(AND($CG$13=2,G250="NO"),"",IF(V251=800,"",LEFT(DATA!$M$12,2)&amp;D250)))</f>
        <v/>
      </c>
      <c r="AA251" t="str">
        <f>IF(B250="","",IF(AND($CG$13=2,G250="NO"),"",IF(V251=800,"",LEFT(DATA!$M$13,2)&amp;D250)))</f>
        <v/>
      </c>
      <c r="AB251" t="str">
        <f>IF(B250="","",IF(AND($CG$13=2,H250="NO"),"",IF(V251=800,"",LEFT(DATA!$M$14,2)&amp;D250)))</f>
        <v/>
      </c>
      <c r="AC251" t="str">
        <f>IF(B250="","",IF(AND($CG$13=2,H250="NO"),"",IF(V251=800,"",LEFT(DATA!$M$15,2)&amp;D250)))</f>
        <v/>
      </c>
      <c r="AD251" t="str">
        <f>IF(B250="","",IF(AND($CG$13=2,I250="NO"),"",IF(V251=800,"",LEFT(DATA!$M$16,2)&amp;D250)))</f>
        <v/>
      </c>
      <c r="AE251" t="str">
        <f>IF(B250="","",IF(AND($CG$13=2,I250="NO"),"",IF(V251=800,"",LEFT(DATA!$M$17,2)&amp;D250)))</f>
        <v/>
      </c>
      <c r="AF251" t="str">
        <f>IF(B250="","",IF(AND($CG$13=2,J250="NO"),"",IF(V251=800,"",LEFT(DATA!$M$18,2)&amp;D250)))</f>
        <v/>
      </c>
      <c r="AG251" t="str">
        <f>IF(B250="","",IF(AND($CG$13=2,J250="NO"),"",IF(V251=800,"",LEFT(DATA!$M$19,2)&amp;D250)))</f>
        <v/>
      </c>
      <c r="AJ251" s="192" t="str">
        <f t="shared" si="232"/>
        <v/>
      </c>
      <c r="AK251" s="192" t="str">
        <f t="shared" si="233"/>
        <v/>
      </c>
      <c r="AL251" s="192" t="str">
        <f t="shared" si="234"/>
        <v/>
      </c>
      <c r="AM251" s="192" t="e">
        <f t="shared" si="235"/>
        <v>#VALUE!</v>
      </c>
      <c r="AN251" s="192">
        <v>237</v>
      </c>
      <c r="AO251" s="192" t="str">
        <f>IF(AL251="","",INDEX($W$15:$AG$402,MATCH(AL251,V$15:$V$402,0),1))</f>
        <v/>
      </c>
      <c r="AP251" s="192" t="str">
        <f t="shared" si="236"/>
        <v/>
      </c>
      <c r="AQ251" s="192" t="str">
        <f t="shared" si="237"/>
        <v/>
      </c>
      <c r="AR251" s="192" t="str">
        <f t="shared" si="238"/>
        <v/>
      </c>
      <c r="AS251" s="192" t="str">
        <f t="shared" si="239"/>
        <v/>
      </c>
      <c r="AT251" s="192" t="str">
        <f t="shared" si="240"/>
        <v/>
      </c>
      <c r="AU251" s="192" t="str">
        <f t="shared" si="241"/>
        <v/>
      </c>
      <c r="AV251" s="192" t="str">
        <f t="shared" si="242"/>
        <v/>
      </c>
      <c r="AW251" s="192" t="str">
        <f t="shared" si="243"/>
        <v/>
      </c>
      <c r="AX251" s="192" t="str">
        <f t="shared" si="244"/>
        <v/>
      </c>
      <c r="AY251" s="192" t="str">
        <f t="shared" si="245"/>
        <v/>
      </c>
      <c r="BB251">
        <f t="shared" si="246"/>
        <v>800</v>
      </c>
      <c r="BC251">
        <f t="shared" si="247"/>
        <v>800</v>
      </c>
      <c r="BD251">
        <f t="shared" si="248"/>
        <v>800</v>
      </c>
      <c r="BE251">
        <f t="shared" si="249"/>
        <v>800</v>
      </c>
      <c r="BF251">
        <f t="shared" si="250"/>
        <v>800</v>
      </c>
      <c r="BG251">
        <f t="shared" si="251"/>
        <v>800</v>
      </c>
      <c r="BH251">
        <v>237</v>
      </c>
      <c r="BK251">
        <f t="shared" si="252"/>
        <v>800</v>
      </c>
      <c r="BL251">
        <f t="shared" si="253"/>
        <v>800</v>
      </c>
      <c r="BM251">
        <f t="shared" si="254"/>
        <v>800</v>
      </c>
      <c r="BN251">
        <f t="shared" si="255"/>
        <v>800</v>
      </c>
      <c r="BO251">
        <f t="shared" si="256"/>
        <v>800</v>
      </c>
      <c r="BP251">
        <f t="shared" si="257"/>
        <v>800</v>
      </c>
      <c r="BQ251">
        <f t="shared" si="258"/>
        <v>800</v>
      </c>
      <c r="CS251" s="193" t="str">
        <f t="shared" si="195"/>
        <v/>
      </c>
      <c r="CT251" s="193" t="str">
        <f t="shared" si="196"/>
        <v/>
      </c>
      <c r="CU251" s="193" t="str">
        <f t="shared" si="197"/>
        <v/>
      </c>
      <c r="CV251" s="193" t="str">
        <f t="shared" si="198"/>
        <v/>
      </c>
      <c r="CW251" s="193" t="str">
        <f t="shared" si="199"/>
        <v/>
      </c>
      <c r="CX251" s="193" t="str">
        <f t="shared" si="200"/>
        <v/>
      </c>
      <c r="CY251" s="193" t="str">
        <f t="shared" si="201"/>
        <v/>
      </c>
      <c r="CZ251" s="193" t="str">
        <f t="shared" si="202"/>
        <v/>
      </c>
      <c r="DA251" s="193" t="str">
        <f t="shared" si="203"/>
        <v/>
      </c>
      <c r="DB251" s="193" t="str">
        <f t="shared" si="204"/>
        <v/>
      </c>
      <c r="DC251" s="193" t="str">
        <f t="shared" si="205"/>
        <v/>
      </c>
      <c r="DF251">
        <v>238</v>
      </c>
      <c r="DG251" s="192" t="e">
        <f t="shared" si="206"/>
        <v>#NUM!</v>
      </c>
      <c r="DH251" s="192" t="e">
        <f t="shared" si="207"/>
        <v>#NUM!</v>
      </c>
      <c r="DI251" s="192" t="e">
        <f t="shared" si="208"/>
        <v>#NUM!</v>
      </c>
      <c r="DJ251" s="192" t="e">
        <f t="shared" si="209"/>
        <v>#NUM!</v>
      </c>
      <c r="DK251" s="192" t="e">
        <f t="shared" si="210"/>
        <v>#NUM!</v>
      </c>
      <c r="DL251" s="192" t="e">
        <f t="shared" si="211"/>
        <v>#NUM!</v>
      </c>
      <c r="DM251" s="192" t="e">
        <f t="shared" si="212"/>
        <v>#NUM!</v>
      </c>
      <c r="DN251" s="192" t="e">
        <f t="shared" si="213"/>
        <v>#NUM!</v>
      </c>
      <c r="DO251" s="192" t="e">
        <f t="shared" si="214"/>
        <v>#NUM!</v>
      </c>
      <c r="DP251" s="192" t="e">
        <f t="shared" si="215"/>
        <v>#NUM!</v>
      </c>
      <c r="DQ251" s="192" t="e">
        <f t="shared" si="216"/>
        <v>#NUM!</v>
      </c>
      <c r="DU251" s="204" t="e">
        <f t="shared" si="217"/>
        <v>#NUM!</v>
      </c>
      <c r="DV251" s="204" t="e">
        <f t="shared" si="218"/>
        <v>#NUM!</v>
      </c>
      <c r="DW251" s="204" t="e">
        <f t="shared" si="219"/>
        <v>#NUM!</v>
      </c>
      <c r="DX251" s="204" t="e">
        <f t="shared" si="220"/>
        <v>#NUM!</v>
      </c>
      <c r="DY251" s="204" t="e">
        <f t="shared" si="221"/>
        <v>#NUM!</v>
      </c>
      <c r="DZ251" s="204" t="e">
        <f t="shared" si="222"/>
        <v>#NUM!</v>
      </c>
      <c r="EA251" s="204" t="e">
        <f t="shared" si="223"/>
        <v>#NUM!</v>
      </c>
      <c r="EB251" s="204" t="e">
        <f t="shared" si="224"/>
        <v>#NUM!</v>
      </c>
      <c r="EC251" s="204" t="e">
        <f t="shared" si="225"/>
        <v>#NUM!</v>
      </c>
      <c r="ED251" s="204" t="e">
        <f t="shared" si="226"/>
        <v>#NUM!</v>
      </c>
      <c r="EE251" s="204" t="e">
        <f t="shared" si="227"/>
        <v>#NUM!</v>
      </c>
    </row>
    <row r="252" spans="2:135" ht="22.8" x14ac:dyDescent="0.3">
      <c r="B252" s="225" t="str">
        <f t="shared" si="228"/>
        <v/>
      </c>
      <c r="C252" s="226" t="str">
        <f t="shared" si="229"/>
        <v/>
      </c>
      <c r="D252" s="227" t="s">
        <v>293</v>
      </c>
      <c r="E252" s="279" t="s">
        <v>38</v>
      </c>
      <c r="F252" s="202"/>
      <c r="G252" s="202"/>
      <c r="H252" s="202"/>
      <c r="I252" s="202"/>
      <c r="J252" s="202"/>
      <c r="K252" s="201"/>
      <c r="U252">
        <v>238</v>
      </c>
      <c r="V252">
        <f t="shared" si="230"/>
        <v>800</v>
      </c>
      <c r="W252" t="str">
        <f t="shared" si="231"/>
        <v/>
      </c>
      <c r="X252" t="str">
        <f>IF(B251="","",IF(OR(W252="",W252=0),"",IF(V252=800,"",INDEX(DATA!$M$10:$Q$10,1,MATCH(W252,DATA!$M$9:$Q$9,0)))))</f>
        <v/>
      </c>
      <c r="Y252" t="str">
        <f>IF(B251="","",IF($CG$13=2,IF(OR(F251="NO",F251=""),"",F251),IF(V252=800,"",DATA!$M$11)))</f>
        <v/>
      </c>
      <c r="Z252" t="str">
        <f>IF(B251="","",IF(AND($CG$13=2,G251="NO"),"",IF(V252=800,"",LEFT(DATA!$M$12,2)&amp;D251)))</f>
        <v/>
      </c>
      <c r="AA252" t="str">
        <f>IF(B251="","",IF(AND($CG$13=2,G251="NO"),"",IF(V252=800,"",LEFT(DATA!$M$13,2)&amp;D251)))</f>
        <v/>
      </c>
      <c r="AB252" t="str">
        <f>IF(B251="","",IF(AND($CG$13=2,H251="NO"),"",IF(V252=800,"",LEFT(DATA!$M$14,2)&amp;D251)))</f>
        <v/>
      </c>
      <c r="AC252" t="str">
        <f>IF(B251="","",IF(AND($CG$13=2,H251="NO"),"",IF(V252=800,"",LEFT(DATA!$M$15,2)&amp;D251)))</f>
        <v/>
      </c>
      <c r="AD252" t="str">
        <f>IF(B251="","",IF(AND($CG$13=2,I251="NO"),"",IF(V252=800,"",LEFT(DATA!$M$16,2)&amp;D251)))</f>
        <v/>
      </c>
      <c r="AE252" t="str">
        <f>IF(B251="","",IF(AND($CG$13=2,I251="NO"),"",IF(V252=800,"",LEFT(DATA!$M$17,2)&amp;D251)))</f>
        <v/>
      </c>
      <c r="AF252" t="str">
        <f>IF(B251="","",IF(AND($CG$13=2,J251="NO"),"",IF(V252=800,"",LEFT(DATA!$M$18,2)&amp;D251)))</f>
        <v/>
      </c>
      <c r="AG252" t="str">
        <f>IF(B251="","",IF(AND($CG$13=2,J251="NO"),"",IF(V252=800,"",LEFT(DATA!$M$19,2)&amp;D251)))</f>
        <v/>
      </c>
      <c r="AJ252" s="192" t="str">
        <f t="shared" si="232"/>
        <v/>
      </c>
      <c r="AK252" s="192" t="str">
        <f t="shared" si="233"/>
        <v/>
      </c>
      <c r="AL252" s="192" t="str">
        <f t="shared" si="234"/>
        <v/>
      </c>
      <c r="AM252" s="192" t="e">
        <f t="shared" si="235"/>
        <v>#VALUE!</v>
      </c>
      <c r="AN252" s="192">
        <v>238</v>
      </c>
      <c r="AO252" s="192" t="str">
        <f>IF(AL252="","",INDEX($W$15:$AG$402,MATCH(AL252,V$15:$V$402,0),1))</f>
        <v/>
      </c>
      <c r="AP252" s="192" t="str">
        <f t="shared" si="236"/>
        <v/>
      </c>
      <c r="AQ252" s="192" t="str">
        <f t="shared" si="237"/>
        <v/>
      </c>
      <c r="AR252" s="192" t="str">
        <f t="shared" si="238"/>
        <v/>
      </c>
      <c r="AS252" s="192" t="str">
        <f t="shared" si="239"/>
        <v/>
      </c>
      <c r="AT252" s="192" t="str">
        <f t="shared" si="240"/>
        <v/>
      </c>
      <c r="AU252" s="192" t="str">
        <f t="shared" si="241"/>
        <v/>
      </c>
      <c r="AV252" s="192" t="str">
        <f t="shared" si="242"/>
        <v/>
      </c>
      <c r="AW252" s="192" t="str">
        <f t="shared" si="243"/>
        <v/>
      </c>
      <c r="AX252" s="192" t="str">
        <f t="shared" si="244"/>
        <v/>
      </c>
      <c r="AY252" s="192" t="str">
        <f t="shared" si="245"/>
        <v/>
      </c>
      <c r="BB252">
        <f t="shared" si="246"/>
        <v>800</v>
      </c>
      <c r="BC252">
        <f t="shared" si="247"/>
        <v>800</v>
      </c>
      <c r="BD252">
        <f t="shared" si="248"/>
        <v>800</v>
      </c>
      <c r="BE252">
        <f t="shared" si="249"/>
        <v>800</v>
      </c>
      <c r="BF252">
        <f t="shared" si="250"/>
        <v>800</v>
      </c>
      <c r="BG252">
        <f t="shared" si="251"/>
        <v>800</v>
      </c>
      <c r="BH252">
        <v>238</v>
      </c>
      <c r="BK252">
        <f t="shared" si="252"/>
        <v>800</v>
      </c>
      <c r="BL252">
        <f t="shared" si="253"/>
        <v>800</v>
      </c>
      <c r="BM252">
        <f t="shared" si="254"/>
        <v>800</v>
      </c>
      <c r="BN252">
        <f t="shared" si="255"/>
        <v>800</v>
      </c>
      <c r="BO252">
        <f t="shared" si="256"/>
        <v>800</v>
      </c>
      <c r="BP252">
        <f t="shared" si="257"/>
        <v>800</v>
      </c>
      <c r="BQ252">
        <f t="shared" si="258"/>
        <v>800</v>
      </c>
      <c r="CS252" s="193" t="str">
        <f t="shared" si="195"/>
        <v/>
      </c>
      <c r="CT252" s="193" t="str">
        <f t="shared" si="196"/>
        <v/>
      </c>
      <c r="CU252" s="193" t="str">
        <f t="shared" si="197"/>
        <v/>
      </c>
      <c r="CV252" s="193" t="str">
        <f t="shared" si="198"/>
        <v/>
      </c>
      <c r="CW252" s="193" t="str">
        <f t="shared" si="199"/>
        <v/>
      </c>
      <c r="CX252" s="193" t="str">
        <f t="shared" si="200"/>
        <v/>
      </c>
      <c r="CY252" s="193" t="str">
        <f t="shared" si="201"/>
        <v/>
      </c>
      <c r="CZ252" s="193" t="str">
        <f t="shared" si="202"/>
        <v/>
      </c>
      <c r="DA252" s="193" t="str">
        <f t="shared" si="203"/>
        <v/>
      </c>
      <c r="DB252" s="193" t="str">
        <f t="shared" si="204"/>
        <v/>
      </c>
      <c r="DC252" s="193" t="str">
        <f t="shared" si="205"/>
        <v/>
      </c>
      <c r="DF252">
        <v>239</v>
      </c>
      <c r="DG252" s="192" t="e">
        <f t="shared" si="206"/>
        <v>#NUM!</v>
      </c>
      <c r="DH252" s="192" t="e">
        <f t="shared" si="207"/>
        <v>#NUM!</v>
      </c>
      <c r="DI252" s="192" t="e">
        <f t="shared" si="208"/>
        <v>#NUM!</v>
      </c>
      <c r="DJ252" s="192" t="e">
        <f t="shared" si="209"/>
        <v>#NUM!</v>
      </c>
      <c r="DK252" s="192" t="e">
        <f t="shared" si="210"/>
        <v>#NUM!</v>
      </c>
      <c r="DL252" s="192" t="e">
        <f t="shared" si="211"/>
        <v>#NUM!</v>
      </c>
      <c r="DM252" s="192" t="e">
        <f t="shared" si="212"/>
        <v>#NUM!</v>
      </c>
      <c r="DN252" s="192" t="e">
        <f t="shared" si="213"/>
        <v>#NUM!</v>
      </c>
      <c r="DO252" s="192" t="e">
        <f t="shared" si="214"/>
        <v>#NUM!</v>
      </c>
      <c r="DP252" s="192" t="e">
        <f t="shared" si="215"/>
        <v>#NUM!</v>
      </c>
      <c r="DQ252" s="192" t="e">
        <f t="shared" si="216"/>
        <v>#NUM!</v>
      </c>
      <c r="DU252" s="204" t="e">
        <f t="shared" si="217"/>
        <v>#NUM!</v>
      </c>
      <c r="DV252" s="204" t="e">
        <f t="shared" si="218"/>
        <v>#NUM!</v>
      </c>
      <c r="DW252" s="204" t="e">
        <f t="shared" si="219"/>
        <v>#NUM!</v>
      </c>
      <c r="DX252" s="204" t="e">
        <f t="shared" si="220"/>
        <v>#NUM!</v>
      </c>
      <c r="DY252" s="204" t="e">
        <f t="shared" si="221"/>
        <v>#NUM!</v>
      </c>
      <c r="DZ252" s="204" t="e">
        <f t="shared" si="222"/>
        <v>#NUM!</v>
      </c>
      <c r="EA252" s="204" t="e">
        <f t="shared" si="223"/>
        <v>#NUM!</v>
      </c>
      <c r="EB252" s="204" t="e">
        <f t="shared" si="224"/>
        <v>#NUM!</v>
      </c>
      <c r="EC252" s="204" t="e">
        <f t="shared" si="225"/>
        <v>#NUM!</v>
      </c>
      <c r="ED252" s="204" t="e">
        <f t="shared" si="226"/>
        <v>#NUM!</v>
      </c>
      <c r="EE252" s="204" t="e">
        <f t="shared" si="227"/>
        <v>#NUM!</v>
      </c>
    </row>
    <row r="253" spans="2:135" ht="22.8" x14ac:dyDescent="0.3">
      <c r="B253" s="225" t="str">
        <f t="shared" si="228"/>
        <v/>
      </c>
      <c r="C253" s="226" t="str">
        <f t="shared" si="229"/>
        <v/>
      </c>
      <c r="D253" s="227" t="s">
        <v>293</v>
      </c>
      <c r="E253" s="279" t="s">
        <v>38</v>
      </c>
      <c r="F253" s="202"/>
      <c r="G253" s="202"/>
      <c r="H253" s="202"/>
      <c r="I253" s="202"/>
      <c r="J253" s="202"/>
      <c r="K253" s="201"/>
      <c r="U253">
        <v>239</v>
      </c>
      <c r="V253">
        <f t="shared" si="230"/>
        <v>800</v>
      </c>
      <c r="W253" t="str">
        <f t="shared" si="231"/>
        <v/>
      </c>
      <c r="X253" t="str">
        <f>IF(B252="","",IF(OR(W253="",W253=0),"",IF(V253=800,"",INDEX(DATA!$M$10:$Q$10,1,MATCH(W253,DATA!$M$9:$Q$9,0)))))</f>
        <v/>
      </c>
      <c r="Y253" t="str">
        <f>IF(B252="","",IF($CG$13=2,IF(OR(F252="NO",F252=""),"",F252),IF(V253=800,"",DATA!$M$11)))</f>
        <v/>
      </c>
      <c r="Z253" t="str">
        <f>IF(B252="","",IF(AND($CG$13=2,G252="NO"),"",IF(V253=800,"",LEFT(DATA!$M$12,2)&amp;D252)))</f>
        <v/>
      </c>
      <c r="AA253" t="str">
        <f>IF(B252="","",IF(AND($CG$13=2,G252="NO"),"",IF(V253=800,"",LEFT(DATA!$M$13,2)&amp;D252)))</f>
        <v/>
      </c>
      <c r="AB253" t="str">
        <f>IF(B252="","",IF(AND($CG$13=2,H252="NO"),"",IF(V253=800,"",LEFT(DATA!$M$14,2)&amp;D252)))</f>
        <v/>
      </c>
      <c r="AC253" t="str">
        <f>IF(B252="","",IF(AND($CG$13=2,H252="NO"),"",IF(V253=800,"",LEFT(DATA!$M$15,2)&amp;D252)))</f>
        <v/>
      </c>
      <c r="AD253" t="str">
        <f>IF(B252="","",IF(AND($CG$13=2,I252="NO"),"",IF(V253=800,"",LEFT(DATA!$M$16,2)&amp;D252)))</f>
        <v/>
      </c>
      <c r="AE253" t="str">
        <f>IF(B252="","",IF(AND($CG$13=2,I252="NO"),"",IF(V253=800,"",LEFT(DATA!$M$17,2)&amp;D252)))</f>
        <v/>
      </c>
      <c r="AF253" t="str">
        <f>IF(B252="","",IF(AND($CG$13=2,J252="NO"),"",IF(V253=800,"",LEFT(DATA!$M$18,2)&amp;D252)))</f>
        <v/>
      </c>
      <c r="AG253" t="str">
        <f>IF(B252="","",IF(AND($CG$13=2,J252="NO"),"",IF(V253=800,"",LEFT(DATA!$M$19,2)&amp;D252)))</f>
        <v/>
      </c>
      <c r="AJ253" s="192" t="str">
        <f t="shared" si="232"/>
        <v/>
      </c>
      <c r="AK253" s="192" t="str">
        <f t="shared" si="233"/>
        <v/>
      </c>
      <c r="AL253" s="192" t="str">
        <f t="shared" si="234"/>
        <v/>
      </c>
      <c r="AM253" s="192" t="e">
        <f t="shared" si="235"/>
        <v>#VALUE!</v>
      </c>
      <c r="AN253" s="192">
        <v>239</v>
      </c>
      <c r="AO253" s="192" t="str">
        <f>IF(AL253="","",INDEX($W$15:$AG$402,MATCH(AL253,V$15:$V$402,0),1))</f>
        <v/>
      </c>
      <c r="AP253" s="192" t="str">
        <f t="shared" si="236"/>
        <v/>
      </c>
      <c r="AQ253" s="192" t="str">
        <f t="shared" si="237"/>
        <v/>
      </c>
      <c r="AR253" s="192" t="str">
        <f t="shared" si="238"/>
        <v/>
      </c>
      <c r="AS253" s="192" t="str">
        <f t="shared" si="239"/>
        <v/>
      </c>
      <c r="AT253" s="192" t="str">
        <f t="shared" si="240"/>
        <v/>
      </c>
      <c r="AU253" s="192" t="str">
        <f t="shared" si="241"/>
        <v/>
      </c>
      <c r="AV253" s="192" t="str">
        <f t="shared" si="242"/>
        <v/>
      </c>
      <c r="AW253" s="192" t="str">
        <f t="shared" si="243"/>
        <v/>
      </c>
      <c r="AX253" s="192" t="str">
        <f t="shared" si="244"/>
        <v/>
      </c>
      <c r="AY253" s="192" t="str">
        <f t="shared" si="245"/>
        <v/>
      </c>
      <c r="BB253">
        <f t="shared" si="246"/>
        <v>800</v>
      </c>
      <c r="BC253">
        <f t="shared" si="247"/>
        <v>800</v>
      </c>
      <c r="BD253">
        <f t="shared" si="248"/>
        <v>800</v>
      </c>
      <c r="BE253">
        <f t="shared" si="249"/>
        <v>800</v>
      </c>
      <c r="BF253">
        <f t="shared" si="250"/>
        <v>800</v>
      </c>
      <c r="BG253">
        <f t="shared" si="251"/>
        <v>800</v>
      </c>
      <c r="BH253">
        <v>239</v>
      </c>
      <c r="BK253">
        <f t="shared" si="252"/>
        <v>800</v>
      </c>
      <c r="BL253">
        <f t="shared" si="253"/>
        <v>800</v>
      </c>
      <c r="BM253">
        <f t="shared" si="254"/>
        <v>800</v>
      </c>
      <c r="BN253">
        <f t="shared" si="255"/>
        <v>800</v>
      </c>
      <c r="BO253">
        <f t="shared" si="256"/>
        <v>800</v>
      </c>
      <c r="BP253">
        <f t="shared" si="257"/>
        <v>800</v>
      </c>
      <c r="BQ253">
        <f t="shared" si="258"/>
        <v>800</v>
      </c>
      <c r="CS253" s="193" t="str">
        <f t="shared" si="195"/>
        <v/>
      </c>
      <c r="CT253" s="193" t="str">
        <f t="shared" si="196"/>
        <v/>
      </c>
      <c r="CU253" s="193" t="str">
        <f t="shared" si="197"/>
        <v/>
      </c>
      <c r="CV253" s="193" t="str">
        <f t="shared" si="198"/>
        <v/>
      </c>
      <c r="CW253" s="193" t="str">
        <f t="shared" si="199"/>
        <v/>
      </c>
      <c r="CX253" s="193" t="str">
        <f t="shared" si="200"/>
        <v/>
      </c>
      <c r="CY253" s="193" t="str">
        <f t="shared" si="201"/>
        <v/>
      </c>
      <c r="CZ253" s="193" t="str">
        <f t="shared" si="202"/>
        <v/>
      </c>
      <c r="DA253" s="193" t="str">
        <f t="shared" si="203"/>
        <v/>
      </c>
      <c r="DB253" s="193" t="str">
        <f t="shared" si="204"/>
        <v/>
      </c>
      <c r="DC253" s="193" t="str">
        <f t="shared" si="205"/>
        <v/>
      </c>
      <c r="DF253">
        <v>240</v>
      </c>
      <c r="DG253" s="192" t="e">
        <f t="shared" si="206"/>
        <v>#NUM!</v>
      </c>
      <c r="DH253" s="192" t="e">
        <f t="shared" si="207"/>
        <v>#NUM!</v>
      </c>
      <c r="DI253" s="192" t="e">
        <f t="shared" si="208"/>
        <v>#NUM!</v>
      </c>
      <c r="DJ253" s="192" t="e">
        <f t="shared" si="209"/>
        <v>#NUM!</v>
      </c>
      <c r="DK253" s="192" t="e">
        <f t="shared" si="210"/>
        <v>#NUM!</v>
      </c>
      <c r="DL253" s="192" t="e">
        <f t="shared" si="211"/>
        <v>#NUM!</v>
      </c>
      <c r="DM253" s="192" t="e">
        <f t="shared" si="212"/>
        <v>#NUM!</v>
      </c>
      <c r="DN253" s="192" t="e">
        <f t="shared" si="213"/>
        <v>#NUM!</v>
      </c>
      <c r="DO253" s="192" t="e">
        <f t="shared" si="214"/>
        <v>#NUM!</v>
      </c>
      <c r="DP253" s="192" t="e">
        <f t="shared" si="215"/>
        <v>#NUM!</v>
      </c>
      <c r="DQ253" s="192" t="e">
        <f t="shared" si="216"/>
        <v>#NUM!</v>
      </c>
      <c r="DU253" s="204" t="e">
        <f t="shared" si="217"/>
        <v>#NUM!</v>
      </c>
      <c r="DV253" s="204" t="e">
        <f t="shared" si="218"/>
        <v>#NUM!</v>
      </c>
      <c r="DW253" s="204" t="e">
        <f t="shared" si="219"/>
        <v>#NUM!</v>
      </c>
      <c r="DX253" s="204" t="e">
        <f t="shared" si="220"/>
        <v>#NUM!</v>
      </c>
      <c r="DY253" s="204" t="e">
        <f t="shared" si="221"/>
        <v>#NUM!</v>
      </c>
      <c r="DZ253" s="204" t="e">
        <f t="shared" si="222"/>
        <v>#NUM!</v>
      </c>
      <c r="EA253" s="204" t="e">
        <f t="shared" si="223"/>
        <v>#NUM!</v>
      </c>
      <c r="EB253" s="204" t="e">
        <f t="shared" si="224"/>
        <v>#NUM!</v>
      </c>
      <c r="EC253" s="204" t="e">
        <f t="shared" si="225"/>
        <v>#NUM!</v>
      </c>
      <c r="ED253" s="204" t="e">
        <f t="shared" si="226"/>
        <v>#NUM!</v>
      </c>
      <c r="EE253" s="204" t="e">
        <f t="shared" si="227"/>
        <v>#NUM!</v>
      </c>
    </row>
    <row r="254" spans="2:135" ht="22.8" x14ac:dyDescent="0.3">
      <c r="B254" s="225" t="str">
        <f t="shared" si="228"/>
        <v/>
      </c>
      <c r="C254" s="226" t="str">
        <f t="shared" si="229"/>
        <v/>
      </c>
      <c r="D254" s="227" t="s">
        <v>293</v>
      </c>
      <c r="E254" s="279" t="s">
        <v>38</v>
      </c>
      <c r="F254" s="202"/>
      <c r="G254" s="202"/>
      <c r="H254" s="202"/>
      <c r="I254" s="202"/>
      <c r="J254" s="202"/>
      <c r="K254" s="201"/>
      <c r="U254">
        <v>240</v>
      </c>
      <c r="V254">
        <f t="shared" si="230"/>
        <v>800</v>
      </c>
      <c r="W254" t="str">
        <f t="shared" si="231"/>
        <v/>
      </c>
      <c r="X254" t="str">
        <f>IF(B253="","",IF(OR(W254="",W254=0),"",IF(V254=800,"",INDEX(DATA!$M$10:$Q$10,1,MATCH(W254,DATA!$M$9:$Q$9,0)))))</f>
        <v/>
      </c>
      <c r="Y254" t="str">
        <f>IF(B253="","",IF($CG$13=2,IF(OR(F253="NO",F253=""),"",F253),IF(V254=800,"",DATA!$M$11)))</f>
        <v/>
      </c>
      <c r="Z254" t="str">
        <f>IF(B253="","",IF(AND($CG$13=2,G253="NO"),"",IF(V254=800,"",LEFT(DATA!$M$12,2)&amp;D253)))</f>
        <v/>
      </c>
      <c r="AA254" t="str">
        <f>IF(B253="","",IF(AND($CG$13=2,G253="NO"),"",IF(V254=800,"",LEFT(DATA!$M$13,2)&amp;D253)))</f>
        <v/>
      </c>
      <c r="AB254" t="str">
        <f>IF(B253="","",IF(AND($CG$13=2,H253="NO"),"",IF(V254=800,"",LEFT(DATA!$M$14,2)&amp;D253)))</f>
        <v/>
      </c>
      <c r="AC254" t="str">
        <f>IF(B253="","",IF(AND($CG$13=2,H253="NO"),"",IF(V254=800,"",LEFT(DATA!$M$15,2)&amp;D253)))</f>
        <v/>
      </c>
      <c r="AD254" t="str">
        <f>IF(B253="","",IF(AND($CG$13=2,I253="NO"),"",IF(V254=800,"",LEFT(DATA!$M$16,2)&amp;D253)))</f>
        <v/>
      </c>
      <c r="AE254" t="str">
        <f>IF(B253="","",IF(AND($CG$13=2,I253="NO"),"",IF(V254=800,"",LEFT(DATA!$M$17,2)&amp;D253)))</f>
        <v/>
      </c>
      <c r="AF254" t="str">
        <f>IF(B253="","",IF(AND($CG$13=2,J253="NO"),"",IF(V254=800,"",LEFT(DATA!$M$18,2)&amp;D253)))</f>
        <v/>
      </c>
      <c r="AG254" t="str">
        <f>IF(B253="","",IF(AND($CG$13=2,J253="NO"),"",IF(V254=800,"",LEFT(DATA!$M$19,2)&amp;D253)))</f>
        <v/>
      </c>
      <c r="AJ254" s="192" t="str">
        <f t="shared" si="232"/>
        <v/>
      </c>
      <c r="AK254" s="192" t="str">
        <f t="shared" si="233"/>
        <v/>
      </c>
      <c r="AL254" s="192" t="str">
        <f t="shared" si="234"/>
        <v/>
      </c>
      <c r="AM254" s="192" t="e">
        <f t="shared" si="235"/>
        <v>#VALUE!</v>
      </c>
      <c r="AN254" s="192">
        <v>240</v>
      </c>
      <c r="AO254" s="192" t="str">
        <f>IF(AL254="","",INDEX($W$15:$AG$402,MATCH(AL254,V$15:$V$402,0),1))</f>
        <v/>
      </c>
      <c r="AP254" s="192" t="str">
        <f t="shared" si="236"/>
        <v/>
      </c>
      <c r="AQ254" s="192" t="str">
        <f t="shared" si="237"/>
        <v/>
      </c>
      <c r="AR254" s="192" t="str">
        <f t="shared" si="238"/>
        <v/>
      </c>
      <c r="AS254" s="192" t="str">
        <f t="shared" si="239"/>
        <v/>
      </c>
      <c r="AT254" s="192" t="str">
        <f t="shared" si="240"/>
        <v/>
      </c>
      <c r="AU254" s="192" t="str">
        <f t="shared" si="241"/>
        <v/>
      </c>
      <c r="AV254" s="192" t="str">
        <f t="shared" si="242"/>
        <v/>
      </c>
      <c r="AW254" s="192" t="str">
        <f t="shared" si="243"/>
        <v/>
      </c>
      <c r="AX254" s="192" t="str">
        <f t="shared" si="244"/>
        <v/>
      </c>
      <c r="AY254" s="192" t="str">
        <f t="shared" si="245"/>
        <v/>
      </c>
      <c r="BB254">
        <f t="shared" si="246"/>
        <v>800</v>
      </c>
      <c r="BC254">
        <f t="shared" si="247"/>
        <v>800</v>
      </c>
      <c r="BD254">
        <f t="shared" si="248"/>
        <v>800</v>
      </c>
      <c r="BE254">
        <f t="shared" si="249"/>
        <v>800</v>
      </c>
      <c r="BF254">
        <f t="shared" si="250"/>
        <v>800</v>
      </c>
      <c r="BG254">
        <f t="shared" si="251"/>
        <v>800</v>
      </c>
      <c r="BH254">
        <v>240</v>
      </c>
      <c r="BK254">
        <f t="shared" si="252"/>
        <v>800</v>
      </c>
      <c r="BL254">
        <f t="shared" si="253"/>
        <v>800</v>
      </c>
      <c r="BM254">
        <f t="shared" si="254"/>
        <v>800</v>
      </c>
      <c r="BN254">
        <f t="shared" si="255"/>
        <v>800</v>
      </c>
      <c r="BO254">
        <f t="shared" si="256"/>
        <v>800</v>
      </c>
      <c r="BP254">
        <f t="shared" si="257"/>
        <v>800</v>
      </c>
      <c r="BQ254">
        <f t="shared" si="258"/>
        <v>800</v>
      </c>
      <c r="CS254" s="193" t="str">
        <f t="shared" si="195"/>
        <v/>
      </c>
      <c r="CT254" s="193" t="str">
        <f t="shared" si="196"/>
        <v/>
      </c>
      <c r="CU254" s="193" t="str">
        <f t="shared" si="197"/>
        <v/>
      </c>
      <c r="CV254" s="193" t="str">
        <f t="shared" si="198"/>
        <v/>
      </c>
      <c r="CW254" s="193" t="str">
        <f t="shared" si="199"/>
        <v/>
      </c>
      <c r="CX254" s="193" t="str">
        <f t="shared" si="200"/>
        <v/>
      </c>
      <c r="CY254" s="193" t="str">
        <f t="shared" si="201"/>
        <v/>
      </c>
      <c r="CZ254" s="193" t="str">
        <f t="shared" si="202"/>
        <v/>
      </c>
      <c r="DA254" s="193" t="str">
        <f t="shared" si="203"/>
        <v/>
      </c>
      <c r="DB254" s="193" t="str">
        <f t="shared" si="204"/>
        <v/>
      </c>
      <c r="DC254" s="193" t="str">
        <f t="shared" si="205"/>
        <v/>
      </c>
      <c r="DF254">
        <v>241</v>
      </c>
      <c r="DG254" s="192" t="e">
        <f t="shared" si="206"/>
        <v>#NUM!</v>
      </c>
      <c r="DH254" s="192" t="e">
        <f t="shared" si="207"/>
        <v>#NUM!</v>
      </c>
      <c r="DI254" s="192" t="e">
        <f t="shared" si="208"/>
        <v>#NUM!</v>
      </c>
      <c r="DJ254" s="192" t="e">
        <f t="shared" si="209"/>
        <v>#NUM!</v>
      </c>
      <c r="DK254" s="192" t="e">
        <f t="shared" si="210"/>
        <v>#NUM!</v>
      </c>
      <c r="DL254" s="192" t="e">
        <f t="shared" si="211"/>
        <v>#NUM!</v>
      </c>
      <c r="DM254" s="192" t="e">
        <f t="shared" si="212"/>
        <v>#NUM!</v>
      </c>
      <c r="DN254" s="192" t="e">
        <f t="shared" si="213"/>
        <v>#NUM!</v>
      </c>
      <c r="DO254" s="192" t="e">
        <f t="shared" si="214"/>
        <v>#NUM!</v>
      </c>
      <c r="DP254" s="192" t="e">
        <f t="shared" si="215"/>
        <v>#NUM!</v>
      </c>
      <c r="DQ254" s="192" t="e">
        <f t="shared" si="216"/>
        <v>#NUM!</v>
      </c>
      <c r="DU254" s="204" t="e">
        <f t="shared" si="217"/>
        <v>#NUM!</v>
      </c>
      <c r="DV254" s="204" t="e">
        <f t="shared" si="218"/>
        <v>#NUM!</v>
      </c>
      <c r="DW254" s="204" t="e">
        <f t="shared" si="219"/>
        <v>#NUM!</v>
      </c>
      <c r="DX254" s="204" t="e">
        <f t="shared" si="220"/>
        <v>#NUM!</v>
      </c>
      <c r="DY254" s="204" t="e">
        <f t="shared" si="221"/>
        <v>#NUM!</v>
      </c>
      <c r="DZ254" s="204" t="e">
        <f t="shared" si="222"/>
        <v>#NUM!</v>
      </c>
      <c r="EA254" s="204" t="e">
        <f t="shared" si="223"/>
        <v>#NUM!</v>
      </c>
      <c r="EB254" s="204" t="e">
        <f t="shared" si="224"/>
        <v>#NUM!</v>
      </c>
      <c r="EC254" s="204" t="e">
        <f t="shared" si="225"/>
        <v>#NUM!</v>
      </c>
      <c r="ED254" s="204" t="e">
        <f t="shared" si="226"/>
        <v>#NUM!</v>
      </c>
      <c r="EE254" s="204" t="e">
        <f t="shared" si="227"/>
        <v>#NUM!</v>
      </c>
    </row>
    <row r="255" spans="2:135" ht="22.8" x14ac:dyDescent="0.3">
      <c r="B255" s="225" t="str">
        <f t="shared" si="228"/>
        <v/>
      </c>
      <c r="C255" s="226" t="str">
        <f t="shared" si="229"/>
        <v/>
      </c>
      <c r="D255" s="227" t="s">
        <v>293</v>
      </c>
      <c r="E255" s="279" t="s">
        <v>38</v>
      </c>
      <c r="F255" s="202"/>
      <c r="G255" s="202"/>
      <c r="H255" s="202"/>
      <c r="I255" s="202"/>
      <c r="J255" s="202"/>
      <c r="K255" s="201"/>
      <c r="U255">
        <v>241</v>
      </c>
      <c r="V255">
        <f t="shared" si="230"/>
        <v>800</v>
      </c>
      <c r="W255" t="str">
        <f t="shared" si="231"/>
        <v/>
      </c>
      <c r="X255" t="str">
        <f>IF(B254="","",IF(OR(W255="",W255=0),"",IF(V255=800,"",INDEX(DATA!$M$10:$Q$10,1,MATCH(W255,DATA!$M$9:$Q$9,0)))))</f>
        <v/>
      </c>
      <c r="Y255" t="str">
        <f>IF(B254="","",IF($CG$13=2,IF(OR(F254="NO",F254=""),"",F254),IF(V255=800,"",DATA!$M$11)))</f>
        <v/>
      </c>
      <c r="Z255" t="str">
        <f>IF(B254="","",IF(AND($CG$13=2,G254="NO"),"",IF(V255=800,"",LEFT(DATA!$M$12,2)&amp;D254)))</f>
        <v/>
      </c>
      <c r="AA255" t="str">
        <f>IF(B254="","",IF(AND($CG$13=2,G254="NO"),"",IF(V255=800,"",LEFT(DATA!$M$13,2)&amp;D254)))</f>
        <v/>
      </c>
      <c r="AB255" t="str">
        <f>IF(B254="","",IF(AND($CG$13=2,H254="NO"),"",IF(V255=800,"",LEFT(DATA!$M$14,2)&amp;D254)))</f>
        <v/>
      </c>
      <c r="AC255" t="str">
        <f>IF(B254="","",IF(AND($CG$13=2,H254="NO"),"",IF(V255=800,"",LEFT(DATA!$M$15,2)&amp;D254)))</f>
        <v/>
      </c>
      <c r="AD255" t="str">
        <f>IF(B254="","",IF(AND($CG$13=2,I254="NO"),"",IF(V255=800,"",LEFT(DATA!$M$16,2)&amp;D254)))</f>
        <v/>
      </c>
      <c r="AE255" t="str">
        <f>IF(B254="","",IF(AND($CG$13=2,I254="NO"),"",IF(V255=800,"",LEFT(DATA!$M$17,2)&amp;D254)))</f>
        <v/>
      </c>
      <c r="AF255" t="str">
        <f>IF(B254="","",IF(AND($CG$13=2,J254="NO"),"",IF(V255=800,"",LEFT(DATA!$M$18,2)&amp;D254)))</f>
        <v/>
      </c>
      <c r="AG255" t="str">
        <f>IF(B254="","",IF(AND($CG$13=2,J254="NO"),"",IF(V255=800,"",LEFT(DATA!$M$19,2)&amp;D254)))</f>
        <v/>
      </c>
      <c r="AJ255" s="192" t="str">
        <f t="shared" si="232"/>
        <v/>
      </c>
      <c r="AK255" s="192" t="str">
        <f t="shared" si="233"/>
        <v/>
      </c>
      <c r="AL255" s="192" t="str">
        <f t="shared" si="234"/>
        <v/>
      </c>
      <c r="AM255" s="192" t="e">
        <f t="shared" si="235"/>
        <v>#VALUE!</v>
      </c>
      <c r="AN255" s="192">
        <v>241</v>
      </c>
      <c r="AO255" s="192" t="str">
        <f>IF(AL255="","",INDEX($W$15:$AG$402,MATCH(AL255,V$15:$V$402,0),1))</f>
        <v/>
      </c>
      <c r="AP255" s="192" t="str">
        <f t="shared" si="236"/>
        <v/>
      </c>
      <c r="AQ255" s="192" t="str">
        <f t="shared" si="237"/>
        <v/>
      </c>
      <c r="AR255" s="192" t="str">
        <f t="shared" si="238"/>
        <v/>
      </c>
      <c r="AS255" s="192" t="str">
        <f t="shared" si="239"/>
        <v/>
      </c>
      <c r="AT255" s="192" t="str">
        <f t="shared" si="240"/>
        <v/>
      </c>
      <c r="AU255" s="192" t="str">
        <f t="shared" si="241"/>
        <v/>
      </c>
      <c r="AV255" s="192" t="str">
        <f t="shared" si="242"/>
        <v/>
      </c>
      <c r="AW255" s="192" t="str">
        <f t="shared" si="243"/>
        <v/>
      </c>
      <c r="AX255" s="192" t="str">
        <f t="shared" si="244"/>
        <v/>
      </c>
      <c r="AY255" s="192" t="str">
        <f t="shared" si="245"/>
        <v/>
      </c>
      <c r="BB255">
        <f t="shared" si="246"/>
        <v>800</v>
      </c>
      <c r="BC255">
        <f t="shared" si="247"/>
        <v>800</v>
      </c>
      <c r="BD255">
        <f t="shared" si="248"/>
        <v>800</v>
      </c>
      <c r="BE255">
        <f t="shared" si="249"/>
        <v>800</v>
      </c>
      <c r="BF255">
        <f t="shared" si="250"/>
        <v>800</v>
      </c>
      <c r="BG255">
        <f t="shared" si="251"/>
        <v>800</v>
      </c>
      <c r="BH255">
        <v>241</v>
      </c>
      <c r="BK255">
        <f t="shared" si="252"/>
        <v>800</v>
      </c>
      <c r="BL255">
        <f t="shared" si="253"/>
        <v>800</v>
      </c>
      <c r="BM255">
        <f t="shared" si="254"/>
        <v>800</v>
      </c>
      <c r="BN255">
        <f t="shared" si="255"/>
        <v>800</v>
      </c>
      <c r="BO255">
        <f t="shared" si="256"/>
        <v>800</v>
      </c>
      <c r="BP255">
        <f t="shared" si="257"/>
        <v>800</v>
      </c>
      <c r="BQ255">
        <f t="shared" si="258"/>
        <v>800</v>
      </c>
      <c r="CS255" s="193" t="str">
        <f t="shared" si="195"/>
        <v/>
      </c>
      <c r="CT255" s="193" t="str">
        <f t="shared" si="196"/>
        <v/>
      </c>
      <c r="CU255" s="193" t="str">
        <f t="shared" si="197"/>
        <v/>
      </c>
      <c r="CV255" s="193" t="str">
        <f t="shared" si="198"/>
        <v/>
      </c>
      <c r="CW255" s="193" t="str">
        <f t="shared" si="199"/>
        <v/>
      </c>
      <c r="CX255" s="193" t="str">
        <f t="shared" si="200"/>
        <v/>
      </c>
      <c r="CY255" s="193" t="str">
        <f t="shared" si="201"/>
        <v/>
      </c>
      <c r="CZ255" s="193" t="str">
        <f t="shared" si="202"/>
        <v/>
      </c>
      <c r="DA255" s="193" t="str">
        <f t="shared" si="203"/>
        <v/>
      </c>
      <c r="DB255" s="193" t="str">
        <f t="shared" si="204"/>
        <v/>
      </c>
      <c r="DC255" s="193" t="str">
        <f t="shared" si="205"/>
        <v/>
      </c>
      <c r="DF255">
        <v>242</v>
      </c>
      <c r="DG255" s="192" t="e">
        <f t="shared" si="206"/>
        <v>#NUM!</v>
      </c>
      <c r="DH255" s="192" t="e">
        <f t="shared" si="207"/>
        <v>#NUM!</v>
      </c>
      <c r="DI255" s="192" t="e">
        <f t="shared" si="208"/>
        <v>#NUM!</v>
      </c>
      <c r="DJ255" s="192" t="e">
        <f t="shared" si="209"/>
        <v>#NUM!</v>
      </c>
      <c r="DK255" s="192" t="e">
        <f t="shared" si="210"/>
        <v>#NUM!</v>
      </c>
      <c r="DL255" s="192" t="e">
        <f t="shared" si="211"/>
        <v>#NUM!</v>
      </c>
      <c r="DM255" s="192" t="e">
        <f t="shared" si="212"/>
        <v>#NUM!</v>
      </c>
      <c r="DN255" s="192" t="e">
        <f t="shared" si="213"/>
        <v>#NUM!</v>
      </c>
      <c r="DO255" s="192" t="e">
        <f t="shared" si="214"/>
        <v>#NUM!</v>
      </c>
      <c r="DP255" s="192" t="e">
        <f t="shared" si="215"/>
        <v>#NUM!</v>
      </c>
      <c r="DQ255" s="192" t="e">
        <f t="shared" si="216"/>
        <v>#NUM!</v>
      </c>
      <c r="DU255" s="204" t="e">
        <f t="shared" si="217"/>
        <v>#NUM!</v>
      </c>
      <c r="DV255" s="204" t="e">
        <f t="shared" si="218"/>
        <v>#NUM!</v>
      </c>
      <c r="DW255" s="204" t="e">
        <f t="shared" si="219"/>
        <v>#NUM!</v>
      </c>
      <c r="DX255" s="204" t="e">
        <f t="shared" si="220"/>
        <v>#NUM!</v>
      </c>
      <c r="DY255" s="204" t="e">
        <f t="shared" si="221"/>
        <v>#NUM!</v>
      </c>
      <c r="DZ255" s="204" t="e">
        <f t="shared" si="222"/>
        <v>#NUM!</v>
      </c>
      <c r="EA255" s="204" t="e">
        <f t="shared" si="223"/>
        <v>#NUM!</v>
      </c>
      <c r="EB255" s="204" t="e">
        <f t="shared" si="224"/>
        <v>#NUM!</v>
      </c>
      <c r="EC255" s="204" t="e">
        <f t="shared" si="225"/>
        <v>#NUM!</v>
      </c>
      <c r="ED255" s="204" t="e">
        <f t="shared" si="226"/>
        <v>#NUM!</v>
      </c>
      <c r="EE255" s="204" t="e">
        <f t="shared" si="227"/>
        <v>#NUM!</v>
      </c>
    </row>
    <row r="256" spans="2:135" ht="22.8" x14ac:dyDescent="0.3">
      <c r="B256" s="225" t="str">
        <f t="shared" si="228"/>
        <v/>
      </c>
      <c r="C256" s="226" t="str">
        <f t="shared" si="229"/>
        <v/>
      </c>
      <c r="D256" s="227" t="s">
        <v>293</v>
      </c>
      <c r="E256" s="279" t="s">
        <v>38</v>
      </c>
      <c r="F256" s="202"/>
      <c r="G256" s="202"/>
      <c r="H256" s="202"/>
      <c r="I256" s="202"/>
      <c r="J256" s="202"/>
      <c r="K256" s="201"/>
      <c r="U256">
        <v>242</v>
      </c>
      <c r="V256">
        <f t="shared" si="230"/>
        <v>800</v>
      </c>
      <c r="W256" t="str">
        <f t="shared" si="231"/>
        <v/>
      </c>
      <c r="X256" t="str">
        <f>IF(B255="","",IF(OR(W256="",W256=0),"",IF(V256=800,"",INDEX(DATA!$M$10:$Q$10,1,MATCH(W256,DATA!$M$9:$Q$9,0)))))</f>
        <v/>
      </c>
      <c r="Y256" t="str">
        <f>IF(B255="","",IF($CG$13=2,IF(OR(F255="NO",F255=""),"",F255),IF(V256=800,"",DATA!$M$11)))</f>
        <v/>
      </c>
      <c r="Z256" t="str">
        <f>IF(B255="","",IF(AND($CG$13=2,G255="NO"),"",IF(V256=800,"",LEFT(DATA!$M$12,2)&amp;D255)))</f>
        <v/>
      </c>
      <c r="AA256" t="str">
        <f>IF(B255="","",IF(AND($CG$13=2,G255="NO"),"",IF(V256=800,"",LEFT(DATA!$M$13,2)&amp;D255)))</f>
        <v/>
      </c>
      <c r="AB256" t="str">
        <f>IF(B255="","",IF(AND($CG$13=2,H255="NO"),"",IF(V256=800,"",LEFT(DATA!$M$14,2)&amp;D255)))</f>
        <v/>
      </c>
      <c r="AC256" t="str">
        <f>IF(B255="","",IF(AND($CG$13=2,H255="NO"),"",IF(V256=800,"",LEFT(DATA!$M$15,2)&amp;D255)))</f>
        <v/>
      </c>
      <c r="AD256" t="str">
        <f>IF(B255="","",IF(AND($CG$13=2,I255="NO"),"",IF(V256=800,"",LEFT(DATA!$M$16,2)&amp;D255)))</f>
        <v/>
      </c>
      <c r="AE256" t="str">
        <f>IF(B255="","",IF(AND($CG$13=2,I255="NO"),"",IF(V256=800,"",LEFT(DATA!$M$17,2)&amp;D255)))</f>
        <v/>
      </c>
      <c r="AF256" t="str">
        <f>IF(B255="","",IF(AND($CG$13=2,J255="NO"),"",IF(V256=800,"",LEFT(DATA!$M$18,2)&amp;D255)))</f>
        <v/>
      </c>
      <c r="AG256" t="str">
        <f>IF(B255="","",IF(AND($CG$13=2,J255="NO"),"",IF(V256=800,"",LEFT(DATA!$M$19,2)&amp;D255)))</f>
        <v/>
      </c>
      <c r="AJ256" s="192" t="str">
        <f t="shared" si="232"/>
        <v/>
      </c>
      <c r="AK256" s="192" t="str">
        <f t="shared" si="233"/>
        <v/>
      </c>
      <c r="AL256" s="192" t="str">
        <f t="shared" si="234"/>
        <v/>
      </c>
      <c r="AM256" s="192" t="e">
        <f t="shared" si="235"/>
        <v>#VALUE!</v>
      </c>
      <c r="AN256" s="192">
        <v>242</v>
      </c>
      <c r="AO256" s="192" t="str">
        <f>IF(AL256="","",INDEX($W$15:$AG$402,MATCH(AL256,V$15:$V$402,0),1))</f>
        <v/>
      </c>
      <c r="AP256" s="192" t="str">
        <f t="shared" si="236"/>
        <v/>
      </c>
      <c r="AQ256" s="192" t="str">
        <f t="shared" si="237"/>
        <v/>
      </c>
      <c r="AR256" s="192" t="str">
        <f t="shared" si="238"/>
        <v/>
      </c>
      <c r="AS256" s="192" t="str">
        <f t="shared" si="239"/>
        <v/>
      </c>
      <c r="AT256" s="192" t="str">
        <f t="shared" si="240"/>
        <v/>
      </c>
      <c r="AU256" s="192" t="str">
        <f t="shared" si="241"/>
        <v/>
      </c>
      <c r="AV256" s="192" t="str">
        <f t="shared" si="242"/>
        <v/>
      </c>
      <c r="AW256" s="192" t="str">
        <f t="shared" si="243"/>
        <v/>
      </c>
      <c r="AX256" s="192" t="str">
        <f t="shared" si="244"/>
        <v/>
      </c>
      <c r="AY256" s="192" t="str">
        <f t="shared" si="245"/>
        <v/>
      </c>
      <c r="BB256">
        <f t="shared" si="246"/>
        <v>800</v>
      </c>
      <c r="BC256">
        <f t="shared" si="247"/>
        <v>800</v>
      </c>
      <c r="BD256">
        <f t="shared" si="248"/>
        <v>800</v>
      </c>
      <c r="BE256">
        <f t="shared" si="249"/>
        <v>800</v>
      </c>
      <c r="BF256">
        <f t="shared" si="250"/>
        <v>800</v>
      </c>
      <c r="BG256">
        <f t="shared" si="251"/>
        <v>800</v>
      </c>
      <c r="BH256">
        <v>242</v>
      </c>
      <c r="BK256">
        <f t="shared" si="252"/>
        <v>800</v>
      </c>
      <c r="BL256">
        <f t="shared" si="253"/>
        <v>800</v>
      </c>
      <c r="BM256">
        <f t="shared" si="254"/>
        <v>800</v>
      </c>
      <c r="BN256">
        <f t="shared" si="255"/>
        <v>800</v>
      </c>
      <c r="BO256">
        <f t="shared" si="256"/>
        <v>800</v>
      </c>
      <c r="BP256">
        <f t="shared" si="257"/>
        <v>800</v>
      </c>
      <c r="BQ256">
        <f t="shared" si="258"/>
        <v>800</v>
      </c>
      <c r="CS256" s="193" t="str">
        <f t="shared" si="195"/>
        <v/>
      </c>
      <c r="CT256" s="193" t="str">
        <f t="shared" si="196"/>
        <v/>
      </c>
      <c r="CU256" s="193" t="str">
        <f t="shared" si="197"/>
        <v/>
      </c>
      <c r="CV256" s="193" t="str">
        <f t="shared" si="198"/>
        <v/>
      </c>
      <c r="CW256" s="193" t="str">
        <f t="shared" si="199"/>
        <v/>
      </c>
      <c r="CX256" s="193" t="str">
        <f t="shared" si="200"/>
        <v/>
      </c>
      <c r="CY256" s="193" t="str">
        <f t="shared" si="201"/>
        <v/>
      </c>
      <c r="CZ256" s="193" t="str">
        <f t="shared" si="202"/>
        <v/>
      </c>
      <c r="DA256" s="193" t="str">
        <f t="shared" si="203"/>
        <v/>
      </c>
      <c r="DB256" s="193" t="str">
        <f t="shared" si="204"/>
        <v/>
      </c>
      <c r="DC256" s="193" t="str">
        <f t="shared" si="205"/>
        <v/>
      </c>
      <c r="DF256">
        <v>243</v>
      </c>
      <c r="DG256" s="192" t="e">
        <f t="shared" si="206"/>
        <v>#NUM!</v>
      </c>
      <c r="DH256" s="192" t="e">
        <f t="shared" si="207"/>
        <v>#NUM!</v>
      </c>
      <c r="DI256" s="192" t="e">
        <f t="shared" si="208"/>
        <v>#NUM!</v>
      </c>
      <c r="DJ256" s="192" t="e">
        <f t="shared" si="209"/>
        <v>#NUM!</v>
      </c>
      <c r="DK256" s="192" t="e">
        <f t="shared" si="210"/>
        <v>#NUM!</v>
      </c>
      <c r="DL256" s="192" t="e">
        <f t="shared" si="211"/>
        <v>#NUM!</v>
      </c>
      <c r="DM256" s="192" t="e">
        <f t="shared" si="212"/>
        <v>#NUM!</v>
      </c>
      <c r="DN256" s="192" t="e">
        <f t="shared" si="213"/>
        <v>#NUM!</v>
      </c>
      <c r="DO256" s="192" t="e">
        <f t="shared" si="214"/>
        <v>#NUM!</v>
      </c>
      <c r="DP256" s="192" t="e">
        <f t="shared" si="215"/>
        <v>#NUM!</v>
      </c>
      <c r="DQ256" s="192" t="e">
        <f t="shared" si="216"/>
        <v>#NUM!</v>
      </c>
      <c r="DU256" s="204" t="e">
        <f t="shared" si="217"/>
        <v>#NUM!</v>
      </c>
      <c r="DV256" s="204" t="e">
        <f t="shared" si="218"/>
        <v>#NUM!</v>
      </c>
      <c r="DW256" s="204" t="e">
        <f t="shared" si="219"/>
        <v>#NUM!</v>
      </c>
      <c r="DX256" s="204" t="e">
        <f t="shared" si="220"/>
        <v>#NUM!</v>
      </c>
      <c r="DY256" s="204" t="e">
        <f t="shared" si="221"/>
        <v>#NUM!</v>
      </c>
      <c r="DZ256" s="204" t="e">
        <f t="shared" si="222"/>
        <v>#NUM!</v>
      </c>
      <c r="EA256" s="204" t="e">
        <f t="shared" si="223"/>
        <v>#NUM!</v>
      </c>
      <c r="EB256" s="204" t="e">
        <f t="shared" si="224"/>
        <v>#NUM!</v>
      </c>
      <c r="EC256" s="204" t="e">
        <f t="shared" si="225"/>
        <v>#NUM!</v>
      </c>
      <c r="ED256" s="204" t="e">
        <f t="shared" si="226"/>
        <v>#NUM!</v>
      </c>
      <c r="EE256" s="204" t="e">
        <f t="shared" si="227"/>
        <v>#NUM!</v>
      </c>
    </row>
    <row r="257" spans="2:135" ht="22.8" x14ac:dyDescent="0.3">
      <c r="B257" s="225" t="str">
        <f t="shared" si="228"/>
        <v/>
      </c>
      <c r="C257" s="226" t="str">
        <f t="shared" si="229"/>
        <v/>
      </c>
      <c r="D257" s="227" t="s">
        <v>293</v>
      </c>
      <c r="E257" s="279" t="s">
        <v>38</v>
      </c>
      <c r="F257" s="202"/>
      <c r="G257" s="202"/>
      <c r="H257" s="202"/>
      <c r="I257" s="202"/>
      <c r="J257" s="202"/>
      <c r="K257" s="201"/>
      <c r="U257">
        <v>243</v>
      </c>
      <c r="V257">
        <f t="shared" si="230"/>
        <v>800</v>
      </c>
      <c r="W257" t="str">
        <f t="shared" si="231"/>
        <v/>
      </c>
      <c r="X257" t="str">
        <f>IF(B256="","",IF(OR(W257="",W257=0),"",IF(V257=800,"",INDEX(DATA!$M$10:$Q$10,1,MATCH(W257,DATA!$M$9:$Q$9,0)))))</f>
        <v/>
      </c>
      <c r="Y257" t="str">
        <f>IF(B256="","",IF($CG$13=2,IF(OR(F256="NO",F256=""),"",F256),IF(V257=800,"",DATA!$M$11)))</f>
        <v/>
      </c>
      <c r="Z257" t="str">
        <f>IF(B256="","",IF(AND($CG$13=2,G256="NO"),"",IF(V257=800,"",LEFT(DATA!$M$12,2)&amp;D256)))</f>
        <v/>
      </c>
      <c r="AA257" t="str">
        <f>IF(B256="","",IF(AND($CG$13=2,G256="NO"),"",IF(V257=800,"",LEFT(DATA!$M$13,2)&amp;D256)))</f>
        <v/>
      </c>
      <c r="AB257" t="str">
        <f>IF(B256="","",IF(AND($CG$13=2,H256="NO"),"",IF(V257=800,"",LEFT(DATA!$M$14,2)&amp;D256)))</f>
        <v/>
      </c>
      <c r="AC257" t="str">
        <f>IF(B256="","",IF(AND($CG$13=2,H256="NO"),"",IF(V257=800,"",LEFT(DATA!$M$15,2)&amp;D256)))</f>
        <v/>
      </c>
      <c r="AD257" t="str">
        <f>IF(B256="","",IF(AND($CG$13=2,I256="NO"),"",IF(V257=800,"",LEFT(DATA!$M$16,2)&amp;D256)))</f>
        <v/>
      </c>
      <c r="AE257" t="str">
        <f>IF(B256="","",IF(AND($CG$13=2,I256="NO"),"",IF(V257=800,"",LEFT(DATA!$M$17,2)&amp;D256)))</f>
        <v/>
      </c>
      <c r="AF257" t="str">
        <f>IF(B256="","",IF(AND($CG$13=2,J256="NO"),"",IF(V257=800,"",LEFT(DATA!$M$18,2)&amp;D256)))</f>
        <v/>
      </c>
      <c r="AG257" t="str">
        <f>IF(B256="","",IF(AND($CG$13=2,J256="NO"),"",IF(V257=800,"",LEFT(DATA!$M$19,2)&amp;D256)))</f>
        <v/>
      </c>
      <c r="AJ257" s="192" t="str">
        <f t="shared" si="232"/>
        <v/>
      </c>
      <c r="AK257" s="192" t="str">
        <f t="shared" si="233"/>
        <v/>
      </c>
      <c r="AL257" s="192" t="str">
        <f t="shared" si="234"/>
        <v/>
      </c>
      <c r="AM257" s="192" t="e">
        <f t="shared" si="235"/>
        <v>#VALUE!</v>
      </c>
      <c r="AN257" s="192">
        <v>243</v>
      </c>
      <c r="AO257" s="192" t="str">
        <f>IF(AL257="","",INDEX($W$15:$AG$402,MATCH(AL257,V$15:$V$402,0),1))</f>
        <v/>
      </c>
      <c r="AP257" s="192" t="str">
        <f t="shared" si="236"/>
        <v/>
      </c>
      <c r="AQ257" s="192" t="str">
        <f t="shared" si="237"/>
        <v/>
      </c>
      <c r="AR257" s="192" t="str">
        <f t="shared" si="238"/>
        <v/>
      </c>
      <c r="AS257" s="192" t="str">
        <f t="shared" si="239"/>
        <v/>
      </c>
      <c r="AT257" s="192" t="str">
        <f t="shared" si="240"/>
        <v/>
      </c>
      <c r="AU257" s="192" t="str">
        <f t="shared" si="241"/>
        <v/>
      </c>
      <c r="AV257" s="192" t="str">
        <f t="shared" si="242"/>
        <v/>
      </c>
      <c r="AW257" s="192" t="str">
        <f t="shared" si="243"/>
        <v/>
      </c>
      <c r="AX257" s="192" t="str">
        <f t="shared" si="244"/>
        <v/>
      </c>
      <c r="AY257" s="192" t="str">
        <f t="shared" si="245"/>
        <v/>
      </c>
      <c r="BB257">
        <f t="shared" si="246"/>
        <v>800</v>
      </c>
      <c r="BC257">
        <f t="shared" si="247"/>
        <v>800</v>
      </c>
      <c r="BD257">
        <f t="shared" si="248"/>
        <v>800</v>
      </c>
      <c r="BE257">
        <f t="shared" si="249"/>
        <v>800</v>
      </c>
      <c r="BF257">
        <f t="shared" si="250"/>
        <v>800</v>
      </c>
      <c r="BG257">
        <f t="shared" si="251"/>
        <v>800</v>
      </c>
      <c r="BH257">
        <v>243</v>
      </c>
      <c r="BK257">
        <f t="shared" si="252"/>
        <v>800</v>
      </c>
      <c r="BL257">
        <f t="shared" si="253"/>
        <v>800</v>
      </c>
      <c r="BM257">
        <f t="shared" si="254"/>
        <v>800</v>
      </c>
      <c r="BN257">
        <f t="shared" si="255"/>
        <v>800</v>
      </c>
      <c r="BO257">
        <f t="shared" si="256"/>
        <v>800</v>
      </c>
      <c r="BP257">
        <f t="shared" si="257"/>
        <v>800</v>
      </c>
      <c r="BQ257">
        <f t="shared" si="258"/>
        <v>800</v>
      </c>
      <c r="CS257" s="193" t="str">
        <f t="shared" si="195"/>
        <v/>
      </c>
      <c r="CT257" s="193" t="str">
        <f t="shared" si="196"/>
        <v/>
      </c>
      <c r="CU257" s="193" t="str">
        <f t="shared" si="197"/>
        <v/>
      </c>
      <c r="CV257" s="193" t="str">
        <f t="shared" si="198"/>
        <v/>
      </c>
      <c r="CW257" s="193" t="str">
        <f t="shared" si="199"/>
        <v/>
      </c>
      <c r="CX257" s="193" t="str">
        <f t="shared" si="200"/>
        <v/>
      </c>
      <c r="CY257" s="193" t="str">
        <f t="shared" si="201"/>
        <v/>
      </c>
      <c r="CZ257" s="193" t="str">
        <f t="shared" si="202"/>
        <v/>
      </c>
      <c r="DA257" s="193" t="str">
        <f t="shared" si="203"/>
        <v/>
      </c>
      <c r="DB257" s="193" t="str">
        <f t="shared" si="204"/>
        <v/>
      </c>
      <c r="DC257" s="193" t="str">
        <f t="shared" si="205"/>
        <v/>
      </c>
      <c r="DF257">
        <v>244</v>
      </c>
      <c r="DG257" s="192" t="e">
        <f t="shared" si="206"/>
        <v>#NUM!</v>
      </c>
      <c r="DH257" s="192" t="e">
        <f t="shared" si="207"/>
        <v>#NUM!</v>
      </c>
      <c r="DI257" s="192" t="e">
        <f t="shared" si="208"/>
        <v>#NUM!</v>
      </c>
      <c r="DJ257" s="192" t="e">
        <f t="shared" si="209"/>
        <v>#NUM!</v>
      </c>
      <c r="DK257" s="192" t="e">
        <f t="shared" si="210"/>
        <v>#NUM!</v>
      </c>
      <c r="DL257" s="192" t="e">
        <f t="shared" si="211"/>
        <v>#NUM!</v>
      </c>
      <c r="DM257" s="192" t="e">
        <f t="shared" si="212"/>
        <v>#NUM!</v>
      </c>
      <c r="DN257" s="192" t="e">
        <f t="shared" si="213"/>
        <v>#NUM!</v>
      </c>
      <c r="DO257" s="192" t="e">
        <f t="shared" si="214"/>
        <v>#NUM!</v>
      </c>
      <c r="DP257" s="192" t="e">
        <f t="shared" si="215"/>
        <v>#NUM!</v>
      </c>
      <c r="DQ257" s="192" t="e">
        <f t="shared" si="216"/>
        <v>#NUM!</v>
      </c>
      <c r="DU257" s="204" t="e">
        <f t="shared" si="217"/>
        <v>#NUM!</v>
      </c>
      <c r="DV257" s="204" t="e">
        <f t="shared" si="218"/>
        <v>#NUM!</v>
      </c>
      <c r="DW257" s="204" t="e">
        <f t="shared" si="219"/>
        <v>#NUM!</v>
      </c>
      <c r="DX257" s="204" t="e">
        <f t="shared" si="220"/>
        <v>#NUM!</v>
      </c>
      <c r="DY257" s="204" t="e">
        <f t="shared" si="221"/>
        <v>#NUM!</v>
      </c>
      <c r="DZ257" s="204" t="e">
        <f t="shared" si="222"/>
        <v>#NUM!</v>
      </c>
      <c r="EA257" s="204" t="e">
        <f t="shared" si="223"/>
        <v>#NUM!</v>
      </c>
      <c r="EB257" s="204" t="e">
        <f t="shared" si="224"/>
        <v>#NUM!</v>
      </c>
      <c r="EC257" s="204" t="e">
        <f t="shared" si="225"/>
        <v>#NUM!</v>
      </c>
      <c r="ED257" s="204" t="e">
        <f t="shared" si="226"/>
        <v>#NUM!</v>
      </c>
      <c r="EE257" s="204" t="e">
        <f t="shared" si="227"/>
        <v>#NUM!</v>
      </c>
    </row>
    <row r="258" spans="2:135" ht="22.8" x14ac:dyDescent="0.3">
      <c r="B258" s="225" t="str">
        <f t="shared" si="228"/>
        <v/>
      </c>
      <c r="C258" s="226" t="str">
        <f t="shared" si="229"/>
        <v/>
      </c>
      <c r="D258" s="227" t="s">
        <v>293</v>
      </c>
      <c r="E258" s="279" t="s">
        <v>38</v>
      </c>
      <c r="F258" s="202"/>
      <c r="G258" s="202"/>
      <c r="H258" s="202"/>
      <c r="I258" s="202"/>
      <c r="J258" s="202"/>
      <c r="K258" s="201"/>
      <c r="U258">
        <v>244</v>
      </c>
      <c r="V258">
        <f t="shared" si="230"/>
        <v>800</v>
      </c>
      <c r="W258" t="str">
        <f t="shared" si="231"/>
        <v/>
      </c>
      <c r="X258" t="str">
        <f>IF(B257="","",IF(OR(W258="",W258=0),"",IF(V258=800,"",INDEX(DATA!$M$10:$Q$10,1,MATCH(W258,DATA!$M$9:$Q$9,0)))))</f>
        <v/>
      </c>
      <c r="Y258" t="str">
        <f>IF(B257="","",IF($CG$13=2,IF(OR(F257="NO",F257=""),"",F257),IF(V258=800,"",DATA!$M$11)))</f>
        <v/>
      </c>
      <c r="Z258" t="str">
        <f>IF(B257="","",IF(AND($CG$13=2,G257="NO"),"",IF(V258=800,"",LEFT(DATA!$M$12,2)&amp;D257)))</f>
        <v/>
      </c>
      <c r="AA258" t="str">
        <f>IF(B257="","",IF(AND($CG$13=2,G257="NO"),"",IF(V258=800,"",LEFT(DATA!$M$13,2)&amp;D257)))</f>
        <v/>
      </c>
      <c r="AB258" t="str">
        <f>IF(B257="","",IF(AND($CG$13=2,H257="NO"),"",IF(V258=800,"",LEFT(DATA!$M$14,2)&amp;D257)))</f>
        <v/>
      </c>
      <c r="AC258" t="str">
        <f>IF(B257="","",IF(AND($CG$13=2,H257="NO"),"",IF(V258=800,"",LEFT(DATA!$M$15,2)&amp;D257)))</f>
        <v/>
      </c>
      <c r="AD258" t="str">
        <f>IF(B257="","",IF(AND($CG$13=2,I257="NO"),"",IF(V258=800,"",LEFT(DATA!$M$16,2)&amp;D257)))</f>
        <v/>
      </c>
      <c r="AE258" t="str">
        <f>IF(B257="","",IF(AND($CG$13=2,I257="NO"),"",IF(V258=800,"",LEFT(DATA!$M$17,2)&amp;D257)))</f>
        <v/>
      </c>
      <c r="AF258" t="str">
        <f>IF(B257="","",IF(AND($CG$13=2,J257="NO"),"",IF(V258=800,"",LEFT(DATA!$M$18,2)&amp;D257)))</f>
        <v/>
      </c>
      <c r="AG258" t="str">
        <f>IF(B257="","",IF(AND($CG$13=2,J257="NO"),"",IF(V258=800,"",LEFT(DATA!$M$19,2)&amp;D257)))</f>
        <v/>
      </c>
      <c r="AJ258" s="192" t="str">
        <f t="shared" si="232"/>
        <v/>
      </c>
      <c r="AK258" s="192" t="str">
        <f t="shared" si="233"/>
        <v/>
      </c>
      <c r="AL258" s="192" t="str">
        <f t="shared" si="234"/>
        <v/>
      </c>
      <c r="AM258" s="192" t="e">
        <f t="shared" si="235"/>
        <v>#VALUE!</v>
      </c>
      <c r="AN258" s="192">
        <v>244</v>
      </c>
      <c r="AO258" s="192" t="str">
        <f>IF(AL258="","",INDEX($W$15:$AG$402,MATCH(AL258,V$15:$V$402,0),1))</f>
        <v/>
      </c>
      <c r="AP258" s="192" t="str">
        <f t="shared" si="236"/>
        <v/>
      </c>
      <c r="AQ258" s="192" t="str">
        <f t="shared" si="237"/>
        <v/>
      </c>
      <c r="AR258" s="192" t="str">
        <f t="shared" si="238"/>
        <v/>
      </c>
      <c r="AS258" s="192" t="str">
        <f t="shared" si="239"/>
        <v/>
      </c>
      <c r="AT258" s="192" t="str">
        <f t="shared" si="240"/>
        <v/>
      </c>
      <c r="AU258" s="192" t="str">
        <f t="shared" si="241"/>
        <v/>
      </c>
      <c r="AV258" s="192" t="str">
        <f t="shared" si="242"/>
        <v/>
      </c>
      <c r="AW258" s="192" t="str">
        <f t="shared" si="243"/>
        <v/>
      </c>
      <c r="AX258" s="192" t="str">
        <f t="shared" si="244"/>
        <v/>
      </c>
      <c r="AY258" s="192" t="str">
        <f t="shared" si="245"/>
        <v/>
      </c>
      <c r="BB258">
        <f t="shared" si="246"/>
        <v>800</v>
      </c>
      <c r="BC258">
        <f t="shared" si="247"/>
        <v>800</v>
      </c>
      <c r="BD258">
        <f t="shared" si="248"/>
        <v>800</v>
      </c>
      <c r="BE258">
        <f t="shared" si="249"/>
        <v>800</v>
      </c>
      <c r="BF258">
        <f t="shared" si="250"/>
        <v>800</v>
      </c>
      <c r="BG258">
        <f t="shared" si="251"/>
        <v>800</v>
      </c>
      <c r="BH258">
        <v>244</v>
      </c>
      <c r="BK258">
        <f t="shared" si="252"/>
        <v>800</v>
      </c>
      <c r="BL258">
        <f t="shared" si="253"/>
        <v>800</v>
      </c>
      <c r="BM258">
        <f t="shared" si="254"/>
        <v>800</v>
      </c>
      <c r="BN258">
        <f t="shared" si="255"/>
        <v>800</v>
      </c>
      <c r="BO258">
        <f t="shared" si="256"/>
        <v>800</v>
      </c>
      <c r="BP258">
        <f t="shared" si="257"/>
        <v>800</v>
      </c>
      <c r="BQ258">
        <f t="shared" si="258"/>
        <v>800</v>
      </c>
      <c r="CS258" s="193" t="str">
        <f t="shared" si="195"/>
        <v/>
      </c>
      <c r="CT258" s="193" t="str">
        <f t="shared" si="196"/>
        <v/>
      </c>
      <c r="CU258" s="193" t="str">
        <f t="shared" si="197"/>
        <v/>
      </c>
      <c r="CV258" s="193" t="str">
        <f t="shared" si="198"/>
        <v/>
      </c>
      <c r="CW258" s="193" t="str">
        <f t="shared" si="199"/>
        <v/>
      </c>
      <c r="CX258" s="193" t="str">
        <f t="shared" si="200"/>
        <v/>
      </c>
      <c r="CY258" s="193" t="str">
        <f t="shared" si="201"/>
        <v/>
      </c>
      <c r="CZ258" s="193" t="str">
        <f t="shared" si="202"/>
        <v/>
      </c>
      <c r="DA258" s="193" t="str">
        <f t="shared" si="203"/>
        <v/>
      </c>
      <c r="DB258" s="193" t="str">
        <f t="shared" si="204"/>
        <v/>
      </c>
      <c r="DC258" s="193" t="str">
        <f t="shared" si="205"/>
        <v/>
      </c>
      <c r="DF258">
        <v>245</v>
      </c>
      <c r="DG258" s="192" t="e">
        <f t="shared" si="206"/>
        <v>#NUM!</v>
      </c>
      <c r="DH258" s="192" t="e">
        <f t="shared" si="207"/>
        <v>#NUM!</v>
      </c>
      <c r="DI258" s="192" t="e">
        <f t="shared" si="208"/>
        <v>#NUM!</v>
      </c>
      <c r="DJ258" s="192" t="e">
        <f t="shared" si="209"/>
        <v>#NUM!</v>
      </c>
      <c r="DK258" s="192" t="e">
        <f t="shared" si="210"/>
        <v>#NUM!</v>
      </c>
      <c r="DL258" s="192" t="e">
        <f t="shared" si="211"/>
        <v>#NUM!</v>
      </c>
      <c r="DM258" s="192" t="e">
        <f t="shared" si="212"/>
        <v>#NUM!</v>
      </c>
      <c r="DN258" s="192" t="e">
        <f t="shared" si="213"/>
        <v>#NUM!</v>
      </c>
      <c r="DO258" s="192" t="e">
        <f t="shared" si="214"/>
        <v>#NUM!</v>
      </c>
      <c r="DP258" s="192" t="e">
        <f t="shared" si="215"/>
        <v>#NUM!</v>
      </c>
      <c r="DQ258" s="192" t="e">
        <f t="shared" si="216"/>
        <v>#NUM!</v>
      </c>
      <c r="DU258" s="204" t="e">
        <f t="shared" si="217"/>
        <v>#NUM!</v>
      </c>
      <c r="DV258" s="204" t="e">
        <f t="shared" si="218"/>
        <v>#NUM!</v>
      </c>
      <c r="DW258" s="204" t="e">
        <f t="shared" si="219"/>
        <v>#NUM!</v>
      </c>
      <c r="DX258" s="204" t="e">
        <f t="shared" si="220"/>
        <v>#NUM!</v>
      </c>
      <c r="DY258" s="204" t="e">
        <f t="shared" si="221"/>
        <v>#NUM!</v>
      </c>
      <c r="DZ258" s="204" t="e">
        <f t="shared" si="222"/>
        <v>#NUM!</v>
      </c>
      <c r="EA258" s="204" t="e">
        <f t="shared" si="223"/>
        <v>#NUM!</v>
      </c>
      <c r="EB258" s="204" t="e">
        <f t="shared" si="224"/>
        <v>#NUM!</v>
      </c>
      <c r="EC258" s="204" t="e">
        <f t="shared" si="225"/>
        <v>#NUM!</v>
      </c>
      <c r="ED258" s="204" t="e">
        <f t="shared" si="226"/>
        <v>#NUM!</v>
      </c>
      <c r="EE258" s="204" t="e">
        <f t="shared" si="227"/>
        <v>#NUM!</v>
      </c>
    </row>
    <row r="259" spans="2:135" ht="22.8" x14ac:dyDescent="0.3">
      <c r="B259" s="225" t="str">
        <f t="shared" si="228"/>
        <v/>
      </c>
      <c r="C259" s="226" t="str">
        <f t="shared" si="229"/>
        <v/>
      </c>
      <c r="D259" s="227" t="s">
        <v>293</v>
      </c>
      <c r="E259" s="279" t="s">
        <v>38</v>
      </c>
      <c r="F259" s="202"/>
      <c r="G259" s="202"/>
      <c r="H259" s="202"/>
      <c r="I259" s="202"/>
      <c r="J259" s="202"/>
      <c r="K259" s="201"/>
      <c r="U259">
        <v>245</v>
      </c>
      <c r="V259">
        <f t="shared" si="230"/>
        <v>800</v>
      </c>
      <c r="W259" t="str">
        <f t="shared" si="231"/>
        <v/>
      </c>
      <c r="X259" t="str">
        <f>IF(B258="","",IF(OR(W259="",W259=0),"",IF(V259=800,"",INDEX(DATA!$M$10:$Q$10,1,MATCH(W259,DATA!$M$9:$Q$9,0)))))</f>
        <v/>
      </c>
      <c r="Y259" t="str">
        <f>IF(B258="","",IF($CG$13=2,IF(OR(F258="NO",F258=""),"",F258),IF(V259=800,"",DATA!$M$11)))</f>
        <v/>
      </c>
      <c r="Z259" t="str">
        <f>IF(B258="","",IF(AND($CG$13=2,G258="NO"),"",IF(V259=800,"",LEFT(DATA!$M$12,2)&amp;D258)))</f>
        <v/>
      </c>
      <c r="AA259" t="str">
        <f>IF(B258="","",IF(AND($CG$13=2,G258="NO"),"",IF(V259=800,"",LEFT(DATA!$M$13,2)&amp;D258)))</f>
        <v/>
      </c>
      <c r="AB259" t="str">
        <f>IF(B258="","",IF(AND($CG$13=2,H258="NO"),"",IF(V259=800,"",LEFT(DATA!$M$14,2)&amp;D258)))</f>
        <v/>
      </c>
      <c r="AC259" t="str">
        <f>IF(B258="","",IF(AND($CG$13=2,H258="NO"),"",IF(V259=800,"",LEFT(DATA!$M$15,2)&amp;D258)))</f>
        <v/>
      </c>
      <c r="AD259" t="str">
        <f>IF(B258="","",IF(AND($CG$13=2,I258="NO"),"",IF(V259=800,"",LEFT(DATA!$M$16,2)&amp;D258)))</f>
        <v/>
      </c>
      <c r="AE259" t="str">
        <f>IF(B258="","",IF(AND($CG$13=2,I258="NO"),"",IF(V259=800,"",LEFT(DATA!$M$17,2)&amp;D258)))</f>
        <v/>
      </c>
      <c r="AF259" t="str">
        <f>IF(B258="","",IF(AND($CG$13=2,J258="NO"),"",IF(V259=800,"",LEFT(DATA!$M$18,2)&amp;D258)))</f>
        <v/>
      </c>
      <c r="AG259" t="str">
        <f>IF(B258="","",IF(AND($CG$13=2,J258="NO"),"",IF(V259=800,"",LEFT(DATA!$M$19,2)&amp;D258)))</f>
        <v/>
      </c>
      <c r="AJ259" s="192" t="str">
        <f t="shared" si="232"/>
        <v/>
      </c>
      <c r="AK259" s="192" t="str">
        <f t="shared" si="233"/>
        <v/>
      </c>
      <c r="AL259" s="192" t="str">
        <f t="shared" si="234"/>
        <v/>
      </c>
      <c r="AM259" s="192" t="e">
        <f t="shared" si="235"/>
        <v>#VALUE!</v>
      </c>
      <c r="AN259" s="192">
        <v>245</v>
      </c>
      <c r="AO259" s="192" t="str">
        <f>IF(AL259="","",INDEX($W$15:$AG$402,MATCH(AL259,V$15:$V$402,0),1))</f>
        <v/>
      </c>
      <c r="AP259" s="192" t="str">
        <f t="shared" si="236"/>
        <v/>
      </c>
      <c r="AQ259" s="192" t="str">
        <f t="shared" si="237"/>
        <v/>
      </c>
      <c r="AR259" s="192" t="str">
        <f t="shared" si="238"/>
        <v/>
      </c>
      <c r="AS259" s="192" t="str">
        <f t="shared" si="239"/>
        <v/>
      </c>
      <c r="AT259" s="192" t="str">
        <f t="shared" si="240"/>
        <v/>
      </c>
      <c r="AU259" s="192" t="str">
        <f t="shared" si="241"/>
        <v/>
      </c>
      <c r="AV259" s="192" t="str">
        <f t="shared" si="242"/>
        <v/>
      </c>
      <c r="AW259" s="192" t="str">
        <f t="shared" si="243"/>
        <v/>
      </c>
      <c r="AX259" s="192" t="str">
        <f t="shared" si="244"/>
        <v/>
      </c>
      <c r="AY259" s="192" t="str">
        <f t="shared" si="245"/>
        <v/>
      </c>
      <c r="BB259">
        <f t="shared" si="246"/>
        <v>800</v>
      </c>
      <c r="BC259">
        <f t="shared" si="247"/>
        <v>800</v>
      </c>
      <c r="BD259">
        <f t="shared" si="248"/>
        <v>800</v>
      </c>
      <c r="BE259">
        <f t="shared" si="249"/>
        <v>800</v>
      </c>
      <c r="BF259">
        <f t="shared" si="250"/>
        <v>800</v>
      </c>
      <c r="BG259">
        <f t="shared" si="251"/>
        <v>800</v>
      </c>
      <c r="BH259">
        <v>245</v>
      </c>
      <c r="BK259">
        <f t="shared" si="252"/>
        <v>800</v>
      </c>
      <c r="BL259">
        <f t="shared" si="253"/>
        <v>800</v>
      </c>
      <c r="BM259">
        <f t="shared" si="254"/>
        <v>800</v>
      </c>
      <c r="BN259">
        <f t="shared" si="255"/>
        <v>800</v>
      </c>
      <c r="BO259">
        <f t="shared" si="256"/>
        <v>800</v>
      </c>
      <c r="BP259">
        <f t="shared" si="257"/>
        <v>800</v>
      </c>
      <c r="BQ259">
        <f t="shared" si="258"/>
        <v>800</v>
      </c>
      <c r="CS259" s="193" t="str">
        <f t="shared" si="195"/>
        <v/>
      </c>
      <c r="CT259" s="193" t="str">
        <f t="shared" si="196"/>
        <v/>
      </c>
      <c r="CU259" s="193" t="str">
        <f t="shared" si="197"/>
        <v/>
      </c>
      <c r="CV259" s="193" t="str">
        <f t="shared" si="198"/>
        <v/>
      </c>
      <c r="CW259" s="193" t="str">
        <f t="shared" si="199"/>
        <v/>
      </c>
      <c r="CX259" s="193" t="str">
        <f t="shared" si="200"/>
        <v/>
      </c>
      <c r="CY259" s="193" t="str">
        <f t="shared" si="201"/>
        <v/>
      </c>
      <c r="CZ259" s="193" t="str">
        <f t="shared" si="202"/>
        <v/>
      </c>
      <c r="DA259" s="193" t="str">
        <f t="shared" si="203"/>
        <v/>
      </c>
      <c r="DB259" s="193" t="str">
        <f t="shared" si="204"/>
        <v/>
      </c>
      <c r="DC259" s="193" t="str">
        <f t="shared" si="205"/>
        <v/>
      </c>
      <c r="DF259">
        <v>246</v>
      </c>
      <c r="DG259" s="192" t="e">
        <f t="shared" si="206"/>
        <v>#NUM!</v>
      </c>
      <c r="DH259" s="192" t="e">
        <f t="shared" si="207"/>
        <v>#NUM!</v>
      </c>
      <c r="DI259" s="192" t="e">
        <f t="shared" si="208"/>
        <v>#NUM!</v>
      </c>
      <c r="DJ259" s="192" t="e">
        <f t="shared" si="209"/>
        <v>#NUM!</v>
      </c>
      <c r="DK259" s="192" t="e">
        <f t="shared" si="210"/>
        <v>#NUM!</v>
      </c>
      <c r="DL259" s="192" t="e">
        <f t="shared" si="211"/>
        <v>#NUM!</v>
      </c>
      <c r="DM259" s="192" t="e">
        <f t="shared" si="212"/>
        <v>#NUM!</v>
      </c>
      <c r="DN259" s="192" t="e">
        <f t="shared" si="213"/>
        <v>#NUM!</v>
      </c>
      <c r="DO259" s="192" t="e">
        <f t="shared" si="214"/>
        <v>#NUM!</v>
      </c>
      <c r="DP259" s="192" t="e">
        <f t="shared" si="215"/>
        <v>#NUM!</v>
      </c>
      <c r="DQ259" s="192" t="e">
        <f t="shared" si="216"/>
        <v>#NUM!</v>
      </c>
      <c r="DU259" s="204" t="e">
        <f t="shared" si="217"/>
        <v>#NUM!</v>
      </c>
      <c r="DV259" s="204" t="e">
        <f t="shared" si="218"/>
        <v>#NUM!</v>
      </c>
      <c r="DW259" s="204" t="e">
        <f t="shared" si="219"/>
        <v>#NUM!</v>
      </c>
      <c r="DX259" s="204" t="e">
        <f t="shared" si="220"/>
        <v>#NUM!</v>
      </c>
      <c r="DY259" s="204" t="e">
        <f t="shared" si="221"/>
        <v>#NUM!</v>
      </c>
      <c r="DZ259" s="204" t="e">
        <f t="shared" si="222"/>
        <v>#NUM!</v>
      </c>
      <c r="EA259" s="204" t="e">
        <f t="shared" si="223"/>
        <v>#NUM!</v>
      </c>
      <c r="EB259" s="204" t="e">
        <f t="shared" si="224"/>
        <v>#NUM!</v>
      </c>
      <c r="EC259" s="204" t="e">
        <f t="shared" si="225"/>
        <v>#NUM!</v>
      </c>
      <c r="ED259" s="204" t="e">
        <f t="shared" si="226"/>
        <v>#NUM!</v>
      </c>
      <c r="EE259" s="204" t="e">
        <f t="shared" si="227"/>
        <v>#NUM!</v>
      </c>
    </row>
    <row r="260" spans="2:135" ht="22.8" x14ac:dyDescent="0.3">
      <c r="B260" s="225" t="str">
        <f t="shared" si="228"/>
        <v/>
      </c>
      <c r="C260" s="226" t="str">
        <f t="shared" si="229"/>
        <v/>
      </c>
      <c r="D260" s="227" t="s">
        <v>293</v>
      </c>
      <c r="E260" s="279" t="s">
        <v>38</v>
      </c>
      <c r="F260" s="202"/>
      <c r="G260" s="202"/>
      <c r="H260" s="202"/>
      <c r="I260" s="202"/>
      <c r="J260" s="202"/>
      <c r="K260" s="201"/>
      <c r="U260">
        <v>246</v>
      </c>
      <c r="V260">
        <f t="shared" si="230"/>
        <v>800</v>
      </c>
      <c r="W260" t="str">
        <f t="shared" si="231"/>
        <v/>
      </c>
      <c r="X260" t="str">
        <f>IF(B259="","",IF(OR(W260="",W260=0),"",IF(V260=800,"",INDEX(DATA!$M$10:$Q$10,1,MATCH(W260,DATA!$M$9:$Q$9,0)))))</f>
        <v/>
      </c>
      <c r="Y260" t="str">
        <f>IF(B259="","",IF($CG$13=2,IF(OR(F259="NO",F259=""),"",F259),IF(V260=800,"",DATA!$M$11)))</f>
        <v/>
      </c>
      <c r="Z260" t="str">
        <f>IF(B259="","",IF(AND($CG$13=2,G259="NO"),"",IF(V260=800,"",LEFT(DATA!$M$12,2)&amp;D259)))</f>
        <v/>
      </c>
      <c r="AA260" t="str">
        <f>IF(B259="","",IF(AND($CG$13=2,G259="NO"),"",IF(V260=800,"",LEFT(DATA!$M$13,2)&amp;D259)))</f>
        <v/>
      </c>
      <c r="AB260" t="str">
        <f>IF(B259="","",IF(AND($CG$13=2,H259="NO"),"",IF(V260=800,"",LEFT(DATA!$M$14,2)&amp;D259)))</f>
        <v/>
      </c>
      <c r="AC260" t="str">
        <f>IF(B259="","",IF(AND($CG$13=2,H259="NO"),"",IF(V260=800,"",LEFT(DATA!$M$15,2)&amp;D259)))</f>
        <v/>
      </c>
      <c r="AD260" t="str">
        <f>IF(B259="","",IF(AND($CG$13=2,I259="NO"),"",IF(V260=800,"",LEFT(DATA!$M$16,2)&amp;D259)))</f>
        <v/>
      </c>
      <c r="AE260" t="str">
        <f>IF(B259="","",IF(AND($CG$13=2,I259="NO"),"",IF(V260=800,"",LEFT(DATA!$M$17,2)&amp;D259)))</f>
        <v/>
      </c>
      <c r="AF260" t="str">
        <f>IF(B259="","",IF(AND($CG$13=2,J259="NO"),"",IF(V260=800,"",LEFT(DATA!$M$18,2)&amp;D259)))</f>
        <v/>
      </c>
      <c r="AG260" t="str">
        <f>IF(B259="","",IF(AND($CG$13=2,J259="NO"),"",IF(V260=800,"",LEFT(DATA!$M$19,2)&amp;D259)))</f>
        <v/>
      </c>
      <c r="AJ260" s="192" t="str">
        <f t="shared" si="232"/>
        <v/>
      </c>
      <c r="AK260" s="192" t="str">
        <f t="shared" si="233"/>
        <v/>
      </c>
      <c r="AL260" s="192" t="str">
        <f t="shared" si="234"/>
        <v/>
      </c>
      <c r="AM260" s="192" t="e">
        <f t="shared" si="235"/>
        <v>#VALUE!</v>
      </c>
      <c r="AN260" s="192">
        <v>246</v>
      </c>
      <c r="AO260" s="192" t="str">
        <f>IF(AL260="","",INDEX($W$15:$AG$402,MATCH(AL260,V$15:$V$402,0),1))</f>
        <v/>
      </c>
      <c r="AP260" s="192" t="str">
        <f t="shared" si="236"/>
        <v/>
      </c>
      <c r="AQ260" s="192" t="str">
        <f t="shared" si="237"/>
        <v/>
      </c>
      <c r="AR260" s="192" t="str">
        <f t="shared" si="238"/>
        <v/>
      </c>
      <c r="AS260" s="192" t="str">
        <f t="shared" si="239"/>
        <v/>
      </c>
      <c r="AT260" s="192" t="str">
        <f t="shared" si="240"/>
        <v/>
      </c>
      <c r="AU260" s="192" t="str">
        <f t="shared" si="241"/>
        <v/>
      </c>
      <c r="AV260" s="192" t="str">
        <f t="shared" si="242"/>
        <v/>
      </c>
      <c r="AW260" s="192" t="str">
        <f t="shared" si="243"/>
        <v/>
      </c>
      <c r="AX260" s="192" t="str">
        <f t="shared" si="244"/>
        <v/>
      </c>
      <c r="AY260" s="192" t="str">
        <f t="shared" si="245"/>
        <v/>
      </c>
      <c r="BB260">
        <f t="shared" si="246"/>
        <v>800</v>
      </c>
      <c r="BC260">
        <f t="shared" si="247"/>
        <v>800</v>
      </c>
      <c r="BD260">
        <f t="shared" si="248"/>
        <v>800</v>
      </c>
      <c r="BE260">
        <f t="shared" si="249"/>
        <v>800</v>
      </c>
      <c r="BF260">
        <f t="shared" si="250"/>
        <v>800</v>
      </c>
      <c r="BG260">
        <f t="shared" si="251"/>
        <v>800</v>
      </c>
      <c r="BH260">
        <v>246</v>
      </c>
      <c r="BK260">
        <f t="shared" si="252"/>
        <v>800</v>
      </c>
      <c r="BL260">
        <f t="shared" si="253"/>
        <v>800</v>
      </c>
      <c r="BM260">
        <f t="shared" si="254"/>
        <v>800</v>
      </c>
      <c r="BN260">
        <f t="shared" si="255"/>
        <v>800</v>
      </c>
      <c r="BO260">
        <f t="shared" si="256"/>
        <v>800</v>
      </c>
      <c r="BP260">
        <f t="shared" si="257"/>
        <v>800</v>
      </c>
      <c r="BQ260">
        <f t="shared" si="258"/>
        <v>800</v>
      </c>
      <c r="CS260" s="193" t="str">
        <f t="shared" si="195"/>
        <v/>
      </c>
      <c r="CT260" s="193" t="str">
        <f t="shared" si="196"/>
        <v/>
      </c>
      <c r="CU260" s="193" t="str">
        <f t="shared" si="197"/>
        <v/>
      </c>
      <c r="CV260" s="193" t="str">
        <f t="shared" si="198"/>
        <v/>
      </c>
      <c r="CW260" s="193" t="str">
        <f t="shared" si="199"/>
        <v/>
      </c>
      <c r="CX260" s="193" t="str">
        <f t="shared" si="200"/>
        <v/>
      </c>
      <c r="CY260" s="193" t="str">
        <f t="shared" si="201"/>
        <v/>
      </c>
      <c r="CZ260" s="193" t="str">
        <f t="shared" si="202"/>
        <v/>
      </c>
      <c r="DA260" s="193" t="str">
        <f t="shared" si="203"/>
        <v/>
      </c>
      <c r="DB260" s="193" t="str">
        <f t="shared" si="204"/>
        <v/>
      </c>
      <c r="DC260" s="193" t="str">
        <f t="shared" si="205"/>
        <v/>
      </c>
      <c r="DF260">
        <v>247</v>
      </c>
      <c r="DG260" s="192" t="e">
        <f t="shared" si="206"/>
        <v>#NUM!</v>
      </c>
      <c r="DH260" s="192" t="e">
        <f t="shared" si="207"/>
        <v>#NUM!</v>
      </c>
      <c r="DI260" s="192" t="e">
        <f t="shared" si="208"/>
        <v>#NUM!</v>
      </c>
      <c r="DJ260" s="192" t="e">
        <f t="shared" si="209"/>
        <v>#NUM!</v>
      </c>
      <c r="DK260" s="192" t="e">
        <f t="shared" si="210"/>
        <v>#NUM!</v>
      </c>
      <c r="DL260" s="192" t="e">
        <f t="shared" si="211"/>
        <v>#NUM!</v>
      </c>
      <c r="DM260" s="192" t="e">
        <f t="shared" si="212"/>
        <v>#NUM!</v>
      </c>
      <c r="DN260" s="192" t="e">
        <f t="shared" si="213"/>
        <v>#NUM!</v>
      </c>
      <c r="DO260" s="192" t="e">
        <f t="shared" si="214"/>
        <v>#NUM!</v>
      </c>
      <c r="DP260" s="192" t="e">
        <f t="shared" si="215"/>
        <v>#NUM!</v>
      </c>
      <c r="DQ260" s="192" t="e">
        <f t="shared" si="216"/>
        <v>#NUM!</v>
      </c>
      <c r="DU260" s="204" t="e">
        <f t="shared" si="217"/>
        <v>#NUM!</v>
      </c>
      <c r="DV260" s="204" t="e">
        <f t="shared" si="218"/>
        <v>#NUM!</v>
      </c>
      <c r="DW260" s="204" t="e">
        <f t="shared" si="219"/>
        <v>#NUM!</v>
      </c>
      <c r="DX260" s="204" t="e">
        <f t="shared" si="220"/>
        <v>#NUM!</v>
      </c>
      <c r="DY260" s="204" t="e">
        <f t="shared" si="221"/>
        <v>#NUM!</v>
      </c>
      <c r="DZ260" s="204" t="e">
        <f t="shared" si="222"/>
        <v>#NUM!</v>
      </c>
      <c r="EA260" s="204" t="e">
        <f t="shared" si="223"/>
        <v>#NUM!</v>
      </c>
      <c r="EB260" s="204" t="e">
        <f t="shared" si="224"/>
        <v>#NUM!</v>
      </c>
      <c r="EC260" s="204" t="e">
        <f t="shared" si="225"/>
        <v>#NUM!</v>
      </c>
      <c r="ED260" s="204" t="e">
        <f t="shared" si="226"/>
        <v>#NUM!</v>
      </c>
      <c r="EE260" s="204" t="e">
        <f t="shared" si="227"/>
        <v>#NUM!</v>
      </c>
    </row>
    <row r="261" spans="2:135" ht="22.8" x14ac:dyDescent="0.3">
      <c r="B261" s="225" t="str">
        <f t="shared" si="228"/>
        <v/>
      </c>
      <c r="C261" s="226" t="str">
        <f t="shared" si="229"/>
        <v/>
      </c>
      <c r="D261" s="227" t="s">
        <v>293</v>
      </c>
      <c r="E261" s="279" t="s">
        <v>38</v>
      </c>
      <c r="F261" s="202"/>
      <c r="G261" s="202"/>
      <c r="H261" s="202"/>
      <c r="I261" s="202"/>
      <c r="J261" s="202"/>
      <c r="K261" s="201"/>
      <c r="U261">
        <v>247</v>
      </c>
      <c r="V261">
        <f t="shared" si="230"/>
        <v>800</v>
      </c>
      <c r="W261" t="str">
        <f t="shared" si="231"/>
        <v/>
      </c>
      <c r="X261" t="str">
        <f>IF(B260="","",IF(OR(W261="",W261=0),"",IF(V261=800,"",INDEX(DATA!$M$10:$Q$10,1,MATCH(W261,DATA!$M$9:$Q$9,0)))))</f>
        <v/>
      </c>
      <c r="Y261" t="str">
        <f>IF(B260="","",IF($CG$13=2,IF(OR(F260="NO",F260=""),"",F260),IF(V261=800,"",DATA!$M$11)))</f>
        <v/>
      </c>
      <c r="Z261" t="str">
        <f>IF(B260="","",IF(AND($CG$13=2,G260="NO"),"",IF(V261=800,"",LEFT(DATA!$M$12,2)&amp;D260)))</f>
        <v/>
      </c>
      <c r="AA261" t="str">
        <f>IF(B260="","",IF(AND($CG$13=2,G260="NO"),"",IF(V261=800,"",LEFT(DATA!$M$13,2)&amp;D260)))</f>
        <v/>
      </c>
      <c r="AB261" t="str">
        <f>IF(B260="","",IF(AND($CG$13=2,H260="NO"),"",IF(V261=800,"",LEFT(DATA!$M$14,2)&amp;D260)))</f>
        <v/>
      </c>
      <c r="AC261" t="str">
        <f>IF(B260="","",IF(AND($CG$13=2,H260="NO"),"",IF(V261=800,"",LEFT(DATA!$M$15,2)&amp;D260)))</f>
        <v/>
      </c>
      <c r="AD261" t="str">
        <f>IF(B260="","",IF(AND($CG$13=2,I260="NO"),"",IF(V261=800,"",LEFT(DATA!$M$16,2)&amp;D260)))</f>
        <v/>
      </c>
      <c r="AE261" t="str">
        <f>IF(B260="","",IF(AND($CG$13=2,I260="NO"),"",IF(V261=800,"",LEFT(DATA!$M$17,2)&amp;D260)))</f>
        <v/>
      </c>
      <c r="AF261" t="str">
        <f>IF(B260="","",IF(AND($CG$13=2,J260="NO"),"",IF(V261=800,"",LEFT(DATA!$M$18,2)&amp;D260)))</f>
        <v/>
      </c>
      <c r="AG261" t="str">
        <f>IF(B260="","",IF(AND($CG$13=2,J260="NO"),"",IF(V261=800,"",LEFT(DATA!$M$19,2)&amp;D260)))</f>
        <v/>
      </c>
      <c r="AJ261" s="192" t="str">
        <f t="shared" si="232"/>
        <v/>
      </c>
      <c r="AK261" s="192" t="str">
        <f t="shared" si="233"/>
        <v/>
      </c>
      <c r="AL261" s="192" t="str">
        <f t="shared" si="234"/>
        <v/>
      </c>
      <c r="AM261" s="192" t="e">
        <f t="shared" si="235"/>
        <v>#VALUE!</v>
      </c>
      <c r="AN261" s="192">
        <v>247</v>
      </c>
      <c r="AO261" s="192" t="str">
        <f>IF(AL261="","",INDEX($W$15:$AG$402,MATCH(AL261,V$15:$V$402,0),1))</f>
        <v/>
      </c>
      <c r="AP261" s="192" t="str">
        <f t="shared" si="236"/>
        <v/>
      </c>
      <c r="AQ261" s="192" t="str">
        <f t="shared" si="237"/>
        <v/>
      </c>
      <c r="AR261" s="192" t="str">
        <f t="shared" si="238"/>
        <v/>
      </c>
      <c r="AS261" s="192" t="str">
        <f t="shared" si="239"/>
        <v/>
      </c>
      <c r="AT261" s="192" t="str">
        <f t="shared" si="240"/>
        <v/>
      </c>
      <c r="AU261" s="192" t="str">
        <f t="shared" si="241"/>
        <v/>
      </c>
      <c r="AV261" s="192" t="str">
        <f t="shared" si="242"/>
        <v/>
      </c>
      <c r="AW261" s="192" t="str">
        <f t="shared" si="243"/>
        <v/>
      </c>
      <c r="AX261" s="192" t="str">
        <f t="shared" si="244"/>
        <v/>
      </c>
      <c r="AY261" s="192" t="str">
        <f t="shared" si="245"/>
        <v/>
      </c>
      <c r="BB261">
        <f t="shared" si="246"/>
        <v>800</v>
      </c>
      <c r="BC261">
        <f t="shared" si="247"/>
        <v>800</v>
      </c>
      <c r="BD261">
        <f t="shared" si="248"/>
        <v>800</v>
      </c>
      <c r="BE261">
        <f t="shared" si="249"/>
        <v>800</v>
      </c>
      <c r="BF261">
        <f t="shared" si="250"/>
        <v>800</v>
      </c>
      <c r="BG261">
        <f t="shared" si="251"/>
        <v>800</v>
      </c>
      <c r="BH261">
        <v>247</v>
      </c>
      <c r="BK261">
        <f t="shared" si="252"/>
        <v>800</v>
      </c>
      <c r="BL261">
        <f t="shared" si="253"/>
        <v>800</v>
      </c>
      <c r="BM261">
        <f t="shared" si="254"/>
        <v>800</v>
      </c>
      <c r="BN261">
        <f t="shared" si="255"/>
        <v>800</v>
      </c>
      <c r="BO261">
        <f t="shared" si="256"/>
        <v>800</v>
      </c>
      <c r="BP261">
        <f t="shared" si="257"/>
        <v>800</v>
      </c>
      <c r="BQ261">
        <f t="shared" si="258"/>
        <v>800</v>
      </c>
      <c r="CS261" s="193" t="str">
        <f t="shared" si="195"/>
        <v/>
      </c>
      <c r="CT261" s="193" t="str">
        <f t="shared" si="196"/>
        <v/>
      </c>
      <c r="CU261" s="193" t="str">
        <f t="shared" si="197"/>
        <v/>
      </c>
      <c r="CV261" s="193" t="str">
        <f t="shared" si="198"/>
        <v/>
      </c>
      <c r="CW261" s="193" t="str">
        <f t="shared" si="199"/>
        <v/>
      </c>
      <c r="CX261" s="193" t="str">
        <f t="shared" si="200"/>
        <v/>
      </c>
      <c r="CY261" s="193" t="str">
        <f t="shared" si="201"/>
        <v/>
      </c>
      <c r="CZ261" s="193" t="str">
        <f t="shared" si="202"/>
        <v/>
      </c>
      <c r="DA261" s="193" t="str">
        <f t="shared" si="203"/>
        <v/>
      </c>
      <c r="DB261" s="193" t="str">
        <f t="shared" si="204"/>
        <v/>
      </c>
      <c r="DC261" s="193" t="str">
        <f t="shared" si="205"/>
        <v/>
      </c>
      <c r="DF261">
        <v>248</v>
      </c>
      <c r="DG261" s="192" t="e">
        <f t="shared" si="206"/>
        <v>#NUM!</v>
      </c>
      <c r="DH261" s="192" t="e">
        <f t="shared" si="207"/>
        <v>#NUM!</v>
      </c>
      <c r="DI261" s="192" t="e">
        <f t="shared" si="208"/>
        <v>#NUM!</v>
      </c>
      <c r="DJ261" s="192" t="e">
        <f t="shared" si="209"/>
        <v>#NUM!</v>
      </c>
      <c r="DK261" s="192" t="e">
        <f t="shared" si="210"/>
        <v>#NUM!</v>
      </c>
      <c r="DL261" s="192" t="e">
        <f t="shared" si="211"/>
        <v>#NUM!</v>
      </c>
      <c r="DM261" s="192" t="e">
        <f t="shared" si="212"/>
        <v>#NUM!</v>
      </c>
      <c r="DN261" s="192" t="e">
        <f t="shared" si="213"/>
        <v>#NUM!</v>
      </c>
      <c r="DO261" s="192" t="e">
        <f t="shared" si="214"/>
        <v>#NUM!</v>
      </c>
      <c r="DP261" s="192" t="e">
        <f t="shared" si="215"/>
        <v>#NUM!</v>
      </c>
      <c r="DQ261" s="192" t="e">
        <f t="shared" si="216"/>
        <v>#NUM!</v>
      </c>
      <c r="DU261" s="204" t="e">
        <f t="shared" si="217"/>
        <v>#NUM!</v>
      </c>
      <c r="DV261" s="204" t="e">
        <f t="shared" si="218"/>
        <v>#NUM!</v>
      </c>
      <c r="DW261" s="204" t="e">
        <f t="shared" si="219"/>
        <v>#NUM!</v>
      </c>
      <c r="DX261" s="204" t="e">
        <f t="shared" si="220"/>
        <v>#NUM!</v>
      </c>
      <c r="DY261" s="204" t="e">
        <f t="shared" si="221"/>
        <v>#NUM!</v>
      </c>
      <c r="DZ261" s="204" t="e">
        <f t="shared" si="222"/>
        <v>#NUM!</v>
      </c>
      <c r="EA261" s="204" t="e">
        <f t="shared" si="223"/>
        <v>#NUM!</v>
      </c>
      <c r="EB261" s="204" t="e">
        <f t="shared" si="224"/>
        <v>#NUM!</v>
      </c>
      <c r="EC261" s="204" t="e">
        <f t="shared" si="225"/>
        <v>#NUM!</v>
      </c>
      <c r="ED261" s="204" t="e">
        <f t="shared" si="226"/>
        <v>#NUM!</v>
      </c>
      <c r="EE261" s="204" t="e">
        <f t="shared" si="227"/>
        <v>#NUM!</v>
      </c>
    </row>
    <row r="262" spans="2:135" ht="22.8" x14ac:dyDescent="0.3">
      <c r="B262" s="225" t="str">
        <f t="shared" si="228"/>
        <v/>
      </c>
      <c r="C262" s="226" t="str">
        <f t="shared" si="229"/>
        <v/>
      </c>
      <c r="D262" s="227" t="s">
        <v>293</v>
      </c>
      <c r="E262" s="279" t="s">
        <v>38</v>
      </c>
      <c r="F262" s="202"/>
      <c r="G262" s="202"/>
      <c r="H262" s="202"/>
      <c r="I262" s="202"/>
      <c r="J262" s="202"/>
      <c r="K262" s="201"/>
      <c r="U262">
        <v>248</v>
      </c>
      <c r="V262">
        <f t="shared" si="230"/>
        <v>800</v>
      </c>
      <c r="W262" t="str">
        <f t="shared" si="231"/>
        <v/>
      </c>
      <c r="X262" t="str">
        <f>IF(B261="","",IF(OR(W262="",W262=0),"",IF(V262=800,"",INDEX(DATA!$M$10:$Q$10,1,MATCH(W262,DATA!$M$9:$Q$9,0)))))</f>
        <v/>
      </c>
      <c r="Y262" t="str">
        <f>IF(B261="","",IF($CG$13=2,IF(OR(F261="NO",F261=""),"",F261),IF(V262=800,"",DATA!$M$11)))</f>
        <v/>
      </c>
      <c r="Z262" t="str">
        <f>IF(B261="","",IF(AND($CG$13=2,G261="NO"),"",IF(V262=800,"",LEFT(DATA!$M$12,2)&amp;D261)))</f>
        <v/>
      </c>
      <c r="AA262" t="str">
        <f>IF(B261="","",IF(AND($CG$13=2,G261="NO"),"",IF(V262=800,"",LEFT(DATA!$M$13,2)&amp;D261)))</f>
        <v/>
      </c>
      <c r="AB262" t="str">
        <f>IF(B261="","",IF(AND($CG$13=2,H261="NO"),"",IF(V262=800,"",LEFT(DATA!$M$14,2)&amp;D261)))</f>
        <v/>
      </c>
      <c r="AC262" t="str">
        <f>IF(B261="","",IF(AND($CG$13=2,H261="NO"),"",IF(V262=800,"",LEFT(DATA!$M$15,2)&amp;D261)))</f>
        <v/>
      </c>
      <c r="AD262" t="str">
        <f>IF(B261="","",IF(AND($CG$13=2,I261="NO"),"",IF(V262=800,"",LEFT(DATA!$M$16,2)&amp;D261)))</f>
        <v/>
      </c>
      <c r="AE262" t="str">
        <f>IF(B261="","",IF(AND($CG$13=2,I261="NO"),"",IF(V262=800,"",LEFT(DATA!$M$17,2)&amp;D261)))</f>
        <v/>
      </c>
      <c r="AF262" t="str">
        <f>IF(B261="","",IF(AND($CG$13=2,J261="NO"),"",IF(V262=800,"",LEFT(DATA!$M$18,2)&amp;D261)))</f>
        <v/>
      </c>
      <c r="AG262" t="str">
        <f>IF(B261="","",IF(AND($CG$13=2,J261="NO"),"",IF(V262=800,"",LEFT(DATA!$M$19,2)&amp;D261)))</f>
        <v/>
      </c>
      <c r="AJ262" s="192" t="str">
        <f t="shared" si="232"/>
        <v/>
      </c>
      <c r="AK262" s="192" t="str">
        <f t="shared" si="233"/>
        <v/>
      </c>
      <c r="AL262" s="192" t="str">
        <f t="shared" si="234"/>
        <v/>
      </c>
      <c r="AM262" s="192" t="e">
        <f t="shared" si="235"/>
        <v>#VALUE!</v>
      </c>
      <c r="AN262" s="192">
        <v>248</v>
      </c>
      <c r="AO262" s="192" t="str">
        <f>IF(AL262="","",INDEX($W$15:$AG$402,MATCH(AL262,V$15:$V$402,0),1))</f>
        <v/>
      </c>
      <c r="AP262" s="192" t="str">
        <f t="shared" si="236"/>
        <v/>
      </c>
      <c r="AQ262" s="192" t="str">
        <f t="shared" si="237"/>
        <v/>
      </c>
      <c r="AR262" s="192" t="str">
        <f t="shared" si="238"/>
        <v/>
      </c>
      <c r="AS262" s="192" t="str">
        <f t="shared" si="239"/>
        <v/>
      </c>
      <c r="AT262" s="192" t="str">
        <f t="shared" si="240"/>
        <v/>
      </c>
      <c r="AU262" s="192" t="str">
        <f t="shared" si="241"/>
        <v/>
      </c>
      <c r="AV262" s="192" t="str">
        <f t="shared" si="242"/>
        <v/>
      </c>
      <c r="AW262" s="192" t="str">
        <f t="shared" si="243"/>
        <v/>
      </c>
      <c r="AX262" s="192" t="str">
        <f t="shared" si="244"/>
        <v/>
      </c>
      <c r="AY262" s="192" t="str">
        <f t="shared" si="245"/>
        <v/>
      </c>
      <c r="BB262">
        <f t="shared" si="246"/>
        <v>800</v>
      </c>
      <c r="BC262">
        <f t="shared" si="247"/>
        <v>800</v>
      </c>
      <c r="BD262">
        <f t="shared" si="248"/>
        <v>800</v>
      </c>
      <c r="BE262">
        <f t="shared" si="249"/>
        <v>800</v>
      </c>
      <c r="BF262">
        <f t="shared" si="250"/>
        <v>800</v>
      </c>
      <c r="BG262">
        <f t="shared" si="251"/>
        <v>800</v>
      </c>
      <c r="BH262">
        <v>248</v>
      </c>
      <c r="BK262">
        <f t="shared" si="252"/>
        <v>800</v>
      </c>
      <c r="BL262">
        <f t="shared" si="253"/>
        <v>800</v>
      </c>
      <c r="BM262">
        <f t="shared" si="254"/>
        <v>800</v>
      </c>
      <c r="BN262">
        <f t="shared" si="255"/>
        <v>800</v>
      </c>
      <c r="BO262">
        <f t="shared" si="256"/>
        <v>800</v>
      </c>
      <c r="BP262">
        <f t="shared" si="257"/>
        <v>800</v>
      </c>
      <c r="BQ262">
        <f t="shared" si="258"/>
        <v>800</v>
      </c>
      <c r="CS262" s="193" t="str">
        <f t="shared" si="195"/>
        <v/>
      </c>
      <c r="CT262" s="193" t="str">
        <f t="shared" si="196"/>
        <v/>
      </c>
      <c r="CU262" s="193" t="str">
        <f t="shared" si="197"/>
        <v/>
      </c>
      <c r="CV262" s="193" t="str">
        <f t="shared" si="198"/>
        <v/>
      </c>
      <c r="CW262" s="193" t="str">
        <f t="shared" si="199"/>
        <v/>
      </c>
      <c r="CX262" s="193" t="str">
        <f t="shared" si="200"/>
        <v/>
      </c>
      <c r="CY262" s="193" t="str">
        <f t="shared" si="201"/>
        <v/>
      </c>
      <c r="CZ262" s="193" t="str">
        <f t="shared" si="202"/>
        <v/>
      </c>
      <c r="DA262" s="193" t="str">
        <f t="shared" si="203"/>
        <v/>
      </c>
      <c r="DB262" s="193" t="str">
        <f t="shared" si="204"/>
        <v/>
      </c>
      <c r="DC262" s="193" t="str">
        <f t="shared" si="205"/>
        <v/>
      </c>
      <c r="DF262">
        <v>249</v>
      </c>
      <c r="DG262" s="192" t="e">
        <f t="shared" si="206"/>
        <v>#NUM!</v>
      </c>
      <c r="DH262" s="192" t="e">
        <f t="shared" si="207"/>
        <v>#NUM!</v>
      </c>
      <c r="DI262" s="192" t="e">
        <f t="shared" si="208"/>
        <v>#NUM!</v>
      </c>
      <c r="DJ262" s="192" t="e">
        <f t="shared" si="209"/>
        <v>#NUM!</v>
      </c>
      <c r="DK262" s="192" t="e">
        <f t="shared" si="210"/>
        <v>#NUM!</v>
      </c>
      <c r="DL262" s="192" t="e">
        <f t="shared" si="211"/>
        <v>#NUM!</v>
      </c>
      <c r="DM262" s="192" t="e">
        <f t="shared" si="212"/>
        <v>#NUM!</v>
      </c>
      <c r="DN262" s="192" t="e">
        <f t="shared" si="213"/>
        <v>#NUM!</v>
      </c>
      <c r="DO262" s="192" t="e">
        <f t="shared" si="214"/>
        <v>#NUM!</v>
      </c>
      <c r="DP262" s="192" t="e">
        <f t="shared" si="215"/>
        <v>#NUM!</v>
      </c>
      <c r="DQ262" s="192" t="e">
        <f t="shared" si="216"/>
        <v>#NUM!</v>
      </c>
      <c r="DU262" s="204" t="e">
        <f t="shared" si="217"/>
        <v>#NUM!</v>
      </c>
      <c r="DV262" s="204" t="e">
        <f t="shared" si="218"/>
        <v>#NUM!</v>
      </c>
      <c r="DW262" s="204" t="e">
        <f t="shared" si="219"/>
        <v>#NUM!</v>
      </c>
      <c r="DX262" s="204" t="e">
        <f t="shared" si="220"/>
        <v>#NUM!</v>
      </c>
      <c r="DY262" s="204" t="e">
        <f t="shared" si="221"/>
        <v>#NUM!</v>
      </c>
      <c r="DZ262" s="204" t="e">
        <f t="shared" si="222"/>
        <v>#NUM!</v>
      </c>
      <c r="EA262" s="204" t="e">
        <f t="shared" si="223"/>
        <v>#NUM!</v>
      </c>
      <c r="EB262" s="204" t="e">
        <f t="shared" si="224"/>
        <v>#NUM!</v>
      </c>
      <c r="EC262" s="204" t="e">
        <f t="shared" si="225"/>
        <v>#NUM!</v>
      </c>
      <c r="ED262" s="204" t="e">
        <f t="shared" si="226"/>
        <v>#NUM!</v>
      </c>
      <c r="EE262" s="204" t="e">
        <f t="shared" si="227"/>
        <v>#NUM!</v>
      </c>
    </row>
    <row r="263" spans="2:135" ht="22.8" x14ac:dyDescent="0.3">
      <c r="B263" s="225" t="str">
        <f t="shared" si="228"/>
        <v/>
      </c>
      <c r="C263" s="226" t="str">
        <f t="shared" si="229"/>
        <v/>
      </c>
      <c r="D263" s="227" t="s">
        <v>293</v>
      </c>
      <c r="E263" s="279" t="s">
        <v>38</v>
      </c>
      <c r="F263" s="202"/>
      <c r="G263" s="202"/>
      <c r="H263" s="202"/>
      <c r="I263" s="202"/>
      <c r="J263" s="202"/>
      <c r="K263" s="201"/>
      <c r="U263">
        <v>249</v>
      </c>
      <c r="V263">
        <f t="shared" si="230"/>
        <v>800</v>
      </c>
      <c r="W263" t="str">
        <f t="shared" si="231"/>
        <v/>
      </c>
      <c r="X263" t="str">
        <f>IF(B262="","",IF(OR(W263="",W263=0),"",IF(V263=800,"",INDEX(DATA!$M$10:$Q$10,1,MATCH(W263,DATA!$M$9:$Q$9,0)))))</f>
        <v/>
      </c>
      <c r="Y263" t="str">
        <f>IF(B262="","",IF($CG$13=2,IF(OR(F262="NO",F262=""),"",F262),IF(V263=800,"",DATA!$M$11)))</f>
        <v/>
      </c>
      <c r="Z263" t="str">
        <f>IF(B262="","",IF(AND($CG$13=2,G262="NO"),"",IF(V263=800,"",LEFT(DATA!$M$12,2)&amp;D262)))</f>
        <v/>
      </c>
      <c r="AA263" t="str">
        <f>IF(B262="","",IF(AND($CG$13=2,G262="NO"),"",IF(V263=800,"",LEFT(DATA!$M$13,2)&amp;D262)))</f>
        <v/>
      </c>
      <c r="AB263" t="str">
        <f>IF(B262="","",IF(AND($CG$13=2,H262="NO"),"",IF(V263=800,"",LEFT(DATA!$M$14,2)&amp;D262)))</f>
        <v/>
      </c>
      <c r="AC263" t="str">
        <f>IF(B262="","",IF(AND($CG$13=2,H262="NO"),"",IF(V263=800,"",LEFT(DATA!$M$15,2)&amp;D262)))</f>
        <v/>
      </c>
      <c r="AD263" t="str">
        <f>IF(B262="","",IF(AND($CG$13=2,I262="NO"),"",IF(V263=800,"",LEFT(DATA!$M$16,2)&amp;D262)))</f>
        <v/>
      </c>
      <c r="AE263" t="str">
        <f>IF(B262="","",IF(AND($CG$13=2,I262="NO"),"",IF(V263=800,"",LEFT(DATA!$M$17,2)&amp;D262)))</f>
        <v/>
      </c>
      <c r="AF263" t="str">
        <f>IF(B262="","",IF(AND($CG$13=2,J262="NO"),"",IF(V263=800,"",LEFT(DATA!$M$18,2)&amp;D262)))</f>
        <v/>
      </c>
      <c r="AG263" t="str">
        <f>IF(B262="","",IF(AND($CG$13=2,J262="NO"),"",IF(V263=800,"",LEFT(DATA!$M$19,2)&amp;D262)))</f>
        <v/>
      </c>
      <c r="AJ263" s="192" t="str">
        <f t="shared" si="232"/>
        <v/>
      </c>
      <c r="AK263" s="192" t="str">
        <f t="shared" si="233"/>
        <v/>
      </c>
      <c r="AL263" s="192" t="str">
        <f t="shared" si="234"/>
        <v/>
      </c>
      <c r="AM263" s="192" t="e">
        <f t="shared" si="235"/>
        <v>#VALUE!</v>
      </c>
      <c r="AN263" s="192">
        <v>249</v>
      </c>
      <c r="AO263" s="192" t="str">
        <f>IF(AL263="","",INDEX($W$15:$AG$402,MATCH(AL263,V$15:$V$402,0),1))</f>
        <v/>
      </c>
      <c r="AP263" s="192" t="str">
        <f t="shared" si="236"/>
        <v/>
      </c>
      <c r="AQ263" s="192" t="str">
        <f t="shared" si="237"/>
        <v/>
      </c>
      <c r="AR263" s="192" t="str">
        <f t="shared" si="238"/>
        <v/>
      </c>
      <c r="AS263" s="192" t="str">
        <f t="shared" si="239"/>
        <v/>
      </c>
      <c r="AT263" s="192" t="str">
        <f t="shared" si="240"/>
        <v/>
      </c>
      <c r="AU263" s="192" t="str">
        <f t="shared" si="241"/>
        <v/>
      </c>
      <c r="AV263" s="192" t="str">
        <f t="shared" si="242"/>
        <v/>
      </c>
      <c r="AW263" s="192" t="str">
        <f t="shared" si="243"/>
        <v/>
      </c>
      <c r="AX263" s="192" t="str">
        <f t="shared" si="244"/>
        <v/>
      </c>
      <c r="AY263" s="192" t="str">
        <f t="shared" si="245"/>
        <v/>
      </c>
      <c r="BB263">
        <f t="shared" si="246"/>
        <v>800</v>
      </c>
      <c r="BC263">
        <f t="shared" si="247"/>
        <v>800</v>
      </c>
      <c r="BD263">
        <f t="shared" si="248"/>
        <v>800</v>
      </c>
      <c r="BE263">
        <f t="shared" si="249"/>
        <v>800</v>
      </c>
      <c r="BF263">
        <f t="shared" si="250"/>
        <v>800</v>
      </c>
      <c r="BG263">
        <f t="shared" si="251"/>
        <v>800</v>
      </c>
      <c r="BH263">
        <v>249</v>
      </c>
      <c r="BK263">
        <f t="shared" si="252"/>
        <v>800</v>
      </c>
      <c r="BL263">
        <f t="shared" si="253"/>
        <v>800</v>
      </c>
      <c r="BM263">
        <f t="shared" si="254"/>
        <v>800</v>
      </c>
      <c r="BN263">
        <f t="shared" si="255"/>
        <v>800</v>
      </c>
      <c r="BO263">
        <f t="shared" si="256"/>
        <v>800</v>
      </c>
      <c r="BP263">
        <f t="shared" si="257"/>
        <v>800</v>
      </c>
      <c r="BQ263">
        <f t="shared" si="258"/>
        <v>800</v>
      </c>
      <c r="CS263" s="193" t="str">
        <f t="shared" si="195"/>
        <v/>
      </c>
      <c r="CT263" s="193" t="str">
        <f t="shared" si="196"/>
        <v/>
      </c>
      <c r="CU263" s="193" t="str">
        <f t="shared" si="197"/>
        <v/>
      </c>
      <c r="CV263" s="193" t="str">
        <f t="shared" si="198"/>
        <v/>
      </c>
      <c r="CW263" s="193" t="str">
        <f t="shared" si="199"/>
        <v/>
      </c>
      <c r="CX263" s="193" t="str">
        <f t="shared" si="200"/>
        <v/>
      </c>
      <c r="CY263" s="193" t="str">
        <f t="shared" si="201"/>
        <v/>
      </c>
      <c r="CZ263" s="193" t="str">
        <f t="shared" si="202"/>
        <v/>
      </c>
      <c r="DA263" s="193" t="str">
        <f t="shared" si="203"/>
        <v/>
      </c>
      <c r="DB263" s="193" t="str">
        <f t="shared" si="204"/>
        <v/>
      </c>
      <c r="DC263" s="193" t="str">
        <f t="shared" si="205"/>
        <v/>
      </c>
      <c r="DF263">
        <v>250</v>
      </c>
      <c r="DG263" s="192" t="e">
        <f t="shared" si="206"/>
        <v>#NUM!</v>
      </c>
      <c r="DH263" s="192" t="e">
        <f t="shared" si="207"/>
        <v>#NUM!</v>
      </c>
      <c r="DI263" s="192" t="e">
        <f t="shared" si="208"/>
        <v>#NUM!</v>
      </c>
      <c r="DJ263" s="192" t="e">
        <f t="shared" si="209"/>
        <v>#NUM!</v>
      </c>
      <c r="DK263" s="192" t="e">
        <f t="shared" si="210"/>
        <v>#NUM!</v>
      </c>
      <c r="DL263" s="192" t="e">
        <f t="shared" si="211"/>
        <v>#NUM!</v>
      </c>
      <c r="DM263" s="192" t="e">
        <f t="shared" si="212"/>
        <v>#NUM!</v>
      </c>
      <c r="DN263" s="192" t="e">
        <f t="shared" si="213"/>
        <v>#NUM!</v>
      </c>
      <c r="DO263" s="192" t="e">
        <f t="shared" si="214"/>
        <v>#NUM!</v>
      </c>
      <c r="DP263" s="192" t="e">
        <f t="shared" si="215"/>
        <v>#NUM!</v>
      </c>
      <c r="DQ263" s="192" t="e">
        <f t="shared" si="216"/>
        <v>#NUM!</v>
      </c>
      <c r="DU263" s="204" t="e">
        <f t="shared" si="217"/>
        <v>#NUM!</v>
      </c>
      <c r="DV263" s="204" t="e">
        <f t="shared" si="218"/>
        <v>#NUM!</v>
      </c>
      <c r="DW263" s="204" t="e">
        <f t="shared" si="219"/>
        <v>#NUM!</v>
      </c>
      <c r="DX263" s="204" t="e">
        <f t="shared" si="220"/>
        <v>#NUM!</v>
      </c>
      <c r="DY263" s="204" t="e">
        <f t="shared" si="221"/>
        <v>#NUM!</v>
      </c>
      <c r="DZ263" s="204" t="e">
        <f t="shared" si="222"/>
        <v>#NUM!</v>
      </c>
      <c r="EA263" s="204" t="e">
        <f t="shared" si="223"/>
        <v>#NUM!</v>
      </c>
      <c r="EB263" s="204" t="e">
        <f t="shared" si="224"/>
        <v>#NUM!</v>
      </c>
      <c r="EC263" s="204" t="e">
        <f t="shared" si="225"/>
        <v>#NUM!</v>
      </c>
      <c r="ED263" s="204" t="e">
        <f t="shared" si="226"/>
        <v>#NUM!</v>
      </c>
      <c r="EE263" s="204" t="e">
        <f t="shared" si="227"/>
        <v>#NUM!</v>
      </c>
    </row>
    <row r="264" spans="2:135" ht="22.8" x14ac:dyDescent="0.3">
      <c r="B264" s="225" t="str">
        <f t="shared" si="228"/>
        <v/>
      </c>
      <c r="C264" s="226" t="str">
        <f t="shared" si="229"/>
        <v/>
      </c>
      <c r="D264" s="227" t="s">
        <v>293</v>
      </c>
      <c r="E264" s="279" t="s">
        <v>38</v>
      </c>
      <c r="F264" s="202"/>
      <c r="G264" s="202"/>
      <c r="H264" s="202"/>
      <c r="I264" s="202"/>
      <c r="J264" s="202"/>
      <c r="K264" s="201"/>
      <c r="U264">
        <v>250</v>
      </c>
      <c r="V264">
        <f t="shared" si="230"/>
        <v>800</v>
      </c>
      <c r="W264" t="str">
        <f t="shared" si="231"/>
        <v/>
      </c>
      <c r="X264" t="str">
        <f>IF(B263="","",IF(OR(W264="",W264=0),"",IF(V264=800,"",INDEX(DATA!$M$10:$Q$10,1,MATCH(W264,DATA!$M$9:$Q$9,0)))))</f>
        <v/>
      </c>
      <c r="Y264" t="str">
        <f>IF(B263="","",IF($CG$13=2,IF(OR(F263="NO",F263=""),"",F263),IF(V264=800,"",DATA!$M$11)))</f>
        <v/>
      </c>
      <c r="Z264" t="str">
        <f>IF(B263="","",IF(AND($CG$13=2,G263="NO"),"",IF(V264=800,"",LEFT(DATA!$M$12,2)&amp;D263)))</f>
        <v/>
      </c>
      <c r="AA264" t="str">
        <f>IF(B263="","",IF(AND($CG$13=2,G263="NO"),"",IF(V264=800,"",LEFT(DATA!$M$13,2)&amp;D263)))</f>
        <v/>
      </c>
      <c r="AB264" t="str">
        <f>IF(B263="","",IF(AND($CG$13=2,H263="NO"),"",IF(V264=800,"",LEFT(DATA!$M$14,2)&amp;D263)))</f>
        <v/>
      </c>
      <c r="AC264" t="str">
        <f>IF(B263="","",IF(AND($CG$13=2,H263="NO"),"",IF(V264=800,"",LEFT(DATA!$M$15,2)&amp;D263)))</f>
        <v/>
      </c>
      <c r="AD264" t="str">
        <f>IF(B263="","",IF(AND($CG$13=2,I263="NO"),"",IF(V264=800,"",LEFT(DATA!$M$16,2)&amp;D263)))</f>
        <v/>
      </c>
      <c r="AE264" t="str">
        <f>IF(B263="","",IF(AND($CG$13=2,I263="NO"),"",IF(V264=800,"",LEFT(DATA!$M$17,2)&amp;D263)))</f>
        <v/>
      </c>
      <c r="AF264" t="str">
        <f>IF(B263="","",IF(AND($CG$13=2,J263="NO"),"",IF(V264=800,"",LEFT(DATA!$M$18,2)&amp;D263)))</f>
        <v/>
      </c>
      <c r="AG264" t="str">
        <f>IF(B263="","",IF(AND($CG$13=2,J263="NO"),"",IF(V264=800,"",LEFT(DATA!$M$19,2)&amp;D263)))</f>
        <v/>
      </c>
      <c r="AJ264" s="192" t="str">
        <f t="shared" si="232"/>
        <v/>
      </c>
      <c r="AK264" s="192" t="str">
        <f t="shared" si="233"/>
        <v/>
      </c>
      <c r="AL264" s="192" t="str">
        <f t="shared" si="234"/>
        <v/>
      </c>
      <c r="AM264" s="192" t="e">
        <f t="shared" si="235"/>
        <v>#VALUE!</v>
      </c>
      <c r="AN264" s="192">
        <v>250</v>
      </c>
      <c r="AO264" s="192" t="str">
        <f>IF(AL264="","",INDEX($W$15:$AG$402,MATCH(AL264,V$15:$V$402,0),1))</f>
        <v/>
      </c>
      <c r="AP264" s="192" t="str">
        <f t="shared" si="236"/>
        <v/>
      </c>
      <c r="AQ264" s="192" t="str">
        <f t="shared" si="237"/>
        <v/>
      </c>
      <c r="AR264" s="192" t="str">
        <f t="shared" si="238"/>
        <v/>
      </c>
      <c r="AS264" s="192" t="str">
        <f t="shared" si="239"/>
        <v/>
      </c>
      <c r="AT264" s="192" t="str">
        <f t="shared" si="240"/>
        <v/>
      </c>
      <c r="AU264" s="192" t="str">
        <f t="shared" si="241"/>
        <v/>
      </c>
      <c r="AV264" s="192" t="str">
        <f t="shared" si="242"/>
        <v/>
      </c>
      <c r="AW264" s="192" t="str">
        <f t="shared" si="243"/>
        <v/>
      </c>
      <c r="AX264" s="192" t="str">
        <f t="shared" si="244"/>
        <v/>
      </c>
      <c r="AY264" s="192" t="str">
        <f t="shared" si="245"/>
        <v/>
      </c>
      <c r="BB264">
        <f t="shared" si="246"/>
        <v>800</v>
      </c>
      <c r="BC264">
        <f t="shared" si="247"/>
        <v>800</v>
      </c>
      <c r="BD264">
        <f t="shared" si="248"/>
        <v>800</v>
      </c>
      <c r="BE264">
        <f t="shared" si="249"/>
        <v>800</v>
      </c>
      <c r="BF264">
        <f t="shared" si="250"/>
        <v>800</v>
      </c>
      <c r="BG264">
        <f t="shared" si="251"/>
        <v>800</v>
      </c>
      <c r="BH264">
        <v>250</v>
      </c>
      <c r="BK264">
        <f t="shared" si="252"/>
        <v>800</v>
      </c>
      <c r="BL264">
        <f t="shared" si="253"/>
        <v>800</v>
      </c>
      <c r="BM264">
        <f t="shared" si="254"/>
        <v>800</v>
      </c>
      <c r="BN264">
        <f t="shared" si="255"/>
        <v>800</v>
      </c>
      <c r="BO264">
        <f t="shared" si="256"/>
        <v>800</v>
      </c>
      <c r="BP264">
        <f t="shared" si="257"/>
        <v>800</v>
      </c>
      <c r="BQ264">
        <f t="shared" si="258"/>
        <v>800</v>
      </c>
      <c r="CS264" s="193" t="str">
        <f t="shared" si="195"/>
        <v/>
      </c>
      <c r="CT264" s="193" t="str">
        <f t="shared" si="196"/>
        <v/>
      </c>
      <c r="CU264" s="193" t="str">
        <f t="shared" si="197"/>
        <v/>
      </c>
      <c r="CV264" s="193" t="str">
        <f t="shared" si="198"/>
        <v/>
      </c>
      <c r="CW264" s="193" t="str">
        <f t="shared" si="199"/>
        <v/>
      </c>
      <c r="CX264" s="193" t="str">
        <f t="shared" si="200"/>
        <v/>
      </c>
      <c r="CY264" s="193" t="str">
        <f t="shared" si="201"/>
        <v/>
      </c>
      <c r="CZ264" s="193" t="str">
        <f t="shared" si="202"/>
        <v/>
      </c>
      <c r="DA264" s="193" t="str">
        <f t="shared" si="203"/>
        <v/>
      </c>
      <c r="DB264" s="193" t="str">
        <f t="shared" si="204"/>
        <v/>
      </c>
      <c r="DC264" s="193" t="str">
        <f t="shared" si="205"/>
        <v/>
      </c>
      <c r="DF264">
        <v>251</v>
      </c>
      <c r="DG264" s="192" t="e">
        <f t="shared" si="206"/>
        <v>#NUM!</v>
      </c>
      <c r="DH264" s="192" t="e">
        <f t="shared" si="207"/>
        <v>#NUM!</v>
      </c>
      <c r="DI264" s="192" t="e">
        <f t="shared" si="208"/>
        <v>#NUM!</v>
      </c>
      <c r="DJ264" s="192" t="e">
        <f t="shared" si="209"/>
        <v>#NUM!</v>
      </c>
      <c r="DK264" s="192" t="e">
        <f t="shared" si="210"/>
        <v>#NUM!</v>
      </c>
      <c r="DL264" s="192" t="e">
        <f t="shared" si="211"/>
        <v>#NUM!</v>
      </c>
      <c r="DM264" s="192" t="e">
        <f t="shared" si="212"/>
        <v>#NUM!</v>
      </c>
      <c r="DN264" s="192" t="e">
        <f t="shared" si="213"/>
        <v>#NUM!</v>
      </c>
      <c r="DO264" s="192" t="e">
        <f t="shared" si="214"/>
        <v>#NUM!</v>
      </c>
      <c r="DP264" s="192" t="e">
        <f t="shared" si="215"/>
        <v>#NUM!</v>
      </c>
      <c r="DQ264" s="192" t="e">
        <f t="shared" si="216"/>
        <v>#NUM!</v>
      </c>
      <c r="DU264" s="204" t="e">
        <f t="shared" si="217"/>
        <v>#NUM!</v>
      </c>
      <c r="DV264" s="204" t="e">
        <f t="shared" si="218"/>
        <v>#NUM!</v>
      </c>
      <c r="DW264" s="204" t="e">
        <f t="shared" si="219"/>
        <v>#NUM!</v>
      </c>
      <c r="DX264" s="204" t="e">
        <f t="shared" si="220"/>
        <v>#NUM!</v>
      </c>
      <c r="DY264" s="204" t="e">
        <f t="shared" si="221"/>
        <v>#NUM!</v>
      </c>
      <c r="DZ264" s="204" t="e">
        <f t="shared" si="222"/>
        <v>#NUM!</v>
      </c>
      <c r="EA264" s="204" t="e">
        <f t="shared" si="223"/>
        <v>#NUM!</v>
      </c>
      <c r="EB264" s="204" t="e">
        <f t="shared" si="224"/>
        <v>#NUM!</v>
      </c>
      <c r="EC264" s="204" t="e">
        <f t="shared" si="225"/>
        <v>#NUM!</v>
      </c>
      <c r="ED264" s="204" t="e">
        <f t="shared" si="226"/>
        <v>#NUM!</v>
      </c>
      <c r="EE264" s="204" t="e">
        <f t="shared" si="227"/>
        <v>#NUM!</v>
      </c>
    </row>
    <row r="265" spans="2:135" ht="22.8" x14ac:dyDescent="0.3">
      <c r="B265" s="225" t="str">
        <f t="shared" si="228"/>
        <v/>
      </c>
      <c r="C265" s="226" t="str">
        <f t="shared" si="229"/>
        <v/>
      </c>
      <c r="D265" s="227" t="s">
        <v>293</v>
      </c>
      <c r="E265" s="279" t="s">
        <v>38</v>
      </c>
      <c r="F265" s="202"/>
      <c r="G265" s="202"/>
      <c r="H265" s="202"/>
      <c r="I265" s="202"/>
      <c r="J265" s="202"/>
      <c r="K265" s="201"/>
      <c r="U265">
        <v>251</v>
      </c>
      <c r="V265">
        <f t="shared" si="230"/>
        <v>800</v>
      </c>
      <c r="W265" t="str">
        <f t="shared" si="231"/>
        <v/>
      </c>
      <c r="X265" t="str">
        <f>IF(B264="","",IF(OR(W265="",W265=0),"",IF(V265=800,"",INDEX(DATA!$M$10:$Q$10,1,MATCH(W265,DATA!$M$9:$Q$9,0)))))</f>
        <v/>
      </c>
      <c r="Y265" t="str">
        <f>IF(B264="","",IF($CG$13=2,IF(OR(F264="NO",F264=""),"",F264),IF(V265=800,"",DATA!$M$11)))</f>
        <v/>
      </c>
      <c r="Z265" t="str">
        <f>IF(B264="","",IF(AND($CG$13=2,G264="NO"),"",IF(V265=800,"",LEFT(DATA!$M$12,2)&amp;D264)))</f>
        <v/>
      </c>
      <c r="AA265" t="str">
        <f>IF(B264="","",IF(AND($CG$13=2,G264="NO"),"",IF(V265=800,"",LEFT(DATA!$M$13,2)&amp;D264)))</f>
        <v/>
      </c>
      <c r="AB265" t="str">
        <f>IF(B264="","",IF(AND($CG$13=2,H264="NO"),"",IF(V265=800,"",LEFT(DATA!$M$14,2)&amp;D264)))</f>
        <v/>
      </c>
      <c r="AC265" t="str">
        <f>IF(B264="","",IF(AND($CG$13=2,H264="NO"),"",IF(V265=800,"",LEFT(DATA!$M$15,2)&amp;D264)))</f>
        <v/>
      </c>
      <c r="AD265" t="str">
        <f>IF(B264="","",IF(AND($CG$13=2,I264="NO"),"",IF(V265=800,"",LEFT(DATA!$M$16,2)&amp;D264)))</f>
        <v/>
      </c>
      <c r="AE265" t="str">
        <f>IF(B264="","",IF(AND($CG$13=2,I264="NO"),"",IF(V265=800,"",LEFT(DATA!$M$17,2)&amp;D264)))</f>
        <v/>
      </c>
      <c r="AF265" t="str">
        <f>IF(B264="","",IF(AND($CG$13=2,J264="NO"),"",IF(V265=800,"",LEFT(DATA!$M$18,2)&amp;D264)))</f>
        <v/>
      </c>
      <c r="AG265" t="str">
        <f>IF(B264="","",IF(AND($CG$13=2,J264="NO"),"",IF(V265=800,"",LEFT(DATA!$M$19,2)&amp;D264)))</f>
        <v/>
      </c>
      <c r="AJ265" s="192" t="str">
        <f t="shared" si="232"/>
        <v/>
      </c>
      <c r="AK265" s="192" t="str">
        <f t="shared" si="233"/>
        <v/>
      </c>
      <c r="AL265" s="192" t="str">
        <f t="shared" si="234"/>
        <v/>
      </c>
      <c r="AM265" s="192" t="e">
        <f t="shared" si="235"/>
        <v>#VALUE!</v>
      </c>
      <c r="AN265" s="192">
        <v>251</v>
      </c>
      <c r="AO265" s="192" t="str">
        <f>IF(AL265="","",INDEX($W$15:$AG$402,MATCH(AL265,V$15:$V$402,0),1))</f>
        <v/>
      </c>
      <c r="AP265" s="192" t="str">
        <f t="shared" si="236"/>
        <v/>
      </c>
      <c r="AQ265" s="192" t="str">
        <f t="shared" si="237"/>
        <v/>
      </c>
      <c r="AR265" s="192" t="str">
        <f t="shared" si="238"/>
        <v/>
      </c>
      <c r="AS265" s="192" t="str">
        <f t="shared" si="239"/>
        <v/>
      </c>
      <c r="AT265" s="192" t="str">
        <f t="shared" si="240"/>
        <v/>
      </c>
      <c r="AU265" s="192" t="str">
        <f t="shared" si="241"/>
        <v/>
      </c>
      <c r="AV265" s="192" t="str">
        <f t="shared" si="242"/>
        <v/>
      </c>
      <c r="AW265" s="192" t="str">
        <f t="shared" si="243"/>
        <v/>
      </c>
      <c r="AX265" s="192" t="str">
        <f t="shared" si="244"/>
        <v/>
      </c>
      <c r="AY265" s="192" t="str">
        <f t="shared" si="245"/>
        <v/>
      </c>
      <c r="BB265">
        <f t="shared" si="246"/>
        <v>800</v>
      </c>
      <c r="BC265">
        <f t="shared" si="247"/>
        <v>800</v>
      </c>
      <c r="BD265">
        <f t="shared" si="248"/>
        <v>800</v>
      </c>
      <c r="BE265">
        <f t="shared" si="249"/>
        <v>800</v>
      </c>
      <c r="BF265">
        <f t="shared" si="250"/>
        <v>800</v>
      </c>
      <c r="BG265">
        <f t="shared" si="251"/>
        <v>800</v>
      </c>
      <c r="BH265">
        <v>251</v>
      </c>
      <c r="BK265">
        <f t="shared" si="252"/>
        <v>800</v>
      </c>
      <c r="BL265">
        <f t="shared" si="253"/>
        <v>800</v>
      </c>
      <c r="BM265">
        <f t="shared" si="254"/>
        <v>800</v>
      </c>
      <c r="BN265">
        <f t="shared" si="255"/>
        <v>800</v>
      </c>
      <c r="BO265">
        <f t="shared" si="256"/>
        <v>800</v>
      </c>
      <c r="BP265">
        <f t="shared" si="257"/>
        <v>800</v>
      </c>
      <c r="BQ265">
        <f t="shared" si="258"/>
        <v>800</v>
      </c>
      <c r="CS265" s="193" t="str">
        <f t="shared" si="195"/>
        <v/>
      </c>
      <c r="CT265" s="193" t="str">
        <f t="shared" si="196"/>
        <v/>
      </c>
      <c r="CU265" s="193" t="str">
        <f t="shared" si="197"/>
        <v/>
      </c>
      <c r="CV265" s="193" t="str">
        <f t="shared" si="198"/>
        <v/>
      </c>
      <c r="CW265" s="193" t="str">
        <f t="shared" si="199"/>
        <v/>
      </c>
      <c r="CX265" s="193" t="str">
        <f t="shared" si="200"/>
        <v/>
      </c>
      <c r="CY265" s="193" t="str">
        <f t="shared" si="201"/>
        <v/>
      </c>
      <c r="CZ265" s="193" t="str">
        <f t="shared" si="202"/>
        <v/>
      </c>
      <c r="DA265" s="193" t="str">
        <f t="shared" si="203"/>
        <v/>
      </c>
      <c r="DB265" s="193" t="str">
        <f t="shared" si="204"/>
        <v/>
      </c>
      <c r="DC265" s="193" t="str">
        <f t="shared" si="205"/>
        <v/>
      </c>
      <c r="DF265">
        <v>252</v>
      </c>
      <c r="DG265" s="192" t="e">
        <f t="shared" si="206"/>
        <v>#NUM!</v>
      </c>
      <c r="DH265" s="192" t="e">
        <f t="shared" si="207"/>
        <v>#NUM!</v>
      </c>
      <c r="DI265" s="192" t="e">
        <f t="shared" si="208"/>
        <v>#NUM!</v>
      </c>
      <c r="DJ265" s="192" t="e">
        <f t="shared" si="209"/>
        <v>#NUM!</v>
      </c>
      <c r="DK265" s="192" t="e">
        <f t="shared" si="210"/>
        <v>#NUM!</v>
      </c>
      <c r="DL265" s="192" t="e">
        <f t="shared" si="211"/>
        <v>#NUM!</v>
      </c>
      <c r="DM265" s="192" t="e">
        <f t="shared" si="212"/>
        <v>#NUM!</v>
      </c>
      <c r="DN265" s="192" t="e">
        <f t="shared" si="213"/>
        <v>#NUM!</v>
      </c>
      <c r="DO265" s="192" t="e">
        <f t="shared" si="214"/>
        <v>#NUM!</v>
      </c>
      <c r="DP265" s="192" t="e">
        <f t="shared" si="215"/>
        <v>#NUM!</v>
      </c>
      <c r="DQ265" s="192" t="e">
        <f t="shared" si="216"/>
        <v>#NUM!</v>
      </c>
      <c r="DU265" s="204" t="e">
        <f t="shared" si="217"/>
        <v>#NUM!</v>
      </c>
      <c r="DV265" s="204" t="e">
        <f t="shared" si="218"/>
        <v>#NUM!</v>
      </c>
      <c r="DW265" s="204" t="e">
        <f t="shared" si="219"/>
        <v>#NUM!</v>
      </c>
      <c r="DX265" s="204" t="e">
        <f t="shared" si="220"/>
        <v>#NUM!</v>
      </c>
      <c r="DY265" s="204" t="e">
        <f t="shared" si="221"/>
        <v>#NUM!</v>
      </c>
      <c r="DZ265" s="204" t="e">
        <f t="shared" si="222"/>
        <v>#NUM!</v>
      </c>
      <c r="EA265" s="204" t="e">
        <f t="shared" si="223"/>
        <v>#NUM!</v>
      </c>
      <c r="EB265" s="204" t="e">
        <f t="shared" si="224"/>
        <v>#NUM!</v>
      </c>
      <c r="EC265" s="204" t="e">
        <f t="shared" si="225"/>
        <v>#NUM!</v>
      </c>
      <c r="ED265" s="204" t="e">
        <f t="shared" si="226"/>
        <v>#NUM!</v>
      </c>
      <c r="EE265" s="204" t="e">
        <f t="shared" si="227"/>
        <v>#NUM!</v>
      </c>
    </row>
    <row r="266" spans="2:135" ht="22.8" x14ac:dyDescent="0.3">
      <c r="B266" s="225" t="str">
        <f t="shared" si="228"/>
        <v/>
      </c>
      <c r="C266" s="226" t="str">
        <f t="shared" si="229"/>
        <v/>
      </c>
      <c r="D266" s="227" t="s">
        <v>293</v>
      </c>
      <c r="E266" s="279" t="s">
        <v>38</v>
      </c>
      <c r="F266" s="202"/>
      <c r="G266" s="202"/>
      <c r="H266" s="202"/>
      <c r="I266" s="202"/>
      <c r="J266" s="202"/>
      <c r="K266" s="201"/>
      <c r="U266">
        <v>252</v>
      </c>
      <c r="V266">
        <f t="shared" si="230"/>
        <v>800</v>
      </c>
      <c r="W266" t="str">
        <f t="shared" si="231"/>
        <v/>
      </c>
      <c r="X266" t="str">
        <f>IF(B265="","",IF(OR(W266="",W266=0),"",IF(V266=800,"",INDEX(DATA!$M$10:$Q$10,1,MATCH(W266,DATA!$M$9:$Q$9,0)))))</f>
        <v/>
      </c>
      <c r="Y266" t="str">
        <f>IF(B265="","",IF($CG$13=2,IF(OR(F265="NO",F265=""),"",F265),IF(V266=800,"",DATA!$M$11)))</f>
        <v/>
      </c>
      <c r="Z266" t="str">
        <f>IF(B265="","",IF(AND($CG$13=2,G265="NO"),"",IF(V266=800,"",LEFT(DATA!$M$12,2)&amp;D265)))</f>
        <v/>
      </c>
      <c r="AA266" t="str">
        <f>IF(B265="","",IF(AND($CG$13=2,G265="NO"),"",IF(V266=800,"",LEFT(DATA!$M$13,2)&amp;D265)))</f>
        <v/>
      </c>
      <c r="AB266" t="str">
        <f>IF(B265="","",IF(AND($CG$13=2,H265="NO"),"",IF(V266=800,"",LEFT(DATA!$M$14,2)&amp;D265)))</f>
        <v/>
      </c>
      <c r="AC266" t="str">
        <f>IF(B265="","",IF(AND($CG$13=2,H265="NO"),"",IF(V266=800,"",LEFT(DATA!$M$15,2)&amp;D265)))</f>
        <v/>
      </c>
      <c r="AD266" t="str">
        <f>IF(B265="","",IF(AND($CG$13=2,I265="NO"),"",IF(V266=800,"",LEFT(DATA!$M$16,2)&amp;D265)))</f>
        <v/>
      </c>
      <c r="AE266" t="str">
        <f>IF(B265="","",IF(AND($CG$13=2,I265="NO"),"",IF(V266=800,"",LEFT(DATA!$M$17,2)&amp;D265)))</f>
        <v/>
      </c>
      <c r="AF266" t="str">
        <f>IF(B265="","",IF(AND($CG$13=2,J265="NO"),"",IF(V266=800,"",LEFT(DATA!$M$18,2)&amp;D265)))</f>
        <v/>
      </c>
      <c r="AG266" t="str">
        <f>IF(B265="","",IF(AND($CG$13=2,J265="NO"),"",IF(V266=800,"",LEFT(DATA!$M$19,2)&amp;D265)))</f>
        <v/>
      </c>
      <c r="AJ266" s="192" t="str">
        <f t="shared" si="232"/>
        <v/>
      </c>
      <c r="AK266" s="192" t="str">
        <f t="shared" si="233"/>
        <v/>
      </c>
      <c r="AL266" s="192" t="str">
        <f t="shared" si="234"/>
        <v/>
      </c>
      <c r="AM266" s="192" t="e">
        <f t="shared" si="235"/>
        <v>#VALUE!</v>
      </c>
      <c r="AN266" s="192">
        <v>252</v>
      </c>
      <c r="AO266" s="192" t="str">
        <f>IF(AL266="","",INDEX($W$15:$AG$402,MATCH(AL266,V$15:$V$402,0),1))</f>
        <v/>
      </c>
      <c r="AP266" s="192" t="str">
        <f t="shared" si="236"/>
        <v/>
      </c>
      <c r="AQ266" s="192" t="str">
        <f t="shared" si="237"/>
        <v/>
      </c>
      <c r="AR266" s="192" t="str">
        <f t="shared" si="238"/>
        <v/>
      </c>
      <c r="AS266" s="192" t="str">
        <f t="shared" si="239"/>
        <v/>
      </c>
      <c r="AT266" s="192" t="str">
        <f t="shared" si="240"/>
        <v/>
      </c>
      <c r="AU266" s="192" t="str">
        <f t="shared" si="241"/>
        <v/>
      </c>
      <c r="AV266" s="192" t="str">
        <f t="shared" si="242"/>
        <v/>
      </c>
      <c r="AW266" s="192" t="str">
        <f t="shared" si="243"/>
        <v/>
      </c>
      <c r="AX266" s="192" t="str">
        <f t="shared" si="244"/>
        <v/>
      </c>
      <c r="AY266" s="192" t="str">
        <f t="shared" si="245"/>
        <v/>
      </c>
      <c r="BB266">
        <f t="shared" si="246"/>
        <v>800</v>
      </c>
      <c r="BC266">
        <f t="shared" si="247"/>
        <v>800</v>
      </c>
      <c r="BD266">
        <f t="shared" si="248"/>
        <v>800</v>
      </c>
      <c r="BE266">
        <f t="shared" si="249"/>
        <v>800</v>
      </c>
      <c r="BF266">
        <f t="shared" si="250"/>
        <v>800</v>
      </c>
      <c r="BG266">
        <f t="shared" si="251"/>
        <v>800</v>
      </c>
      <c r="BH266">
        <v>252</v>
      </c>
      <c r="BK266">
        <f t="shared" si="252"/>
        <v>800</v>
      </c>
      <c r="BL266">
        <f t="shared" si="253"/>
        <v>800</v>
      </c>
      <c r="BM266">
        <f t="shared" si="254"/>
        <v>800</v>
      </c>
      <c r="BN266">
        <f t="shared" si="255"/>
        <v>800</v>
      </c>
      <c r="BO266">
        <f t="shared" si="256"/>
        <v>800</v>
      </c>
      <c r="BP266">
        <f t="shared" si="257"/>
        <v>800</v>
      </c>
      <c r="BQ266">
        <f t="shared" si="258"/>
        <v>800</v>
      </c>
      <c r="CS266" s="193" t="str">
        <f t="shared" si="195"/>
        <v/>
      </c>
      <c r="CT266" s="193" t="str">
        <f t="shared" si="196"/>
        <v/>
      </c>
      <c r="CU266" s="193" t="str">
        <f t="shared" si="197"/>
        <v/>
      </c>
      <c r="CV266" s="193" t="str">
        <f t="shared" si="198"/>
        <v/>
      </c>
      <c r="CW266" s="193" t="str">
        <f t="shared" si="199"/>
        <v/>
      </c>
      <c r="CX266" s="193" t="str">
        <f t="shared" si="200"/>
        <v/>
      </c>
      <c r="CY266" s="193" t="str">
        <f t="shared" si="201"/>
        <v/>
      </c>
      <c r="CZ266" s="193" t="str">
        <f t="shared" si="202"/>
        <v/>
      </c>
      <c r="DA266" s="193" t="str">
        <f t="shared" si="203"/>
        <v/>
      </c>
      <c r="DB266" s="193" t="str">
        <f t="shared" si="204"/>
        <v/>
      </c>
      <c r="DC266" s="193" t="str">
        <f t="shared" si="205"/>
        <v/>
      </c>
      <c r="DF266">
        <v>253</v>
      </c>
      <c r="DG266" s="192" t="e">
        <f t="shared" si="206"/>
        <v>#NUM!</v>
      </c>
      <c r="DH266" s="192" t="e">
        <f t="shared" si="207"/>
        <v>#NUM!</v>
      </c>
      <c r="DI266" s="192" t="e">
        <f t="shared" si="208"/>
        <v>#NUM!</v>
      </c>
      <c r="DJ266" s="192" t="e">
        <f t="shared" si="209"/>
        <v>#NUM!</v>
      </c>
      <c r="DK266" s="192" t="e">
        <f t="shared" si="210"/>
        <v>#NUM!</v>
      </c>
      <c r="DL266" s="192" t="e">
        <f t="shared" si="211"/>
        <v>#NUM!</v>
      </c>
      <c r="DM266" s="192" t="e">
        <f t="shared" si="212"/>
        <v>#NUM!</v>
      </c>
      <c r="DN266" s="192" t="e">
        <f t="shared" si="213"/>
        <v>#NUM!</v>
      </c>
      <c r="DO266" s="192" t="e">
        <f t="shared" si="214"/>
        <v>#NUM!</v>
      </c>
      <c r="DP266" s="192" t="e">
        <f t="shared" si="215"/>
        <v>#NUM!</v>
      </c>
      <c r="DQ266" s="192" t="e">
        <f t="shared" si="216"/>
        <v>#NUM!</v>
      </c>
      <c r="DU266" s="204" t="e">
        <f t="shared" si="217"/>
        <v>#NUM!</v>
      </c>
      <c r="DV266" s="204" t="e">
        <f t="shared" si="218"/>
        <v>#NUM!</v>
      </c>
      <c r="DW266" s="204" t="e">
        <f t="shared" si="219"/>
        <v>#NUM!</v>
      </c>
      <c r="DX266" s="204" t="e">
        <f t="shared" si="220"/>
        <v>#NUM!</v>
      </c>
      <c r="DY266" s="204" t="e">
        <f t="shared" si="221"/>
        <v>#NUM!</v>
      </c>
      <c r="DZ266" s="204" t="e">
        <f t="shared" si="222"/>
        <v>#NUM!</v>
      </c>
      <c r="EA266" s="204" t="e">
        <f t="shared" si="223"/>
        <v>#NUM!</v>
      </c>
      <c r="EB266" s="204" t="e">
        <f t="shared" si="224"/>
        <v>#NUM!</v>
      </c>
      <c r="EC266" s="204" t="e">
        <f t="shared" si="225"/>
        <v>#NUM!</v>
      </c>
      <c r="ED266" s="204" t="e">
        <f t="shared" si="226"/>
        <v>#NUM!</v>
      </c>
      <c r="EE266" s="204" t="e">
        <f t="shared" si="227"/>
        <v>#NUM!</v>
      </c>
    </row>
    <row r="267" spans="2:135" ht="22.8" x14ac:dyDescent="0.3">
      <c r="B267" s="225" t="str">
        <f t="shared" si="228"/>
        <v/>
      </c>
      <c r="C267" s="226" t="str">
        <f t="shared" si="229"/>
        <v/>
      </c>
      <c r="D267" s="227" t="s">
        <v>293</v>
      </c>
      <c r="E267" s="279" t="s">
        <v>38</v>
      </c>
      <c r="F267" s="202"/>
      <c r="G267" s="202"/>
      <c r="H267" s="202"/>
      <c r="I267" s="202"/>
      <c r="J267" s="202"/>
      <c r="K267" s="201"/>
      <c r="U267">
        <v>253</v>
      </c>
      <c r="V267">
        <f t="shared" si="230"/>
        <v>800</v>
      </c>
      <c r="W267" t="str">
        <f t="shared" si="231"/>
        <v/>
      </c>
      <c r="X267" t="str">
        <f>IF(B266="","",IF(OR(W267="",W267=0),"",IF(V267=800,"",INDEX(DATA!$M$10:$Q$10,1,MATCH(W267,DATA!$M$9:$Q$9,0)))))</f>
        <v/>
      </c>
      <c r="Y267" t="str">
        <f>IF(B266="","",IF($CG$13=2,IF(OR(F266="NO",F266=""),"",F266),IF(V267=800,"",DATA!$M$11)))</f>
        <v/>
      </c>
      <c r="Z267" t="str">
        <f>IF(B266="","",IF(AND($CG$13=2,G266="NO"),"",IF(V267=800,"",LEFT(DATA!$M$12,2)&amp;D266)))</f>
        <v/>
      </c>
      <c r="AA267" t="str">
        <f>IF(B266="","",IF(AND($CG$13=2,G266="NO"),"",IF(V267=800,"",LEFT(DATA!$M$13,2)&amp;D266)))</f>
        <v/>
      </c>
      <c r="AB267" t="str">
        <f>IF(B266="","",IF(AND($CG$13=2,H266="NO"),"",IF(V267=800,"",LEFT(DATA!$M$14,2)&amp;D266)))</f>
        <v/>
      </c>
      <c r="AC267" t="str">
        <f>IF(B266="","",IF(AND($CG$13=2,H266="NO"),"",IF(V267=800,"",LEFT(DATA!$M$15,2)&amp;D266)))</f>
        <v/>
      </c>
      <c r="AD267" t="str">
        <f>IF(B266="","",IF(AND($CG$13=2,I266="NO"),"",IF(V267=800,"",LEFT(DATA!$M$16,2)&amp;D266)))</f>
        <v/>
      </c>
      <c r="AE267" t="str">
        <f>IF(B266="","",IF(AND($CG$13=2,I266="NO"),"",IF(V267=800,"",LEFT(DATA!$M$17,2)&amp;D266)))</f>
        <v/>
      </c>
      <c r="AF267" t="str">
        <f>IF(B266="","",IF(AND($CG$13=2,J266="NO"),"",IF(V267=800,"",LEFT(DATA!$M$18,2)&amp;D266)))</f>
        <v/>
      </c>
      <c r="AG267" t="str">
        <f>IF(B266="","",IF(AND($CG$13=2,J266="NO"),"",IF(V267=800,"",LEFT(DATA!$M$19,2)&amp;D266)))</f>
        <v/>
      </c>
      <c r="AJ267" s="192" t="str">
        <f t="shared" si="232"/>
        <v/>
      </c>
      <c r="AK267" s="192" t="str">
        <f t="shared" si="233"/>
        <v/>
      </c>
      <c r="AL267" s="192" t="str">
        <f t="shared" si="234"/>
        <v/>
      </c>
      <c r="AM267" s="192" t="e">
        <f t="shared" si="235"/>
        <v>#VALUE!</v>
      </c>
      <c r="AN267" s="192">
        <v>253</v>
      </c>
      <c r="AO267" s="192" t="str">
        <f>IF(AL267="","",INDEX($W$15:$AG$402,MATCH(AL267,V$15:$V$402,0),1))</f>
        <v/>
      </c>
      <c r="AP267" s="192" t="str">
        <f t="shared" si="236"/>
        <v/>
      </c>
      <c r="AQ267" s="192" t="str">
        <f t="shared" si="237"/>
        <v/>
      </c>
      <c r="AR267" s="192" t="str">
        <f t="shared" si="238"/>
        <v/>
      </c>
      <c r="AS267" s="192" t="str">
        <f t="shared" si="239"/>
        <v/>
      </c>
      <c r="AT267" s="192" t="str">
        <f t="shared" si="240"/>
        <v/>
      </c>
      <c r="AU267" s="192" t="str">
        <f t="shared" si="241"/>
        <v/>
      </c>
      <c r="AV267" s="192" t="str">
        <f t="shared" si="242"/>
        <v/>
      </c>
      <c r="AW267" s="192" t="str">
        <f t="shared" si="243"/>
        <v/>
      </c>
      <c r="AX267" s="192" t="str">
        <f t="shared" si="244"/>
        <v/>
      </c>
      <c r="AY267" s="192" t="str">
        <f t="shared" si="245"/>
        <v/>
      </c>
      <c r="BB267">
        <f t="shared" si="246"/>
        <v>800</v>
      </c>
      <c r="BC267">
        <f t="shared" si="247"/>
        <v>800</v>
      </c>
      <c r="BD267">
        <f t="shared" si="248"/>
        <v>800</v>
      </c>
      <c r="BE267">
        <f t="shared" si="249"/>
        <v>800</v>
      </c>
      <c r="BF267">
        <f t="shared" si="250"/>
        <v>800</v>
      </c>
      <c r="BG267">
        <f t="shared" si="251"/>
        <v>800</v>
      </c>
      <c r="BH267">
        <v>253</v>
      </c>
      <c r="BK267">
        <f t="shared" si="252"/>
        <v>800</v>
      </c>
      <c r="BL267">
        <f t="shared" si="253"/>
        <v>800</v>
      </c>
      <c r="BM267">
        <f t="shared" si="254"/>
        <v>800</v>
      </c>
      <c r="BN267">
        <f t="shared" si="255"/>
        <v>800</v>
      </c>
      <c r="BO267">
        <f t="shared" si="256"/>
        <v>800</v>
      </c>
      <c r="BP267">
        <f t="shared" si="257"/>
        <v>800</v>
      </c>
      <c r="BQ267">
        <f t="shared" si="258"/>
        <v>800</v>
      </c>
      <c r="CS267" s="193" t="str">
        <f t="shared" si="195"/>
        <v/>
      </c>
      <c r="CT267" s="193" t="str">
        <f t="shared" si="196"/>
        <v/>
      </c>
      <c r="CU267" s="193" t="str">
        <f t="shared" si="197"/>
        <v/>
      </c>
      <c r="CV267" s="193" t="str">
        <f t="shared" si="198"/>
        <v/>
      </c>
      <c r="CW267" s="193" t="str">
        <f t="shared" si="199"/>
        <v/>
      </c>
      <c r="CX267" s="193" t="str">
        <f t="shared" si="200"/>
        <v/>
      </c>
      <c r="CY267" s="193" t="str">
        <f t="shared" si="201"/>
        <v/>
      </c>
      <c r="CZ267" s="193" t="str">
        <f t="shared" si="202"/>
        <v/>
      </c>
      <c r="DA267" s="193" t="str">
        <f t="shared" si="203"/>
        <v/>
      </c>
      <c r="DB267" s="193" t="str">
        <f t="shared" si="204"/>
        <v/>
      </c>
      <c r="DC267" s="193" t="str">
        <f t="shared" si="205"/>
        <v/>
      </c>
      <c r="DF267">
        <v>254</v>
      </c>
      <c r="DG267" s="192" t="e">
        <f t="shared" si="206"/>
        <v>#NUM!</v>
      </c>
      <c r="DH267" s="192" t="e">
        <f t="shared" si="207"/>
        <v>#NUM!</v>
      </c>
      <c r="DI267" s="192" t="e">
        <f t="shared" si="208"/>
        <v>#NUM!</v>
      </c>
      <c r="DJ267" s="192" t="e">
        <f t="shared" si="209"/>
        <v>#NUM!</v>
      </c>
      <c r="DK267" s="192" t="e">
        <f t="shared" si="210"/>
        <v>#NUM!</v>
      </c>
      <c r="DL267" s="192" t="e">
        <f t="shared" si="211"/>
        <v>#NUM!</v>
      </c>
      <c r="DM267" s="192" t="e">
        <f t="shared" si="212"/>
        <v>#NUM!</v>
      </c>
      <c r="DN267" s="192" t="e">
        <f t="shared" si="213"/>
        <v>#NUM!</v>
      </c>
      <c r="DO267" s="192" t="e">
        <f t="shared" si="214"/>
        <v>#NUM!</v>
      </c>
      <c r="DP267" s="192" t="e">
        <f t="shared" si="215"/>
        <v>#NUM!</v>
      </c>
      <c r="DQ267" s="192" t="e">
        <f t="shared" si="216"/>
        <v>#NUM!</v>
      </c>
      <c r="DU267" s="204" t="e">
        <f t="shared" si="217"/>
        <v>#NUM!</v>
      </c>
      <c r="DV267" s="204" t="e">
        <f t="shared" si="218"/>
        <v>#NUM!</v>
      </c>
      <c r="DW267" s="204" t="e">
        <f t="shared" si="219"/>
        <v>#NUM!</v>
      </c>
      <c r="DX267" s="204" t="e">
        <f t="shared" si="220"/>
        <v>#NUM!</v>
      </c>
      <c r="DY267" s="204" t="e">
        <f t="shared" si="221"/>
        <v>#NUM!</v>
      </c>
      <c r="DZ267" s="204" t="e">
        <f t="shared" si="222"/>
        <v>#NUM!</v>
      </c>
      <c r="EA267" s="204" t="e">
        <f t="shared" si="223"/>
        <v>#NUM!</v>
      </c>
      <c r="EB267" s="204" t="e">
        <f t="shared" si="224"/>
        <v>#NUM!</v>
      </c>
      <c r="EC267" s="204" t="e">
        <f t="shared" si="225"/>
        <v>#NUM!</v>
      </c>
      <c r="ED267" s="204" t="e">
        <f t="shared" si="226"/>
        <v>#NUM!</v>
      </c>
      <c r="EE267" s="204" t="e">
        <f t="shared" si="227"/>
        <v>#NUM!</v>
      </c>
    </row>
    <row r="268" spans="2:135" ht="22.8" x14ac:dyDescent="0.3">
      <c r="B268" s="225" t="str">
        <f t="shared" si="228"/>
        <v/>
      </c>
      <c r="C268" s="226" t="str">
        <f t="shared" si="229"/>
        <v/>
      </c>
      <c r="D268" s="227" t="s">
        <v>293</v>
      </c>
      <c r="E268" s="279" t="s">
        <v>38</v>
      </c>
      <c r="F268" s="202"/>
      <c r="G268" s="202"/>
      <c r="H268" s="202"/>
      <c r="I268" s="202"/>
      <c r="J268" s="202"/>
      <c r="K268" s="201"/>
      <c r="U268">
        <v>254</v>
      </c>
      <c r="V268">
        <f t="shared" si="230"/>
        <v>800</v>
      </c>
      <c r="W268" t="str">
        <f t="shared" si="231"/>
        <v/>
      </c>
      <c r="X268" t="str">
        <f>IF(B267="","",IF(OR(W268="",W268=0),"",IF(V268=800,"",INDEX(DATA!$M$10:$Q$10,1,MATCH(W268,DATA!$M$9:$Q$9,0)))))</f>
        <v/>
      </c>
      <c r="Y268" t="str">
        <f>IF(B267="","",IF($CG$13=2,IF(OR(F267="NO",F267=""),"",F267),IF(V268=800,"",DATA!$M$11)))</f>
        <v/>
      </c>
      <c r="Z268" t="str">
        <f>IF(B267="","",IF(AND($CG$13=2,G267="NO"),"",IF(V268=800,"",LEFT(DATA!$M$12,2)&amp;D267)))</f>
        <v/>
      </c>
      <c r="AA268" t="str">
        <f>IF(B267="","",IF(AND($CG$13=2,G267="NO"),"",IF(V268=800,"",LEFT(DATA!$M$13,2)&amp;D267)))</f>
        <v/>
      </c>
      <c r="AB268" t="str">
        <f>IF(B267="","",IF(AND($CG$13=2,H267="NO"),"",IF(V268=800,"",LEFT(DATA!$M$14,2)&amp;D267)))</f>
        <v/>
      </c>
      <c r="AC268" t="str">
        <f>IF(B267="","",IF(AND($CG$13=2,H267="NO"),"",IF(V268=800,"",LEFT(DATA!$M$15,2)&amp;D267)))</f>
        <v/>
      </c>
      <c r="AD268" t="str">
        <f>IF(B267="","",IF(AND($CG$13=2,I267="NO"),"",IF(V268=800,"",LEFT(DATA!$M$16,2)&amp;D267)))</f>
        <v/>
      </c>
      <c r="AE268" t="str">
        <f>IF(B267="","",IF(AND($CG$13=2,I267="NO"),"",IF(V268=800,"",LEFT(DATA!$M$17,2)&amp;D267)))</f>
        <v/>
      </c>
      <c r="AF268" t="str">
        <f>IF(B267="","",IF(AND($CG$13=2,J267="NO"),"",IF(V268=800,"",LEFT(DATA!$M$18,2)&amp;D267)))</f>
        <v/>
      </c>
      <c r="AG268" t="str">
        <f>IF(B267="","",IF(AND($CG$13=2,J267="NO"),"",IF(V268=800,"",LEFT(DATA!$M$19,2)&amp;D267)))</f>
        <v/>
      </c>
      <c r="AJ268" s="192" t="str">
        <f t="shared" si="232"/>
        <v/>
      </c>
      <c r="AK268" s="192" t="str">
        <f t="shared" si="233"/>
        <v/>
      </c>
      <c r="AL268" s="192" t="str">
        <f t="shared" si="234"/>
        <v/>
      </c>
      <c r="AM268" s="192" t="e">
        <f t="shared" si="235"/>
        <v>#VALUE!</v>
      </c>
      <c r="AN268" s="192">
        <v>254</v>
      </c>
      <c r="AO268" s="192" t="str">
        <f>IF(AL268="","",INDEX($W$15:$AG$402,MATCH(AL268,V$15:$V$402,0),1))</f>
        <v/>
      </c>
      <c r="AP268" s="192" t="str">
        <f t="shared" si="236"/>
        <v/>
      </c>
      <c r="AQ268" s="192" t="str">
        <f t="shared" si="237"/>
        <v/>
      </c>
      <c r="AR268" s="192" t="str">
        <f t="shared" si="238"/>
        <v/>
      </c>
      <c r="AS268" s="192" t="str">
        <f t="shared" si="239"/>
        <v/>
      </c>
      <c r="AT268" s="192" t="str">
        <f t="shared" si="240"/>
        <v/>
      </c>
      <c r="AU268" s="192" t="str">
        <f t="shared" si="241"/>
        <v/>
      </c>
      <c r="AV268" s="192" t="str">
        <f t="shared" si="242"/>
        <v/>
      </c>
      <c r="AW268" s="192" t="str">
        <f t="shared" si="243"/>
        <v/>
      </c>
      <c r="AX268" s="192" t="str">
        <f t="shared" si="244"/>
        <v/>
      </c>
      <c r="AY268" s="192" t="str">
        <f t="shared" si="245"/>
        <v/>
      </c>
      <c r="BB268">
        <f t="shared" si="246"/>
        <v>800</v>
      </c>
      <c r="BC268">
        <f t="shared" si="247"/>
        <v>800</v>
      </c>
      <c r="BD268">
        <f t="shared" si="248"/>
        <v>800</v>
      </c>
      <c r="BE268">
        <f t="shared" si="249"/>
        <v>800</v>
      </c>
      <c r="BF268">
        <f t="shared" si="250"/>
        <v>800</v>
      </c>
      <c r="BG268">
        <f t="shared" si="251"/>
        <v>800</v>
      </c>
      <c r="BH268">
        <v>254</v>
      </c>
      <c r="BK268">
        <f t="shared" si="252"/>
        <v>800</v>
      </c>
      <c r="BL268">
        <f t="shared" si="253"/>
        <v>800</v>
      </c>
      <c r="BM268">
        <f t="shared" si="254"/>
        <v>800</v>
      </c>
      <c r="BN268">
        <f t="shared" si="255"/>
        <v>800</v>
      </c>
      <c r="BO268">
        <f t="shared" si="256"/>
        <v>800</v>
      </c>
      <c r="BP268">
        <f t="shared" si="257"/>
        <v>800</v>
      </c>
      <c r="BQ268">
        <f t="shared" si="258"/>
        <v>800</v>
      </c>
      <c r="CS268" s="193" t="str">
        <f t="shared" si="195"/>
        <v/>
      </c>
      <c r="CT268" s="193" t="str">
        <f t="shared" si="196"/>
        <v/>
      </c>
      <c r="CU268" s="193" t="str">
        <f t="shared" si="197"/>
        <v/>
      </c>
      <c r="CV268" s="193" t="str">
        <f t="shared" si="198"/>
        <v/>
      </c>
      <c r="CW268" s="193" t="str">
        <f t="shared" si="199"/>
        <v/>
      </c>
      <c r="CX268" s="193" t="str">
        <f t="shared" si="200"/>
        <v/>
      </c>
      <c r="CY268" s="193" t="str">
        <f t="shared" si="201"/>
        <v/>
      </c>
      <c r="CZ268" s="193" t="str">
        <f t="shared" si="202"/>
        <v/>
      </c>
      <c r="DA268" s="193" t="str">
        <f t="shared" si="203"/>
        <v/>
      </c>
      <c r="DB268" s="193" t="str">
        <f t="shared" si="204"/>
        <v/>
      </c>
      <c r="DC268" s="193" t="str">
        <f t="shared" si="205"/>
        <v/>
      </c>
      <c r="DF268">
        <v>255</v>
      </c>
      <c r="DG268" s="192" t="e">
        <f t="shared" si="206"/>
        <v>#NUM!</v>
      </c>
      <c r="DH268" s="192" t="e">
        <f t="shared" si="207"/>
        <v>#NUM!</v>
      </c>
      <c r="DI268" s="192" t="e">
        <f t="shared" si="208"/>
        <v>#NUM!</v>
      </c>
      <c r="DJ268" s="192" t="e">
        <f t="shared" si="209"/>
        <v>#NUM!</v>
      </c>
      <c r="DK268" s="192" t="e">
        <f t="shared" si="210"/>
        <v>#NUM!</v>
      </c>
      <c r="DL268" s="192" t="e">
        <f t="shared" si="211"/>
        <v>#NUM!</v>
      </c>
      <c r="DM268" s="192" t="e">
        <f t="shared" si="212"/>
        <v>#NUM!</v>
      </c>
      <c r="DN268" s="192" t="e">
        <f t="shared" si="213"/>
        <v>#NUM!</v>
      </c>
      <c r="DO268" s="192" t="e">
        <f t="shared" si="214"/>
        <v>#NUM!</v>
      </c>
      <c r="DP268" s="192" t="e">
        <f t="shared" si="215"/>
        <v>#NUM!</v>
      </c>
      <c r="DQ268" s="192" t="e">
        <f t="shared" si="216"/>
        <v>#NUM!</v>
      </c>
      <c r="DU268" s="204" t="e">
        <f t="shared" si="217"/>
        <v>#NUM!</v>
      </c>
      <c r="DV268" s="204" t="e">
        <f t="shared" si="218"/>
        <v>#NUM!</v>
      </c>
      <c r="DW268" s="204" t="e">
        <f t="shared" si="219"/>
        <v>#NUM!</v>
      </c>
      <c r="DX268" s="204" t="e">
        <f t="shared" si="220"/>
        <v>#NUM!</v>
      </c>
      <c r="DY268" s="204" t="e">
        <f t="shared" si="221"/>
        <v>#NUM!</v>
      </c>
      <c r="DZ268" s="204" t="e">
        <f t="shared" si="222"/>
        <v>#NUM!</v>
      </c>
      <c r="EA268" s="204" t="e">
        <f t="shared" si="223"/>
        <v>#NUM!</v>
      </c>
      <c r="EB268" s="204" t="e">
        <f t="shared" si="224"/>
        <v>#NUM!</v>
      </c>
      <c r="EC268" s="204" t="e">
        <f t="shared" si="225"/>
        <v>#NUM!</v>
      </c>
      <c r="ED268" s="204" t="e">
        <f t="shared" si="226"/>
        <v>#NUM!</v>
      </c>
      <c r="EE268" s="204" t="e">
        <f t="shared" si="227"/>
        <v>#NUM!</v>
      </c>
    </row>
    <row r="269" spans="2:135" ht="22.8" x14ac:dyDescent="0.3">
      <c r="B269" s="225" t="str">
        <f t="shared" si="228"/>
        <v/>
      </c>
      <c r="C269" s="226" t="str">
        <f t="shared" si="229"/>
        <v/>
      </c>
      <c r="D269" s="227" t="s">
        <v>293</v>
      </c>
      <c r="E269" s="279" t="s">
        <v>38</v>
      </c>
      <c r="F269" s="202"/>
      <c r="G269" s="202"/>
      <c r="H269" s="202"/>
      <c r="I269" s="202"/>
      <c r="J269" s="202"/>
      <c r="K269" s="201"/>
      <c r="U269">
        <v>255</v>
      </c>
      <c r="V269">
        <f t="shared" si="230"/>
        <v>800</v>
      </c>
      <c r="W269" t="str">
        <f t="shared" si="231"/>
        <v/>
      </c>
      <c r="X269" t="str">
        <f>IF(B268="","",IF(OR(W269="",W269=0),"",IF(V269=800,"",INDEX(DATA!$M$10:$Q$10,1,MATCH(W269,DATA!$M$9:$Q$9,0)))))</f>
        <v/>
      </c>
      <c r="Y269" t="str">
        <f>IF(B268="","",IF($CG$13=2,IF(OR(F268="NO",F268=""),"",F268),IF(V269=800,"",DATA!$M$11)))</f>
        <v/>
      </c>
      <c r="Z269" t="str">
        <f>IF(B268="","",IF(AND($CG$13=2,G268="NO"),"",IF(V269=800,"",LEFT(DATA!$M$12,2)&amp;D268)))</f>
        <v/>
      </c>
      <c r="AA269" t="str">
        <f>IF(B268="","",IF(AND($CG$13=2,G268="NO"),"",IF(V269=800,"",LEFT(DATA!$M$13,2)&amp;D268)))</f>
        <v/>
      </c>
      <c r="AB269" t="str">
        <f>IF(B268="","",IF(AND($CG$13=2,H268="NO"),"",IF(V269=800,"",LEFT(DATA!$M$14,2)&amp;D268)))</f>
        <v/>
      </c>
      <c r="AC269" t="str">
        <f>IF(B268="","",IF(AND($CG$13=2,H268="NO"),"",IF(V269=800,"",LEFT(DATA!$M$15,2)&amp;D268)))</f>
        <v/>
      </c>
      <c r="AD269" t="str">
        <f>IF(B268="","",IF(AND($CG$13=2,I268="NO"),"",IF(V269=800,"",LEFT(DATA!$M$16,2)&amp;D268)))</f>
        <v/>
      </c>
      <c r="AE269" t="str">
        <f>IF(B268="","",IF(AND($CG$13=2,I268="NO"),"",IF(V269=800,"",LEFT(DATA!$M$17,2)&amp;D268)))</f>
        <v/>
      </c>
      <c r="AF269" t="str">
        <f>IF(B268="","",IF(AND($CG$13=2,J268="NO"),"",IF(V269=800,"",LEFT(DATA!$M$18,2)&amp;D268)))</f>
        <v/>
      </c>
      <c r="AG269" t="str">
        <f>IF(B268="","",IF(AND($CG$13=2,J268="NO"),"",IF(V269=800,"",LEFT(DATA!$M$19,2)&amp;D268)))</f>
        <v/>
      </c>
      <c r="AJ269" s="192" t="str">
        <f t="shared" si="232"/>
        <v/>
      </c>
      <c r="AK269" s="192" t="str">
        <f t="shared" si="233"/>
        <v/>
      </c>
      <c r="AL269" s="192" t="str">
        <f t="shared" si="234"/>
        <v/>
      </c>
      <c r="AM269" s="192" t="e">
        <f t="shared" si="235"/>
        <v>#VALUE!</v>
      </c>
      <c r="AN269" s="192">
        <v>255</v>
      </c>
      <c r="AO269" s="192" t="str">
        <f>IF(AL269="","",INDEX($W$15:$AG$402,MATCH(AL269,V$15:$V$402,0),1))</f>
        <v/>
      </c>
      <c r="AP269" s="192" t="str">
        <f t="shared" si="236"/>
        <v/>
      </c>
      <c r="AQ269" s="192" t="str">
        <f t="shared" si="237"/>
        <v/>
      </c>
      <c r="AR269" s="192" t="str">
        <f t="shared" si="238"/>
        <v/>
      </c>
      <c r="AS269" s="192" t="str">
        <f t="shared" si="239"/>
        <v/>
      </c>
      <c r="AT269" s="192" t="str">
        <f t="shared" si="240"/>
        <v/>
      </c>
      <c r="AU269" s="192" t="str">
        <f t="shared" si="241"/>
        <v/>
      </c>
      <c r="AV269" s="192" t="str">
        <f t="shared" si="242"/>
        <v/>
      </c>
      <c r="AW269" s="192" t="str">
        <f t="shared" si="243"/>
        <v/>
      </c>
      <c r="AX269" s="192" t="str">
        <f t="shared" si="244"/>
        <v/>
      </c>
      <c r="AY269" s="192" t="str">
        <f t="shared" si="245"/>
        <v/>
      </c>
      <c r="BB269">
        <f t="shared" si="246"/>
        <v>800</v>
      </c>
      <c r="BC269">
        <f t="shared" si="247"/>
        <v>800</v>
      </c>
      <c r="BD269">
        <f t="shared" si="248"/>
        <v>800</v>
      </c>
      <c r="BE269">
        <f t="shared" si="249"/>
        <v>800</v>
      </c>
      <c r="BF269">
        <f t="shared" si="250"/>
        <v>800</v>
      </c>
      <c r="BG269">
        <f t="shared" si="251"/>
        <v>800</v>
      </c>
      <c r="BH269">
        <v>255</v>
      </c>
      <c r="BK269">
        <f t="shared" si="252"/>
        <v>800</v>
      </c>
      <c r="BL269">
        <f t="shared" si="253"/>
        <v>800</v>
      </c>
      <c r="BM269">
        <f t="shared" si="254"/>
        <v>800</v>
      </c>
      <c r="BN269">
        <f t="shared" si="255"/>
        <v>800</v>
      </c>
      <c r="BO269">
        <f t="shared" si="256"/>
        <v>800</v>
      </c>
      <c r="BP269">
        <f t="shared" si="257"/>
        <v>800</v>
      </c>
      <c r="BQ269">
        <f t="shared" si="258"/>
        <v>800</v>
      </c>
      <c r="CS269" s="193" t="str">
        <f t="shared" si="195"/>
        <v/>
      </c>
      <c r="CT269" s="193" t="str">
        <f t="shared" si="196"/>
        <v/>
      </c>
      <c r="CU269" s="193" t="str">
        <f t="shared" si="197"/>
        <v/>
      </c>
      <c r="CV269" s="193" t="str">
        <f t="shared" si="198"/>
        <v/>
      </c>
      <c r="CW269" s="193" t="str">
        <f t="shared" si="199"/>
        <v/>
      </c>
      <c r="CX269" s="193" t="str">
        <f t="shared" si="200"/>
        <v/>
      </c>
      <c r="CY269" s="193" t="str">
        <f t="shared" si="201"/>
        <v/>
      </c>
      <c r="CZ269" s="193" t="str">
        <f t="shared" si="202"/>
        <v/>
      </c>
      <c r="DA269" s="193" t="str">
        <f t="shared" si="203"/>
        <v/>
      </c>
      <c r="DB269" s="193" t="str">
        <f t="shared" si="204"/>
        <v/>
      </c>
      <c r="DC269" s="193" t="str">
        <f t="shared" si="205"/>
        <v/>
      </c>
      <c r="DF269">
        <v>256</v>
      </c>
      <c r="DG269" s="192" t="e">
        <f t="shared" si="206"/>
        <v>#NUM!</v>
      </c>
      <c r="DH269" s="192" t="e">
        <f t="shared" si="207"/>
        <v>#NUM!</v>
      </c>
      <c r="DI269" s="192" t="e">
        <f t="shared" si="208"/>
        <v>#NUM!</v>
      </c>
      <c r="DJ269" s="192" t="e">
        <f t="shared" si="209"/>
        <v>#NUM!</v>
      </c>
      <c r="DK269" s="192" t="e">
        <f t="shared" si="210"/>
        <v>#NUM!</v>
      </c>
      <c r="DL269" s="192" t="e">
        <f t="shared" si="211"/>
        <v>#NUM!</v>
      </c>
      <c r="DM269" s="192" t="e">
        <f t="shared" si="212"/>
        <v>#NUM!</v>
      </c>
      <c r="DN269" s="192" t="e">
        <f t="shared" si="213"/>
        <v>#NUM!</v>
      </c>
      <c r="DO269" s="192" t="e">
        <f t="shared" si="214"/>
        <v>#NUM!</v>
      </c>
      <c r="DP269" s="192" t="e">
        <f t="shared" si="215"/>
        <v>#NUM!</v>
      </c>
      <c r="DQ269" s="192" t="e">
        <f t="shared" si="216"/>
        <v>#NUM!</v>
      </c>
      <c r="DU269" s="204" t="e">
        <f t="shared" si="217"/>
        <v>#NUM!</v>
      </c>
      <c r="DV269" s="204" t="e">
        <f t="shared" si="218"/>
        <v>#NUM!</v>
      </c>
      <c r="DW269" s="204" t="e">
        <f t="shared" si="219"/>
        <v>#NUM!</v>
      </c>
      <c r="DX269" s="204" t="e">
        <f t="shared" si="220"/>
        <v>#NUM!</v>
      </c>
      <c r="DY269" s="204" t="e">
        <f t="shared" si="221"/>
        <v>#NUM!</v>
      </c>
      <c r="DZ269" s="204" t="e">
        <f t="shared" si="222"/>
        <v>#NUM!</v>
      </c>
      <c r="EA269" s="204" t="e">
        <f t="shared" si="223"/>
        <v>#NUM!</v>
      </c>
      <c r="EB269" s="204" t="e">
        <f t="shared" si="224"/>
        <v>#NUM!</v>
      </c>
      <c r="EC269" s="204" t="e">
        <f t="shared" si="225"/>
        <v>#NUM!</v>
      </c>
      <c r="ED269" s="204" t="e">
        <f t="shared" si="226"/>
        <v>#NUM!</v>
      </c>
      <c r="EE269" s="204" t="e">
        <f t="shared" si="227"/>
        <v>#NUM!</v>
      </c>
    </row>
    <row r="270" spans="2:135" ht="22.8" x14ac:dyDescent="0.3">
      <c r="B270" s="225" t="str">
        <f t="shared" si="228"/>
        <v/>
      </c>
      <c r="C270" s="226" t="str">
        <f t="shared" si="229"/>
        <v/>
      </c>
      <c r="D270" s="227" t="s">
        <v>293</v>
      </c>
      <c r="E270" s="279" t="s">
        <v>38</v>
      </c>
      <c r="F270" s="202"/>
      <c r="G270" s="202"/>
      <c r="H270" s="202"/>
      <c r="I270" s="202"/>
      <c r="J270" s="202"/>
      <c r="K270" s="201"/>
      <c r="U270">
        <v>256</v>
      </c>
      <c r="V270">
        <f t="shared" si="230"/>
        <v>800</v>
      </c>
      <c r="W270" t="str">
        <f t="shared" si="231"/>
        <v/>
      </c>
      <c r="X270" t="str">
        <f>IF(B269="","",IF(OR(W270="",W270=0),"",IF(V270=800,"",INDEX(DATA!$M$10:$Q$10,1,MATCH(W270,DATA!$M$9:$Q$9,0)))))</f>
        <v/>
      </c>
      <c r="Y270" t="str">
        <f>IF(B269="","",IF($CG$13=2,IF(OR(F269="NO",F269=""),"",F269),IF(V270=800,"",DATA!$M$11)))</f>
        <v/>
      </c>
      <c r="Z270" t="str">
        <f>IF(B269="","",IF(AND($CG$13=2,G269="NO"),"",IF(V270=800,"",LEFT(DATA!$M$12,2)&amp;D269)))</f>
        <v/>
      </c>
      <c r="AA270" t="str">
        <f>IF(B269="","",IF(AND($CG$13=2,G269="NO"),"",IF(V270=800,"",LEFT(DATA!$M$13,2)&amp;D269)))</f>
        <v/>
      </c>
      <c r="AB270" t="str">
        <f>IF(B269="","",IF(AND($CG$13=2,H269="NO"),"",IF(V270=800,"",LEFT(DATA!$M$14,2)&amp;D269)))</f>
        <v/>
      </c>
      <c r="AC270" t="str">
        <f>IF(B269="","",IF(AND($CG$13=2,H269="NO"),"",IF(V270=800,"",LEFT(DATA!$M$15,2)&amp;D269)))</f>
        <v/>
      </c>
      <c r="AD270" t="str">
        <f>IF(B269="","",IF(AND($CG$13=2,I269="NO"),"",IF(V270=800,"",LEFT(DATA!$M$16,2)&amp;D269)))</f>
        <v/>
      </c>
      <c r="AE270" t="str">
        <f>IF(B269="","",IF(AND($CG$13=2,I269="NO"),"",IF(V270=800,"",LEFT(DATA!$M$17,2)&amp;D269)))</f>
        <v/>
      </c>
      <c r="AF270" t="str">
        <f>IF(B269="","",IF(AND($CG$13=2,J269="NO"),"",IF(V270=800,"",LEFT(DATA!$M$18,2)&amp;D269)))</f>
        <v/>
      </c>
      <c r="AG270" t="str">
        <f>IF(B269="","",IF(AND($CG$13=2,J269="NO"),"",IF(V270=800,"",LEFT(DATA!$M$19,2)&amp;D269)))</f>
        <v/>
      </c>
      <c r="AJ270" s="192" t="str">
        <f t="shared" si="232"/>
        <v/>
      </c>
      <c r="AK270" s="192" t="str">
        <f t="shared" si="233"/>
        <v/>
      </c>
      <c r="AL270" s="192" t="str">
        <f t="shared" si="234"/>
        <v/>
      </c>
      <c r="AM270" s="192" t="e">
        <f t="shared" si="235"/>
        <v>#VALUE!</v>
      </c>
      <c r="AN270" s="192">
        <v>256</v>
      </c>
      <c r="AO270" s="192" t="str">
        <f>IF(AL270="","",INDEX($W$15:$AG$402,MATCH(AL270,V$15:$V$402,0),1))</f>
        <v/>
      </c>
      <c r="AP270" s="192" t="str">
        <f t="shared" si="236"/>
        <v/>
      </c>
      <c r="AQ270" s="192" t="str">
        <f t="shared" si="237"/>
        <v/>
      </c>
      <c r="AR270" s="192" t="str">
        <f t="shared" si="238"/>
        <v/>
      </c>
      <c r="AS270" s="192" t="str">
        <f t="shared" si="239"/>
        <v/>
      </c>
      <c r="AT270" s="192" t="str">
        <f t="shared" si="240"/>
        <v/>
      </c>
      <c r="AU270" s="192" t="str">
        <f t="shared" si="241"/>
        <v/>
      </c>
      <c r="AV270" s="192" t="str">
        <f t="shared" si="242"/>
        <v/>
      </c>
      <c r="AW270" s="192" t="str">
        <f t="shared" si="243"/>
        <v/>
      </c>
      <c r="AX270" s="192" t="str">
        <f t="shared" si="244"/>
        <v/>
      </c>
      <c r="AY270" s="192" t="str">
        <f t="shared" si="245"/>
        <v/>
      </c>
      <c r="BB270">
        <f t="shared" si="246"/>
        <v>800</v>
      </c>
      <c r="BC270">
        <f t="shared" si="247"/>
        <v>800</v>
      </c>
      <c r="BD270">
        <f t="shared" si="248"/>
        <v>800</v>
      </c>
      <c r="BE270">
        <f t="shared" si="249"/>
        <v>800</v>
      </c>
      <c r="BF270">
        <f t="shared" si="250"/>
        <v>800</v>
      </c>
      <c r="BG270">
        <f t="shared" si="251"/>
        <v>800</v>
      </c>
      <c r="BH270">
        <v>256</v>
      </c>
      <c r="BK270">
        <f t="shared" si="252"/>
        <v>800</v>
      </c>
      <c r="BL270">
        <f t="shared" si="253"/>
        <v>800</v>
      </c>
      <c r="BM270">
        <f t="shared" si="254"/>
        <v>800</v>
      </c>
      <c r="BN270">
        <f t="shared" si="255"/>
        <v>800</v>
      </c>
      <c r="BO270">
        <f t="shared" si="256"/>
        <v>800</v>
      </c>
      <c r="BP270">
        <f t="shared" si="257"/>
        <v>800</v>
      </c>
      <c r="BQ270">
        <f t="shared" si="258"/>
        <v>800</v>
      </c>
      <c r="CS270" s="193" t="str">
        <f t="shared" si="195"/>
        <v/>
      </c>
      <c r="CT270" s="193" t="str">
        <f t="shared" si="196"/>
        <v/>
      </c>
      <c r="CU270" s="193" t="str">
        <f t="shared" si="197"/>
        <v/>
      </c>
      <c r="CV270" s="193" t="str">
        <f t="shared" si="198"/>
        <v/>
      </c>
      <c r="CW270" s="193" t="str">
        <f t="shared" si="199"/>
        <v/>
      </c>
      <c r="CX270" s="193" t="str">
        <f t="shared" si="200"/>
        <v/>
      </c>
      <c r="CY270" s="193" t="str">
        <f t="shared" si="201"/>
        <v/>
      </c>
      <c r="CZ270" s="193" t="str">
        <f t="shared" si="202"/>
        <v/>
      </c>
      <c r="DA270" s="193" t="str">
        <f t="shared" si="203"/>
        <v/>
      </c>
      <c r="DB270" s="193" t="str">
        <f t="shared" si="204"/>
        <v/>
      </c>
      <c r="DC270" s="193" t="str">
        <f t="shared" si="205"/>
        <v/>
      </c>
      <c r="DF270">
        <v>257</v>
      </c>
      <c r="DG270" s="192" t="e">
        <f t="shared" si="206"/>
        <v>#NUM!</v>
      </c>
      <c r="DH270" s="192" t="e">
        <f t="shared" si="207"/>
        <v>#NUM!</v>
      </c>
      <c r="DI270" s="192" t="e">
        <f t="shared" si="208"/>
        <v>#NUM!</v>
      </c>
      <c r="DJ270" s="192" t="e">
        <f t="shared" si="209"/>
        <v>#NUM!</v>
      </c>
      <c r="DK270" s="192" t="e">
        <f t="shared" si="210"/>
        <v>#NUM!</v>
      </c>
      <c r="DL270" s="192" t="e">
        <f t="shared" si="211"/>
        <v>#NUM!</v>
      </c>
      <c r="DM270" s="192" t="e">
        <f t="shared" si="212"/>
        <v>#NUM!</v>
      </c>
      <c r="DN270" s="192" t="e">
        <f t="shared" si="213"/>
        <v>#NUM!</v>
      </c>
      <c r="DO270" s="192" t="e">
        <f t="shared" si="214"/>
        <v>#NUM!</v>
      </c>
      <c r="DP270" s="192" t="e">
        <f t="shared" si="215"/>
        <v>#NUM!</v>
      </c>
      <c r="DQ270" s="192" t="e">
        <f t="shared" si="216"/>
        <v>#NUM!</v>
      </c>
      <c r="DU270" s="204" t="e">
        <f t="shared" si="217"/>
        <v>#NUM!</v>
      </c>
      <c r="DV270" s="204" t="e">
        <f t="shared" si="218"/>
        <v>#NUM!</v>
      </c>
      <c r="DW270" s="204" t="e">
        <f t="shared" si="219"/>
        <v>#NUM!</v>
      </c>
      <c r="DX270" s="204" t="e">
        <f t="shared" si="220"/>
        <v>#NUM!</v>
      </c>
      <c r="DY270" s="204" t="e">
        <f t="shared" si="221"/>
        <v>#NUM!</v>
      </c>
      <c r="DZ270" s="204" t="e">
        <f t="shared" si="222"/>
        <v>#NUM!</v>
      </c>
      <c r="EA270" s="204" t="e">
        <f t="shared" si="223"/>
        <v>#NUM!</v>
      </c>
      <c r="EB270" s="204" t="e">
        <f t="shared" si="224"/>
        <v>#NUM!</v>
      </c>
      <c r="EC270" s="204" t="e">
        <f t="shared" si="225"/>
        <v>#NUM!</v>
      </c>
      <c r="ED270" s="204" t="e">
        <f t="shared" si="226"/>
        <v>#NUM!</v>
      </c>
      <c r="EE270" s="204" t="e">
        <f t="shared" si="227"/>
        <v>#NUM!</v>
      </c>
    </row>
    <row r="271" spans="2:135" ht="22.8" x14ac:dyDescent="0.3">
      <c r="B271" s="225" t="str">
        <f t="shared" si="228"/>
        <v/>
      </c>
      <c r="C271" s="226" t="str">
        <f t="shared" si="229"/>
        <v/>
      </c>
      <c r="D271" s="227" t="s">
        <v>293</v>
      </c>
      <c r="E271" s="279" t="s">
        <v>38</v>
      </c>
      <c r="F271" s="202"/>
      <c r="G271" s="202"/>
      <c r="H271" s="202"/>
      <c r="I271" s="202"/>
      <c r="J271" s="202"/>
      <c r="K271" s="201"/>
      <c r="U271">
        <v>257</v>
      </c>
      <c r="V271">
        <f t="shared" si="230"/>
        <v>800</v>
      </c>
      <c r="W271" t="str">
        <f t="shared" si="231"/>
        <v/>
      </c>
      <c r="X271" t="str">
        <f>IF(B270="","",IF(OR(W271="",W271=0),"",IF(V271=800,"",INDEX(DATA!$M$10:$Q$10,1,MATCH(W271,DATA!$M$9:$Q$9,0)))))</f>
        <v/>
      </c>
      <c r="Y271" t="str">
        <f>IF(B270="","",IF($CG$13=2,IF(OR(F270="NO",F270=""),"",F270),IF(V271=800,"",DATA!$M$11)))</f>
        <v/>
      </c>
      <c r="Z271" t="str">
        <f>IF(B270="","",IF(AND($CG$13=2,G270="NO"),"",IF(V271=800,"",LEFT(DATA!$M$12,2)&amp;D270)))</f>
        <v/>
      </c>
      <c r="AA271" t="str">
        <f>IF(B270="","",IF(AND($CG$13=2,G270="NO"),"",IF(V271=800,"",LEFT(DATA!$M$13,2)&amp;D270)))</f>
        <v/>
      </c>
      <c r="AB271" t="str">
        <f>IF(B270="","",IF(AND($CG$13=2,H270="NO"),"",IF(V271=800,"",LEFT(DATA!$M$14,2)&amp;D270)))</f>
        <v/>
      </c>
      <c r="AC271" t="str">
        <f>IF(B270="","",IF(AND($CG$13=2,H270="NO"),"",IF(V271=800,"",LEFT(DATA!$M$15,2)&amp;D270)))</f>
        <v/>
      </c>
      <c r="AD271" t="str">
        <f>IF(B270="","",IF(AND($CG$13=2,I270="NO"),"",IF(V271=800,"",LEFT(DATA!$M$16,2)&amp;D270)))</f>
        <v/>
      </c>
      <c r="AE271" t="str">
        <f>IF(B270="","",IF(AND($CG$13=2,I270="NO"),"",IF(V271=800,"",LEFT(DATA!$M$17,2)&amp;D270)))</f>
        <v/>
      </c>
      <c r="AF271" t="str">
        <f>IF(B270="","",IF(AND($CG$13=2,J270="NO"),"",IF(V271=800,"",LEFT(DATA!$M$18,2)&amp;D270)))</f>
        <v/>
      </c>
      <c r="AG271" t="str">
        <f>IF(B270="","",IF(AND($CG$13=2,J270="NO"),"",IF(V271=800,"",LEFT(DATA!$M$19,2)&amp;D270)))</f>
        <v/>
      </c>
      <c r="AJ271" s="192" t="str">
        <f t="shared" si="232"/>
        <v/>
      </c>
      <c r="AK271" s="192" t="str">
        <f t="shared" si="233"/>
        <v/>
      </c>
      <c r="AL271" s="192" t="str">
        <f t="shared" si="234"/>
        <v/>
      </c>
      <c r="AM271" s="192" t="e">
        <f t="shared" si="235"/>
        <v>#VALUE!</v>
      </c>
      <c r="AN271" s="192">
        <v>257</v>
      </c>
      <c r="AO271" s="192" t="str">
        <f>IF(AL271="","",INDEX($W$15:$AG$402,MATCH(AL271,V$15:$V$402,0),1))</f>
        <v/>
      </c>
      <c r="AP271" s="192" t="str">
        <f t="shared" si="236"/>
        <v/>
      </c>
      <c r="AQ271" s="192" t="str">
        <f t="shared" si="237"/>
        <v/>
      </c>
      <c r="AR271" s="192" t="str">
        <f t="shared" si="238"/>
        <v/>
      </c>
      <c r="AS271" s="192" t="str">
        <f t="shared" si="239"/>
        <v/>
      </c>
      <c r="AT271" s="192" t="str">
        <f t="shared" si="240"/>
        <v/>
      </c>
      <c r="AU271" s="192" t="str">
        <f t="shared" si="241"/>
        <v/>
      </c>
      <c r="AV271" s="192" t="str">
        <f t="shared" si="242"/>
        <v/>
      </c>
      <c r="AW271" s="192" t="str">
        <f t="shared" si="243"/>
        <v/>
      </c>
      <c r="AX271" s="192" t="str">
        <f t="shared" si="244"/>
        <v/>
      </c>
      <c r="AY271" s="192" t="str">
        <f t="shared" si="245"/>
        <v/>
      </c>
      <c r="BB271">
        <f t="shared" si="246"/>
        <v>800</v>
      </c>
      <c r="BC271">
        <f t="shared" si="247"/>
        <v>800</v>
      </c>
      <c r="BD271">
        <f t="shared" si="248"/>
        <v>800</v>
      </c>
      <c r="BE271">
        <f t="shared" si="249"/>
        <v>800</v>
      </c>
      <c r="BF271">
        <f t="shared" si="250"/>
        <v>800</v>
      </c>
      <c r="BG271">
        <f t="shared" si="251"/>
        <v>800</v>
      </c>
      <c r="BH271">
        <v>257</v>
      </c>
      <c r="BK271">
        <f t="shared" si="252"/>
        <v>800</v>
      </c>
      <c r="BL271">
        <f t="shared" si="253"/>
        <v>800</v>
      </c>
      <c r="BM271">
        <f t="shared" si="254"/>
        <v>800</v>
      </c>
      <c r="BN271">
        <f t="shared" si="255"/>
        <v>800</v>
      </c>
      <c r="BO271">
        <f t="shared" si="256"/>
        <v>800</v>
      </c>
      <c r="BP271">
        <f t="shared" si="257"/>
        <v>800</v>
      </c>
      <c r="BQ271">
        <f t="shared" si="258"/>
        <v>800</v>
      </c>
      <c r="CS271" s="193" t="str">
        <f t="shared" ref="CS271:CS334" si="259">IF(W272="","",U272)</f>
        <v/>
      </c>
      <c r="CT271" s="193" t="str">
        <f t="shared" ref="CT271:CT334" si="260">IF(X272="","",U272)</f>
        <v/>
      </c>
      <c r="CU271" s="193" t="str">
        <f t="shared" ref="CU271:CU334" si="261">IF(Y272="","",U272)</f>
        <v/>
      </c>
      <c r="CV271" s="193" t="str">
        <f t="shared" ref="CV271:CV334" si="262">IF(Z272="","",U272)</f>
        <v/>
      </c>
      <c r="CW271" s="193" t="str">
        <f t="shared" ref="CW271:CW334" si="263">IF(AA272="","",U272)</f>
        <v/>
      </c>
      <c r="CX271" s="193" t="str">
        <f t="shared" ref="CX271:CX334" si="264">IF(AB272="","",U272)</f>
        <v/>
      </c>
      <c r="CY271" s="193" t="str">
        <f t="shared" ref="CY271:CY334" si="265">IF(AC272="","",U272)</f>
        <v/>
      </c>
      <c r="CZ271" s="193" t="str">
        <f t="shared" ref="CZ271:CZ334" si="266">IF(AD272="","",U272)</f>
        <v/>
      </c>
      <c r="DA271" s="193" t="str">
        <f t="shared" ref="DA271:DA334" si="267">IF(AE272="","",U272)</f>
        <v/>
      </c>
      <c r="DB271" s="193" t="str">
        <f t="shared" ref="DB271:DB334" si="268">IF(AF272="","",U272)</f>
        <v/>
      </c>
      <c r="DC271" s="193" t="str">
        <f t="shared" ref="DC271:DC334" si="269">IF(AG272="","",U272)</f>
        <v/>
      </c>
      <c r="DF271">
        <v>258</v>
      </c>
      <c r="DG271" s="192" t="e">
        <f t="shared" ref="DG271:DG334" si="270">INDEX($W$15:$W$401,SMALL($CS$14:$CS$401,$U272),1)</f>
        <v>#NUM!</v>
      </c>
      <c r="DH271" s="192" t="e">
        <f t="shared" ref="DH271:DH334" si="271">INDEX($X$15:$X$401,SMALL($CT$14:$CT$401,$U272),1)</f>
        <v>#NUM!</v>
      </c>
      <c r="DI271" s="192" t="e">
        <f t="shared" ref="DI271:DI334" si="272">INDEX($Y$15:$Y$401,SMALL($CU$14:$CU$401,$U272),1)</f>
        <v>#NUM!</v>
      </c>
      <c r="DJ271" s="192" t="e">
        <f t="shared" ref="DJ271:DJ334" si="273">INDEX($Z$15:$Z$401,SMALL($CV$14:$CV$401,$U272),1)</f>
        <v>#NUM!</v>
      </c>
      <c r="DK271" s="192" t="e">
        <f t="shared" ref="DK271:DK334" si="274">INDEX($AA$15:$AA$401,SMALL($CW$14:$CW$401,$U272),1)</f>
        <v>#NUM!</v>
      </c>
      <c r="DL271" s="192" t="e">
        <f t="shared" ref="DL271:DL334" si="275">INDEX($AB$15:$AB$401,SMALL($CX$14:$CX$401,$U272),1)</f>
        <v>#NUM!</v>
      </c>
      <c r="DM271" s="192" t="e">
        <f t="shared" ref="DM271:DM334" si="276">INDEX($AC$15:$AC$401,SMALL($CY$14:$CY$401,$U272),1)</f>
        <v>#NUM!</v>
      </c>
      <c r="DN271" s="192" t="e">
        <f t="shared" ref="DN271:DN334" si="277">INDEX($AD$15:$AD$401,SMALL($CZ$14:$CZ$401,$U272),1)</f>
        <v>#NUM!</v>
      </c>
      <c r="DO271" s="192" t="e">
        <f t="shared" ref="DO271:DO334" si="278">INDEX($AE$15:$AE$401,SMALL($DA$14:$DA$401,$U272),1)</f>
        <v>#NUM!</v>
      </c>
      <c r="DP271" s="192" t="e">
        <f t="shared" ref="DP271:DP334" si="279">INDEX($AF$15:$AF$401,SMALL($DB$14:$DB$401,$U272),1)</f>
        <v>#NUM!</v>
      </c>
      <c r="DQ271" s="192" t="e">
        <f t="shared" ref="DQ271:DQ334" si="280">INDEX($AG$15:$AG$401,SMALL($DC$14:$DC$401,$U272),1)</f>
        <v>#NUM!</v>
      </c>
      <c r="DU271" s="204" t="e">
        <f t="shared" ref="DU271:DU334" si="281">INDEX($V$15:$V$402,SMALL($CS$14:$CS$401,U272),1)</f>
        <v>#NUM!</v>
      </c>
      <c r="DV271" s="204" t="e">
        <f t="shared" ref="DV271:DV334" si="282">INDEX($V$15:$V$402,SMALL($CT$14:$CT$401,U272),1)</f>
        <v>#NUM!</v>
      </c>
      <c r="DW271" s="204" t="e">
        <f t="shared" ref="DW271:DW334" si="283">INDEX($V$15:$V$402,SMALL($CU$14:$CU$401,U272),1)</f>
        <v>#NUM!</v>
      </c>
      <c r="DX271" s="204" t="e">
        <f t="shared" ref="DX271:DX334" si="284">INDEX($V$15:$V$402,SMALL($CV$14:$CV$401,U272),1)</f>
        <v>#NUM!</v>
      </c>
      <c r="DY271" s="204" t="e">
        <f t="shared" ref="DY271:DY334" si="285">INDEX($V$15:$V$402,SMALL($CW$14:$CW$401,U272),1)</f>
        <v>#NUM!</v>
      </c>
      <c r="DZ271" s="204" t="e">
        <f t="shared" ref="DZ271:DZ334" si="286">INDEX($V$15:$V$402,SMALL($CX$14:$CX$401,U272),1)</f>
        <v>#NUM!</v>
      </c>
      <c r="EA271" s="204" t="e">
        <f t="shared" ref="EA271:EA334" si="287">INDEX($V$15:$V$402,SMALL($CY$14:$CY$401,U272),1)</f>
        <v>#NUM!</v>
      </c>
      <c r="EB271" s="204" t="e">
        <f t="shared" ref="EB271:EB334" si="288">INDEX($V$15:$V$402,SMALL($CZ$14:$CZ$401,U272),1)</f>
        <v>#NUM!</v>
      </c>
      <c r="EC271" s="204" t="e">
        <f t="shared" ref="EC271:EC334" si="289">INDEX($V$15:$V$402,SMALL($DA$14:$DA$401,U272),1)</f>
        <v>#NUM!</v>
      </c>
      <c r="ED271" s="204" t="e">
        <f t="shared" ref="ED271:ED334" si="290">INDEX($V$15:$V$402,SMALL($DB$14:$DB$401,U272),1)</f>
        <v>#NUM!</v>
      </c>
      <c r="EE271" s="204" t="e">
        <f t="shared" ref="EE271:EE334" si="291">INDEX($V$15:$V$402,SMALL($DC$14:$DC$401,U272),1)</f>
        <v>#NUM!</v>
      </c>
    </row>
    <row r="272" spans="2:135" ht="22.8" x14ac:dyDescent="0.3">
      <c r="B272" s="225" t="str">
        <f t="shared" ref="B272:B335" si="292">IF(B271="","",IF(B271+1=$T$9,$T$9,IF(B271+1&gt;$T$9,"",IF(B271+1&lt;$T$9,B271+1,""))))</f>
        <v/>
      </c>
      <c r="C272" s="226" t="str">
        <f t="shared" ref="C272:C335" si="293">IF(C271="","",IF(C271+1=$T$8,$T$8,IF(C271+1&gt;$T$8,"",IF(C271+1&lt;$T$8,C271+1,""))))</f>
        <v/>
      </c>
      <c r="D272" s="227" t="s">
        <v>293</v>
      </c>
      <c r="E272" s="279" t="s">
        <v>38</v>
      </c>
      <c r="F272" s="202"/>
      <c r="G272" s="202"/>
      <c r="H272" s="202"/>
      <c r="I272" s="202"/>
      <c r="J272" s="202"/>
      <c r="K272" s="201"/>
      <c r="U272">
        <v>258</v>
      </c>
      <c r="V272">
        <f t="shared" ref="V272:V335" si="294">IF(OR(B271="",K271=CM$15,K271="AB"),800,C271)</f>
        <v>800</v>
      </c>
      <c r="W272" t="str">
        <f t="shared" ref="W272:W335" si="295">IF($CG$13=2,IF(OR(E271="NO",E271=""),"",E271),IF(V272=800,"",IF(E271="","",E271)))</f>
        <v/>
      </c>
      <c r="X272" t="str">
        <f>IF(B271="","",IF(OR(W272="",W272=0),"",IF(V272=800,"",INDEX(DATA!$M$10:$Q$10,1,MATCH(W272,DATA!$M$9:$Q$9,0)))))</f>
        <v/>
      </c>
      <c r="Y272" t="str">
        <f>IF(B271="","",IF($CG$13=2,IF(OR(F271="NO",F271=""),"",F271),IF(V272=800,"",DATA!$M$11)))</f>
        <v/>
      </c>
      <c r="Z272" t="str">
        <f>IF(B271="","",IF(AND($CG$13=2,G271="NO"),"",IF(V272=800,"",LEFT(DATA!$M$12,2)&amp;D271)))</f>
        <v/>
      </c>
      <c r="AA272" t="str">
        <f>IF(B271="","",IF(AND($CG$13=2,G271="NO"),"",IF(V272=800,"",LEFT(DATA!$M$13,2)&amp;D271)))</f>
        <v/>
      </c>
      <c r="AB272" t="str">
        <f>IF(B271="","",IF(AND($CG$13=2,H271="NO"),"",IF(V272=800,"",LEFT(DATA!$M$14,2)&amp;D271)))</f>
        <v/>
      </c>
      <c r="AC272" t="str">
        <f>IF(B271="","",IF(AND($CG$13=2,H271="NO"),"",IF(V272=800,"",LEFT(DATA!$M$15,2)&amp;D271)))</f>
        <v/>
      </c>
      <c r="AD272" t="str">
        <f>IF(B271="","",IF(AND($CG$13=2,I271="NO"),"",IF(V272=800,"",LEFT(DATA!$M$16,2)&amp;D271)))</f>
        <v/>
      </c>
      <c r="AE272" t="str">
        <f>IF(B271="","",IF(AND($CG$13=2,I271="NO"),"",IF(V272=800,"",LEFT(DATA!$M$17,2)&amp;D271)))</f>
        <v/>
      </c>
      <c r="AF272" t="str">
        <f>IF(B271="","",IF(AND($CG$13=2,J271="NO"),"",IF(V272=800,"",LEFT(DATA!$M$18,2)&amp;D271)))</f>
        <v/>
      </c>
      <c r="AG272" t="str">
        <f>IF(B271="","",IF(AND($CG$13=2,J271="NO"),"",IF(V272=800,"",LEFT(DATA!$M$19,2)&amp;D271)))</f>
        <v/>
      </c>
      <c r="AJ272" s="192" t="str">
        <f t="shared" ref="AJ272:AJ335" si="296">IF(AND($CG$13=2,SUMPRODUCT(--(X272:AG272&lt;&gt;""))=0),"",IF(INDEX(X272:AG272,1,$AJ$13)="","",IF(V272=800,"",U272)))</f>
        <v/>
      </c>
      <c r="AK272" s="192" t="str">
        <f t="shared" ref="AK272:AK335" si="297">IF(ISERROR(SMALL($AJ$15:$AJ$402,U272)),"",SMALL($AJ$15:$AJ$402,U272))</f>
        <v/>
      </c>
      <c r="AL272" s="192" t="str">
        <f t="shared" ref="AL272:AL335" si="298">IF(AK272="","",INDEX($V$15:$V$402,MATCH(AK272,$U$15:$U$402,0),1))</f>
        <v/>
      </c>
      <c r="AM272" s="192" t="e">
        <f t="shared" ref="AM272:AM335" si="299">IF(OR(AL272="",AJ$13=12,INDEX($W$15:$AG$402,AK272,AJ$13)=0),"",INDEX($W$15:$AG$402,AK272,AJ$13))</f>
        <v>#VALUE!</v>
      </c>
      <c r="AN272" s="192">
        <v>258</v>
      </c>
      <c r="AO272" s="192" t="str">
        <f>IF(AL272="","",INDEX($W$15:$AG$402,MATCH(AL272,V$15:$V$402,0),1))</f>
        <v/>
      </c>
      <c r="AP272" s="192" t="str">
        <f t="shared" ref="AP272:AP335" si="300">IF(AL272="","",INDEX($W$15:$AG$402,MATCH(AL272,$V$15:$V$3402,0),2))</f>
        <v/>
      </c>
      <c r="AQ272" s="192" t="str">
        <f t="shared" ref="AQ272:AQ335" si="301">IF(AL272="","",INDEX($W$15:$AG$402,MATCH(AL272,$V$15:$V$402,0),3))</f>
        <v/>
      </c>
      <c r="AR272" s="192" t="str">
        <f t="shared" ref="AR272:AR335" si="302">IF(AL272="","",INDEX($W$15:$AG$402,MATCH(AL272,$V$15:$V$402,0),4))</f>
        <v/>
      </c>
      <c r="AS272" s="192" t="str">
        <f t="shared" ref="AS272:AS335" si="303">IF(AL272="","",INDEX($W$15:$AG$402,MATCH(AL272,$V$15:$V$402,0),5))</f>
        <v/>
      </c>
      <c r="AT272" s="192" t="str">
        <f t="shared" ref="AT272:AT335" si="304">IF(AL272="","",INDEX($W$15:$AG$402,MATCH(AL272,$V$15:$V$402,0),6))</f>
        <v/>
      </c>
      <c r="AU272" s="192" t="str">
        <f t="shared" ref="AU272:AU335" si="305">IF(AL272="","",INDEX($W$15:$AG$402,MATCH(AL272,$V$15:$V$402,0),7))</f>
        <v/>
      </c>
      <c r="AV272" s="192" t="str">
        <f t="shared" ref="AV272:AV335" si="306">IF(AL272="","",INDEX($W$15:$AG$402,MATCH(AL272,$V$15:$V$402,0),8))</f>
        <v/>
      </c>
      <c r="AW272" s="192" t="str">
        <f t="shared" ref="AW272:AW335" si="307">IF(AL272="","",INDEX($W$15:$AG$402,MATCH(AL272,$V$15:$V$402,0),9))</f>
        <v/>
      </c>
      <c r="AX272" s="192" t="str">
        <f t="shared" ref="AX272:AX335" si="308">IF(AL272="","",INDEX($W$15:$AG$402,MATCH(AL272,$V$15:$V$402,0),10))</f>
        <v/>
      </c>
      <c r="AY272" s="192" t="str">
        <f t="shared" ref="AY272:AY335" si="309">IF(AL272="","",INDEX($W$15:$AG$402,MATCH(AL272,$V$15:$V$402,0),11))</f>
        <v/>
      </c>
      <c r="BB272">
        <f t="shared" ref="BB272:BB335" si="310">IF(OR(B271="",D271=$CM$15),800,IF(D271=$BB$14,B271,800))</f>
        <v>800</v>
      </c>
      <c r="BC272">
        <f t="shared" ref="BC272:BC335" si="311">IF(OR(B271="",D271=$CM$15),800,IF(D271=$BC$14,B271,800))</f>
        <v>800</v>
      </c>
      <c r="BD272">
        <f t="shared" ref="BD272:BD335" si="312">IF(OR(B271="",D271=$CM$15),800,IF(D271=$BD$14,B271,800))</f>
        <v>800</v>
      </c>
      <c r="BE272">
        <f t="shared" ref="BE272:BE335" si="313">IF(OR(B271="",D271=$CM$15),800,IF(D271=$BE$14,B271,800))</f>
        <v>800</v>
      </c>
      <c r="BF272">
        <f t="shared" ref="BF272:BF335" si="314">IF(OR(B271="",D271=$CM$15),800,IF(D271=$BF$14,B271,800))</f>
        <v>800</v>
      </c>
      <c r="BG272">
        <f t="shared" ref="BG272:BG335" si="315">IF(OR(B271="",D271=$CM$15),800,B271)</f>
        <v>800</v>
      </c>
      <c r="BH272">
        <v>258</v>
      </c>
      <c r="BK272">
        <f t="shared" ref="BK272:BK335" si="316">IF(AND($CG$13=2,W272=""),800,IF(OR(B271="",K271=$CM$15),800,IF(E271=BK$14,B271,800)))</f>
        <v>800</v>
      </c>
      <c r="BL272">
        <f t="shared" ref="BL272:BL335" si="317">IF(AND($CG$13=2,W272=""),800,IF(OR(B271="",K271=$CM$15),800,IF(E271=BL$14,B271,800)))</f>
        <v>800</v>
      </c>
      <c r="BM272">
        <f t="shared" ref="BM272:BM335" si="318">IF(AND($CG$13=2,W272=""),800,IF(OR(B271="",K271=$CM$15),800,IF(E271=BM$14,B271,800)))</f>
        <v>800</v>
      </c>
      <c r="BN272">
        <f t="shared" ref="BN272:BN335" si="319">IF(AND($CG$13=2,W272=""),800,IF(OR(B271="",K271=$CM$15),800,IF(E271=BN$14,B271,800)))</f>
        <v>800</v>
      </c>
      <c r="BO272">
        <f t="shared" ref="BO272:BO335" si="320">IF(OR(B271="",K271=$CM$15),800,IF(E271=BO$14,B271,800))</f>
        <v>800</v>
      </c>
      <c r="BP272">
        <f t="shared" ref="BP272:BP335" si="321">IF(AND($CG$13=2,W272=""),800,IF(OR(B271="",K271=$CH$5),800,IF(OR(E271=$CH$2,E271=$CM$12,E271=$CN$12),B271,800)))</f>
        <v>800</v>
      </c>
      <c r="BQ272">
        <f t="shared" ref="BQ272:BQ335" si="322">IF(AND($CG$13=2,E271="NO"),800,IF(OR(B271="",K271=$CM$15),800,B271))</f>
        <v>800</v>
      </c>
      <c r="CS272" s="193" t="str">
        <f t="shared" si="259"/>
        <v/>
      </c>
      <c r="CT272" s="193" t="str">
        <f t="shared" si="260"/>
        <v/>
      </c>
      <c r="CU272" s="193" t="str">
        <f t="shared" si="261"/>
        <v/>
      </c>
      <c r="CV272" s="193" t="str">
        <f t="shared" si="262"/>
        <v/>
      </c>
      <c r="CW272" s="193" t="str">
        <f t="shared" si="263"/>
        <v/>
      </c>
      <c r="CX272" s="193" t="str">
        <f t="shared" si="264"/>
        <v/>
      </c>
      <c r="CY272" s="193" t="str">
        <f t="shared" si="265"/>
        <v/>
      </c>
      <c r="CZ272" s="193" t="str">
        <f t="shared" si="266"/>
        <v/>
      </c>
      <c r="DA272" s="193" t="str">
        <f t="shared" si="267"/>
        <v/>
      </c>
      <c r="DB272" s="193" t="str">
        <f t="shared" si="268"/>
        <v/>
      </c>
      <c r="DC272" s="193" t="str">
        <f t="shared" si="269"/>
        <v/>
      </c>
      <c r="DF272">
        <v>259</v>
      </c>
      <c r="DG272" s="192" t="e">
        <f t="shared" si="270"/>
        <v>#NUM!</v>
      </c>
      <c r="DH272" s="192" t="e">
        <f t="shared" si="271"/>
        <v>#NUM!</v>
      </c>
      <c r="DI272" s="192" t="e">
        <f t="shared" si="272"/>
        <v>#NUM!</v>
      </c>
      <c r="DJ272" s="192" t="e">
        <f t="shared" si="273"/>
        <v>#NUM!</v>
      </c>
      <c r="DK272" s="192" t="e">
        <f t="shared" si="274"/>
        <v>#NUM!</v>
      </c>
      <c r="DL272" s="192" t="e">
        <f t="shared" si="275"/>
        <v>#NUM!</v>
      </c>
      <c r="DM272" s="192" t="e">
        <f t="shared" si="276"/>
        <v>#NUM!</v>
      </c>
      <c r="DN272" s="192" t="e">
        <f t="shared" si="277"/>
        <v>#NUM!</v>
      </c>
      <c r="DO272" s="192" t="e">
        <f t="shared" si="278"/>
        <v>#NUM!</v>
      </c>
      <c r="DP272" s="192" t="e">
        <f t="shared" si="279"/>
        <v>#NUM!</v>
      </c>
      <c r="DQ272" s="192" t="e">
        <f t="shared" si="280"/>
        <v>#NUM!</v>
      </c>
      <c r="DU272" s="204" t="e">
        <f t="shared" si="281"/>
        <v>#NUM!</v>
      </c>
      <c r="DV272" s="204" t="e">
        <f t="shared" si="282"/>
        <v>#NUM!</v>
      </c>
      <c r="DW272" s="204" t="e">
        <f t="shared" si="283"/>
        <v>#NUM!</v>
      </c>
      <c r="DX272" s="204" t="e">
        <f t="shared" si="284"/>
        <v>#NUM!</v>
      </c>
      <c r="DY272" s="204" t="e">
        <f t="shared" si="285"/>
        <v>#NUM!</v>
      </c>
      <c r="DZ272" s="204" t="e">
        <f t="shared" si="286"/>
        <v>#NUM!</v>
      </c>
      <c r="EA272" s="204" t="e">
        <f t="shared" si="287"/>
        <v>#NUM!</v>
      </c>
      <c r="EB272" s="204" t="e">
        <f t="shared" si="288"/>
        <v>#NUM!</v>
      </c>
      <c r="EC272" s="204" t="e">
        <f t="shared" si="289"/>
        <v>#NUM!</v>
      </c>
      <c r="ED272" s="204" t="e">
        <f t="shared" si="290"/>
        <v>#NUM!</v>
      </c>
      <c r="EE272" s="204" t="e">
        <f t="shared" si="291"/>
        <v>#NUM!</v>
      </c>
    </row>
    <row r="273" spans="2:135" ht="22.8" x14ac:dyDescent="0.3">
      <c r="B273" s="225" t="str">
        <f t="shared" si="292"/>
        <v/>
      </c>
      <c r="C273" s="226" t="str">
        <f t="shared" si="293"/>
        <v/>
      </c>
      <c r="D273" s="227" t="s">
        <v>293</v>
      </c>
      <c r="E273" s="279" t="s">
        <v>38</v>
      </c>
      <c r="F273" s="202"/>
      <c r="G273" s="202"/>
      <c r="H273" s="202"/>
      <c r="I273" s="202"/>
      <c r="J273" s="202"/>
      <c r="K273" s="201"/>
      <c r="U273">
        <v>259</v>
      </c>
      <c r="V273">
        <f t="shared" si="294"/>
        <v>800</v>
      </c>
      <c r="W273" t="str">
        <f t="shared" si="295"/>
        <v/>
      </c>
      <c r="X273" t="str">
        <f>IF(B272="","",IF(OR(W273="",W273=0),"",IF(V273=800,"",INDEX(DATA!$M$10:$Q$10,1,MATCH(W273,DATA!$M$9:$Q$9,0)))))</f>
        <v/>
      </c>
      <c r="Y273" t="str">
        <f>IF(B272="","",IF($CG$13=2,IF(OR(F272="NO",F272=""),"",F272),IF(V273=800,"",DATA!$M$11)))</f>
        <v/>
      </c>
      <c r="Z273" t="str">
        <f>IF(B272="","",IF(AND($CG$13=2,G272="NO"),"",IF(V273=800,"",LEFT(DATA!$M$12,2)&amp;D272)))</f>
        <v/>
      </c>
      <c r="AA273" t="str">
        <f>IF(B272="","",IF(AND($CG$13=2,G272="NO"),"",IF(V273=800,"",LEFT(DATA!$M$13,2)&amp;D272)))</f>
        <v/>
      </c>
      <c r="AB273" t="str">
        <f>IF(B272="","",IF(AND($CG$13=2,H272="NO"),"",IF(V273=800,"",LEFT(DATA!$M$14,2)&amp;D272)))</f>
        <v/>
      </c>
      <c r="AC273" t="str">
        <f>IF(B272="","",IF(AND($CG$13=2,H272="NO"),"",IF(V273=800,"",LEFT(DATA!$M$15,2)&amp;D272)))</f>
        <v/>
      </c>
      <c r="AD273" t="str">
        <f>IF(B272="","",IF(AND($CG$13=2,I272="NO"),"",IF(V273=800,"",LEFT(DATA!$M$16,2)&amp;D272)))</f>
        <v/>
      </c>
      <c r="AE273" t="str">
        <f>IF(B272="","",IF(AND($CG$13=2,I272="NO"),"",IF(V273=800,"",LEFT(DATA!$M$17,2)&amp;D272)))</f>
        <v/>
      </c>
      <c r="AF273" t="str">
        <f>IF(B272="","",IF(AND($CG$13=2,J272="NO"),"",IF(V273=800,"",LEFT(DATA!$M$18,2)&amp;D272)))</f>
        <v/>
      </c>
      <c r="AG273" t="str">
        <f>IF(B272="","",IF(AND($CG$13=2,J272="NO"),"",IF(V273=800,"",LEFT(DATA!$M$19,2)&amp;D272)))</f>
        <v/>
      </c>
      <c r="AJ273" s="192" t="str">
        <f t="shared" si="296"/>
        <v/>
      </c>
      <c r="AK273" s="192" t="str">
        <f t="shared" si="297"/>
        <v/>
      </c>
      <c r="AL273" s="192" t="str">
        <f t="shared" si="298"/>
        <v/>
      </c>
      <c r="AM273" s="192" t="e">
        <f t="shared" si="299"/>
        <v>#VALUE!</v>
      </c>
      <c r="AN273" s="192">
        <v>259</v>
      </c>
      <c r="AO273" s="192" t="str">
        <f>IF(AL273="","",INDEX($W$15:$AG$402,MATCH(AL273,V$15:$V$402,0),1))</f>
        <v/>
      </c>
      <c r="AP273" s="192" t="str">
        <f t="shared" si="300"/>
        <v/>
      </c>
      <c r="AQ273" s="192" t="str">
        <f t="shared" si="301"/>
        <v/>
      </c>
      <c r="AR273" s="192" t="str">
        <f t="shared" si="302"/>
        <v/>
      </c>
      <c r="AS273" s="192" t="str">
        <f t="shared" si="303"/>
        <v/>
      </c>
      <c r="AT273" s="192" t="str">
        <f t="shared" si="304"/>
        <v/>
      </c>
      <c r="AU273" s="192" t="str">
        <f t="shared" si="305"/>
        <v/>
      </c>
      <c r="AV273" s="192" t="str">
        <f t="shared" si="306"/>
        <v/>
      </c>
      <c r="AW273" s="192" t="str">
        <f t="shared" si="307"/>
        <v/>
      </c>
      <c r="AX273" s="192" t="str">
        <f t="shared" si="308"/>
        <v/>
      </c>
      <c r="AY273" s="192" t="str">
        <f t="shared" si="309"/>
        <v/>
      </c>
      <c r="BB273">
        <f t="shared" si="310"/>
        <v>800</v>
      </c>
      <c r="BC273">
        <f t="shared" si="311"/>
        <v>800</v>
      </c>
      <c r="BD273">
        <f t="shared" si="312"/>
        <v>800</v>
      </c>
      <c r="BE273">
        <f t="shared" si="313"/>
        <v>800</v>
      </c>
      <c r="BF273">
        <f t="shared" si="314"/>
        <v>800</v>
      </c>
      <c r="BG273">
        <f t="shared" si="315"/>
        <v>800</v>
      </c>
      <c r="BH273">
        <v>259</v>
      </c>
      <c r="BK273">
        <f t="shared" si="316"/>
        <v>800</v>
      </c>
      <c r="BL273">
        <f t="shared" si="317"/>
        <v>800</v>
      </c>
      <c r="BM273">
        <f t="shared" si="318"/>
        <v>800</v>
      </c>
      <c r="BN273">
        <f t="shared" si="319"/>
        <v>800</v>
      </c>
      <c r="BO273">
        <f t="shared" si="320"/>
        <v>800</v>
      </c>
      <c r="BP273">
        <f t="shared" si="321"/>
        <v>800</v>
      </c>
      <c r="BQ273">
        <f t="shared" si="322"/>
        <v>800</v>
      </c>
      <c r="CS273" s="193" t="str">
        <f t="shared" si="259"/>
        <v/>
      </c>
      <c r="CT273" s="193" t="str">
        <f t="shared" si="260"/>
        <v/>
      </c>
      <c r="CU273" s="193" t="str">
        <f t="shared" si="261"/>
        <v/>
      </c>
      <c r="CV273" s="193" t="str">
        <f t="shared" si="262"/>
        <v/>
      </c>
      <c r="CW273" s="193" t="str">
        <f t="shared" si="263"/>
        <v/>
      </c>
      <c r="CX273" s="193" t="str">
        <f t="shared" si="264"/>
        <v/>
      </c>
      <c r="CY273" s="193" t="str">
        <f t="shared" si="265"/>
        <v/>
      </c>
      <c r="CZ273" s="193" t="str">
        <f t="shared" si="266"/>
        <v/>
      </c>
      <c r="DA273" s="193" t="str">
        <f t="shared" si="267"/>
        <v/>
      </c>
      <c r="DB273" s="193" t="str">
        <f t="shared" si="268"/>
        <v/>
      </c>
      <c r="DC273" s="193" t="str">
        <f t="shared" si="269"/>
        <v/>
      </c>
      <c r="DF273">
        <v>260</v>
      </c>
      <c r="DG273" s="192" t="e">
        <f t="shared" si="270"/>
        <v>#NUM!</v>
      </c>
      <c r="DH273" s="192" t="e">
        <f t="shared" si="271"/>
        <v>#NUM!</v>
      </c>
      <c r="DI273" s="192" t="e">
        <f t="shared" si="272"/>
        <v>#NUM!</v>
      </c>
      <c r="DJ273" s="192" t="e">
        <f t="shared" si="273"/>
        <v>#NUM!</v>
      </c>
      <c r="DK273" s="192" t="e">
        <f t="shared" si="274"/>
        <v>#NUM!</v>
      </c>
      <c r="DL273" s="192" t="e">
        <f t="shared" si="275"/>
        <v>#NUM!</v>
      </c>
      <c r="DM273" s="192" t="e">
        <f t="shared" si="276"/>
        <v>#NUM!</v>
      </c>
      <c r="DN273" s="192" t="e">
        <f t="shared" si="277"/>
        <v>#NUM!</v>
      </c>
      <c r="DO273" s="192" t="e">
        <f t="shared" si="278"/>
        <v>#NUM!</v>
      </c>
      <c r="DP273" s="192" t="e">
        <f t="shared" si="279"/>
        <v>#NUM!</v>
      </c>
      <c r="DQ273" s="192" t="e">
        <f t="shared" si="280"/>
        <v>#NUM!</v>
      </c>
      <c r="DU273" s="204" t="e">
        <f t="shared" si="281"/>
        <v>#NUM!</v>
      </c>
      <c r="DV273" s="204" t="e">
        <f t="shared" si="282"/>
        <v>#NUM!</v>
      </c>
      <c r="DW273" s="204" t="e">
        <f t="shared" si="283"/>
        <v>#NUM!</v>
      </c>
      <c r="DX273" s="204" t="e">
        <f t="shared" si="284"/>
        <v>#NUM!</v>
      </c>
      <c r="DY273" s="204" t="e">
        <f t="shared" si="285"/>
        <v>#NUM!</v>
      </c>
      <c r="DZ273" s="204" t="e">
        <f t="shared" si="286"/>
        <v>#NUM!</v>
      </c>
      <c r="EA273" s="204" t="e">
        <f t="shared" si="287"/>
        <v>#NUM!</v>
      </c>
      <c r="EB273" s="204" t="e">
        <f t="shared" si="288"/>
        <v>#NUM!</v>
      </c>
      <c r="EC273" s="204" t="e">
        <f t="shared" si="289"/>
        <v>#NUM!</v>
      </c>
      <c r="ED273" s="204" t="e">
        <f t="shared" si="290"/>
        <v>#NUM!</v>
      </c>
      <c r="EE273" s="204" t="e">
        <f t="shared" si="291"/>
        <v>#NUM!</v>
      </c>
    </row>
    <row r="274" spans="2:135" ht="22.8" x14ac:dyDescent="0.3">
      <c r="B274" s="225" t="str">
        <f t="shared" si="292"/>
        <v/>
      </c>
      <c r="C274" s="226" t="str">
        <f t="shared" si="293"/>
        <v/>
      </c>
      <c r="D274" s="227" t="s">
        <v>293</v>
      </c>
      <c r="E274" s="279" t="s">
        <v>38</v>
      </c>
      <c r="F274" s="202"/>
      <c r="G274" s="202"/>
      <c r="H274" s="202"/>
      <c r="I274" s="202"/>
      <c r="J274" s="202"/>
      <c r="K274" s="201"/>
      <c r="U274">
        <v>260</v>
      </c>
      <c r="V274">
        <f t="shared" si="294"/>
        <v>800</v>
      </c>
      <c r="W274" t="str">
        <f t="shared" si="295"/>
        <v/>
      </c>
      <c r="X274" t="str">
        <f>IF(B273="","",IF(OR(W274="",W274=0),"",IF(V274=800,"",INDEX(DATA!$M$10:$Q$10,1,MATCH(W274,DATA!$M$9:$Q$9,0)))))</f>
        <v/>
      </c>
      <c r="Y274" t="str">
        <f>IF(B273="","",IF($CG$13=2,IF(OR(F273="NO",F273=""),"",F273),IF(V274=800,"",DATA!$M$11)))</f>
        <v/>
      </c>
      <c r="Z274" t="str">
        <f>IF(B273="","",IF(AND($CG$13=2,G273="NO"),"",IF(V274=800,"",LEFT(DATA!$M$12,2)&amp;D273)))</f>
        <v/>
      </c>
      <c r="AA274" t="str">
        <f>IF(B273="","",IF(AND($CG$13=2,G273="NO"),"",IF(V274=800,"",LEFT(DATA!$M$13,2)&amp;D273)))</f>
        <v/>
      </c>
      <c r="AB274" t="str">
        <f>IF(B273="","",IF(AND($CG$13=2,H273="NO"),"",IF(V274=800,"",LEFT(DATA!$M$14,2)&amp;D273)))</f>
        <v/>
      </c>
      <c r="AC274" t="str">
        <f>IF(B273="","",IF(AND($CG$13=2,H273="NO"),"",IF(V274=800,"",LEFT(DATA!$M$15,2)&amp;D273)))</f>
        <v/>
      </c>
      <c r="AD274" t="str">
        <f>IF(B273="","",IF(AND($CG$13=2,I273="NO"),"",IF(V274=800,"",LEFT(DATA!$M$16,2)&amp;D273)))</f>
        <v/>
      </c>
      <c r="AE274" t="str">
        <f>IF(B273="","",IF(AND($CG$13=2,I273="NO"),"",IF(V274=800,"",LEFT(DATA!$M$17,2)&amp;D273)))</f>
        <v/>
      </c>
      <c r="AF274" t="str">
        <f>IF(B273="","",IF(AND($CG$13=2,J273="NO"),"",IF(V274=800,"",LEFT(DATA!$M$18,2)&amp;D273)))</f>
        <v/>
      </c>
      <c r="AG274" t="str">
        <f>IF(B273="","",IF(AND($CG$13=2,J273="NO"),"",IF(V274=800,"",LEFT(DATA!$M$19,2)&amp;D273)))</f>
        <v/>
      </c>
      <c r="AJ274" s="192" t="str">
        <f t="shared" si="296"/>
        <v/>
      </c>
      <c r="AK274" s="192" t="str">
        <f t="shared" si="297"/>
        <v/>
      </c>
      <c r="AL274" s="192" t="str">
        <f t="shared" si="298"/>
        <v/>
      </c>
      <c r="AM274" s="192" t="e">
        <f t="shared" si="299"/>
        <v>#VALUE!</v>
      </c>
      <c r="AN274" s="192">
        <v>260</v>
      </c>
      <c r="AO274" s="192" t="str">
        <f>IF(AL274="","",INDEX($W$15:$AG$402,MATCH(AL274,V$15:$V$402,0),1))</f>
        <v/>
      </c>
      <c r="AP274" s="192" t="str">
        <f t="shared" si="300"/>
        <v/>
      </c>
      <c r="AQ274" s="192" t="str">
        <f t="shared" si="301"/>
        <v/>
      </c>
      <c r="AR274" s="192" t="str">
        <f t="shared" si="302"/>
        <v/>
      </c>
      <c r="AS274" s="192" t="str">
        <f t="shared" si="303"/>
        <v/>
      </c>
      <c r="AT274" s="192" t="str">
        <f t="shared" si="304"/>
        <v/>
      </c>
      <c r="AU274" s="192" t="str">
        <f t="shared" si="305"/>
        <v/>
      </c>
      <c r="AV274" s="192" t="str">
        <f t="shared" si="306"/>
        <v/>
      </c>
      <c r="AW274" s="192" t="str">
        <f t="shared" si="307"/>
        <v/>
      </c>
      <c r="AX274" s="192" t="str">
        <f t="shared" si="308"/>
        <v/>
      </c>
      <c r="AY274" s="192" t="str">
        <f t="shared" si="309"/>
        <v/>
      </c>
      <c r="BB274">
        <f t="shared" si="310"/>
        <v>800</v>
      </c>
      <c r="BC274">
        <f t="shared" si="311"/>
        <v>800</v>
      </c>
      <c r="BD274">
        <f t="shared" si="312"/>
        <v>800</v>
      </c>
      <c r="BE274">
        <f t="shared" si="313"/>
        <v>800</v>
      </c>
      <c r="BF274">
        <f t="shared" si="314"/>
        <v>800</v>
      </c>
      <c r="BG274">
        <f t="shared" si="315"/>
        <v>800</v>
      </c>
      <c r="BH274">
        <v>260</v>
      </c>
      <c r="BK274">
        <f t="shared" si="316"/>
        <v>800</v>
      </c>
      <c r="BL274">
        <f t="shared" si="317"/>
        <v>800</v>
      </c>
      <c r="BM274">
        <f t="shared" si="318"/>
        <v>800</v>
      </c>
      <c r="BN274">
        <f t="shared" si="319"/>
        <v>800</v>
      </c>
      <c r="BO274">
        <f t="shared" si="320"/>
        <v>800</v>
      </c>
      <c r="BP274">
        <f t="shared" si="321"/>
        <v>800</v>
      </c>
      <c r="BQ274">
        <f t="shared" si="322"/>
        <v>800</v>
      </c>
      <c r="CS274" s="193" t="str">
        <f t="shared" si="259"/>
        <v/>
      </c>
      <c r="CT274" s="193" t="str">
        <f t="shared" si="260"/>
        <v/>
      </c>
      <c r="CU274" s="193" t="str">
        <f t="shared" si="261"/>
        <v/>
      </c>
      <c r="CV274" s="193" t="str">
        <f t="shared" si="262"/>
        <v/>
      </c>
      <c r="CW274" s="193" t="str">
        <f t="shared" si="263"/>
        <v/>
      </c>
      <c r="CX274" s="193" t="str">
        <f t="shared" si="264"/>
        <v/>
      </c>
      <c r="CY274" s="193" t="str">
        <f t="shared" si="265"/>
        <v/>
      </c>
      <c r="CZ274" s="193" t="str">
        <f t="shared" si="266"/>
        <v/>
      </c>
      <c r="DA274" s="193" t="str">
        <f t="shared" si="267"/>
        <v/>
      </c>
      <c r="DB274" s="193" t="str">
        <f t="shared" si="268"/>
        <v/>
      </c>
      <c r="DC274" s="193" t="str">
        <f t="shared" si="269"/>
        <v/>
      </c>
      <c r="DF274">
        <v>261</v>
      </c>
      <c r="DG274" s="192" t="e">
        <f t="shared" si="270"/>
        <v>#NUM!</v>
      </c>
      <c r="DH274" s="192" t="e">
        <f t="shared" si="271"/>
        <v>#NUM!</v>
      </c>
      <c r="DI274" s="192" t="e">
        <f t="shared" si="272"/>
        <v>#NUM!</v>
      </c>
      <c r="DJ274" s="192" t="e">
        <f t="shared" si="273"/>
        <v>#NUM!</v>
      </c>
      <c r="DK274" s="192" t="e">
        <f t="shared" si="274"/>
        <v>#NUM!</v>
      </c>
      <c r="DL274" s="192" t="e">
        <f t="shared" si="275"/>
        <v>#NUM!</v>
      </c>
      <c r="DM274" s="192" t="e">
        <f t="shared" si="276"/>
        <v>#NUM!</v>
      </c>
      <c r="DN274" s="192" t="e">
        <f t="shared" si="277"/>
        <v>#NUM!</v>
      </c>
      <c r="DO274" s="192" t="e">
        <f t="shared" si="278"/>
        <v>#NUM!</v>
      </c>
      <c r="DP274" s="192" t="e">
        <f t="shared" si="279"/>
        <v>#NUM!</v>
      </c>
      <c r="DQ274" s="192" t="e">
        <f t="shared" si="280"/>
        <v>#NUM!</v>
      </c>
      <c r="DU274" s="204" t="e">
        <f t="shared" si="281"/>
        <v>#NUM!</v>
      </c>
      <c r="DV274" s="204" t="e">
        <f t="shared" si="282"/>
        <v>#NUM!</v>
      </c>
      <c r="DW274" s="204" t="e">
        <f t="shared" si="283"/>
        <v>#NUM!</v>
      </c>
      <c r="DX274" s="204" t="e">
        <f t="shared" si="284"/>
        <v>#NUM!</v>
      </c>
      <c r="DY274" s="204" t="e">
        <f t="shared" si="285"/>
        <v>#NUM!</v>
      </c>
      <c r="DZ274" s="204" t="e">
        <f t="shared" si="286"/>
        <v>#NUM!</v>
      </c>
      <c r="EA274" s="204" t="e">
        <f t="shared" si="287"/>
        <v>#NUM!</v>
      </c>
      <c r="EB274" s="204" t="e">
        <f t="shared" si="288"/>
        <v>#NUM!</v>
      </c>
      <c r="EC274" s="204" t="e">
        <f t="shared" si="289"/>
        <v>#NUM!</v>
      </c>
      <c r="ED274" s="204" t="e">
        <f t="shared" si="290"/>
        <v>#NUM!</v>
      </c>
      <c r="EE274" s="204" t="e">
        <f t="shared" si="291"/>
        <v>#NUM!</v>
      </c>
    </row>
    <row r="275" spans="2:135" ht="22.8" x14ac:dyDescent="0.3">
      <c r="B275" s="225" t="str">
        <f t="shared" si="292"/>
        <v/>
      </c>
      <c r="C275" s="226" t="str">
        <f t="shared" si="293"/>
        <v/>
      </c>
      <c r="D275" s="227" t="s">
        <v>293</v>
      </c>
      <c r="E275" s="279" t="s">
        <v>38</v>
      </c>
      <c r="F275" s="202"/>
      <c r="G275" s="202"/>
      <c r="H275" s="202"/>
      <c r="I275" s="202"/>
      <c r="J275" s="202"/>
      <c r="K275" s="201"/>
      <c r="U275">
        <v>261</v>
      </c>
      <c r="V275">
        <f t="shared" si="294"/>
        <v>800</v>
      </c>
      <c r="W275" t="str">
        <f t="shared" si="295"/>
        <v/>
      </c>
      <c r="X275" t="str">
        <f>IF(B274="","",IF(OR(W275="",W275=0),"",IF(V275=800,"",INDEX(DATA!$M$10:$Q$10,1,MATCH(W275,DATA!$M$9:$Q$9,0)))))</f>
        <v/>
      </c>
      <c r="Y275" t="str">
        <f>IF(B274="","",IF($CG$13=2,IF(OR(F274="NO",F274=""),"",F274),IF(V275=800,"",DATA!$M$11)))</f>
        <v/>
      </c>
      <c r="Z275" t="str">
        <f>IF(B274="","",IF(AND($CG$13=2,G274="NO"),"",IF(V275=800,"",LEFT(DATA!$M$12,2)&amp;D274)))</f>
        <v/>
      </c>
      <c r="AA275" t="str">
        <f>IF(B274="","",IF(AND($CG$13=2,G274="NO"),"",IF(V275=800,"",LEFT(DATA!$M$13,2)&amp;D274)))</f>
        <v/>
      </c>
      <c r="AB275" t="str">
        <f>IF(B274="","",IF(AND($CG$13=2,H274="NO"),"",IF(V275=800,"",LEFT(DATA!$M$14,2)&amp;D274)))</f>
        <v/>
      </c>
      <c r="AC275" t="str">
        <f>IF(B274="","",IF(AND($CG$13=2,H274="NO"),"",IF(V275=800,"",LEFT(DATA!$M$15,2)&amp;D274)))</f>
        <v/>
      </c>
      <c r="AD275" t="str">
        <f>IF(B274="","",IF(AND($CG$13=2,I274="NO"),"",IF(V275=800,"",LEFT(DATA!$M$16,2)&amp;D274)))</f>
        <v/>
      </c>
      <c r="AE275" t="str">
        <f>IF(B274="","",IF(AND($CG$13=2,I274="NO"),"",IF(V275=800,"",LEFT(DATA!$M$17,2)&amp;D274)))</f>
        <v/>
      </c>
      <c r="AF275" t="str">
        <f>IF(B274="","",IF(AND($CG$13=2,J274="NO"),"",IF(V275=800,"",LEFT(DATA!$M$18,2)&amp;D274)))</f>
        <v/>
      </c>
      <c r="AG275" t="str">
        <f>IF(B274="","",IF(AND($CG$13=2,J274="NO"),"",IF(V275=800,"",LEFT(DATA!$M$19,2)&amp;D274)))</f>
        <v/>
      </c>
      <c r="AJ275" s="192" t="str">
        <f t="shared" si="296"/>
        <v/>
      </c>
      <c r="AK275" s="192" t="str">
        <f t="shared" si="297"/>
        <v/>
      </c>
      <c r="AL275" s="192" t="str">
        <f t="shared" si="298"/>
        <v/>
      </c>
      <c r="AM275" s="192" t="e">
        <f t="shared" si="299"/>
        <v>#VALUE!</v>
      </c>
      <c r="AN275" s="192">
        <v>261</v>
      </c>
      <c r="AO275" s="192" t="str">
        <f>IF(AL275="","",INDEX($W$15:$AG$402,MATCH(AL275,V$15:$V$402,0),1))</f>
        <v/>
      </c>
      <c r="AP275" s="192" t="str">
        <f t="shared" si="300"/>
        <v/>
      </c>
      <c r="AQ275" s="192" t="str">
        <f t="shared" si="301"/>
        <v/>
      </c>
      <c r="AR275" s="192" t="str">
        <f t="shared" si="302"/>
        <v/>
      </c>
      <c r="AS275" s="192" t="str">
        <f t="shared" si="303"/>
        <v/>
      </c>
      <c r="AT275" s="192" t="str">
        <f t="shared" si="304"/>
        <v/>
      </c>
      <c r="AU275" s="192" t="str">
        <f t="shared" si="305"/>
        <v/>
      </c>
      <c r="AV275" s="192" t="str">
        <f t="shared" si="306"/>
        <v/>
      </c>
      <c r="AW275" s="192" t="str">
        <f t="shared" si="307"/>
        <v/>
      </c>
      <c r="AX275" s="192" t="str">
        <f t="shared" si="308"/>
        <v/>
      </c>
      <c r="AY275" s="192" t="str">
        <f t="shared" si="309"/>
        <v/>
      </c>
      <c r="BB275">
        <f t="shared" si="310"/>
        <v>800</v>
      </c>
      <c r="BC275">
        <f t="shared" si="311"/>
        <v>800</v>
      </c>
      <c r="BD275">
        <f t="shared" si="312"/>
        <v>800</v>
      </c>
      <c r="BE275">
        <f t="shared" si="313"/>
        <v>800</v>
      </c>
      <c r="BF275">
        <f t="shared" si="314"/>
        <v>800</v>
      </c>
      <c r="BG275">
        <f t="shared" si="315"/>
        <v>800</v>
      </c>
      <c r="BH275">
        <v>261</v>
      </c>
      <c r="BK275">
        <f t="shared" si="316"/>
        <v>800</v>
      </c>
      <c r="BL275">
        <f t="shared" si="317"/>
        <v>800</v>
      </c>
      <c r="BM275">
        <f t="shared" si="318"/>
        <v>800</v>
      </c>
      <c r="BN275">
        <f t="shared" si="319"/>
        <v>800</v>
      </c>
      <c r="BO275">
        <f t="shared" si="320"/>
        <v>800</v>
      </c>
      <c r="BP275">
        <f t="shared" si="321"/>
        <v>800</v>
      </c>
      <c r="BQ275">
        <f t="shared" si="322"/>
        <v>800</v>
      </c>
      <c r="CS275" s="193" t="str">
        <f t="shared" si="259"/>
        <v/>
      </c>
      <c r="CT275" s="193" t="str">
        <f t="shared" si="260"/>
        <v/>
      </c>
      <c r="CU275" s="193" t="str">
        <f t="shared" si="261"/>
        <v/>
      </c>
      <c r="CV275" s="193" t="str">
        <f t="shared" si="262"/>
        <v/>
      </c>
      <c r="CW275" s="193" t="str">
        <f t="shared" si="263"/>
        <v/>
      </c>
      <c r="CX275" s="193" t="str">
        <f t="shared" si="264"/>
        <v/>
      </c>
      <c r="CY275" s="193" t="str">
        <f t="shared" si="265"/>
        <v/>
      </c>
      <c r="CZ275" s="193" t="str">
        <f t="shared" si="266"/>
        <v/>
      </c>
      <c r="DA275" s="193" t="str">
        <f t="shared" si="267"/>
        <v/>
      </c>
      <c r="DB275" s="193" t="str">
        <f t="shared" si="268"/>
        <v/>
      </c>
      <c r="DC275" s="193" t="str">
        <f t="shared" si="269"/>
        <v/>
      </c>
      <c r="DF275">
        <v>262</v>
      </c>
      <c r="DG275" s="192" t="e">
        <f t="shared" si="270"/>
        <v>#NUM!</v>
      </c>
      <c r="DH275" s="192" t="e">
        <f t="shared" si="271"/>
        <v>#NUM!</v>
      </c>
      <c r="DI275" s="192" t="e">
        <f t="shared" si="272"/>
        <v>#NUM!</v>
      </c>
      <c r="DJ275" s="192" t="e">
        <f t="shared" si="273"/>
        <v>#NUM!</v>
      </c>
      <c r="DK275" s="192" t="e">
        <f t="shared" si="274"/>
        <v>#NUM!</v>
      </c>
      <c r="DL275" s="192" t="e">
        <f t="shared" si="275"/>
        <v>#NUM!</v>
      </c>
      <c r="DM275" s="192" t="e">
        <f t="shared" si="276"/>
        <v>#NUM!</v>
      </c>
      <c r="DN275" s="192" t="e">
        <f t="shared" si="277"/>
        <v>#NUM!</v>
      </c>
      <c r="DO275" s="192" t="e">
        <f t="shared" si="278"/>
        <v>#NUM!</v>
      </c>
      <c r="DP275" s="192" t="e">
        <f t="shared" si="279"/>
        <v>#NUM!</v>
      </c>
      <c r="DQ275" s="192" t="e">
        <f t="shared" si="280"/>
        <v>#NUM!</v>
      </c>
      <c r="DU275" s="204" t="e">
        <f t="shared" si="281"/>
        <v>#NUM!</v>
      </c>
      <c r="DV275" s="204" t="e">
        <f t="shared" si="282"/>
        <v>#NUM!</v>
      </c>
      <c r="DW275" s="204" t="e">
        <f t="shared" si="283"/>
        <v>#NUM!</v>
      </c>
      <c r="DX275" s="204" t="e">
        <f t="shared" si="284"/>
        <v>#NUM!</v>
      </c>
      <c r="DY275" s="204" t="e">
        <f t="shared" si="285"/>
        <v>#NUM!</v>
      </c>
      <c r="DZ275" s="204" t="e">
        <f t="shared" si="286"/>
        <v>#NUM!</v>
      </c>
      <c r="EA275" s="204" t="e">
        <f t="shared" si="287"/>
        <v>#NUM!</v>
      </c>
      <c r="EB275" s="204" t="e">
        <f t="shared" si="288"/>
        <v>#NUM!</v>
      </c>
      <c r="EC275" s="204" t="e">
        <f t="shared" si="289"/>
        <v>#NUM!</v>
      </c>
      <c r="ED275" s="204" t="e">
        <f t="shared" si="290"/>
        <v>#NUM!</v>
      </c>
      <c r="EE275" s="204" t="e">
        <f t="shared" si="291"/>
        <v>#NUM!</v>
      </c>
    </row>
    <row r="276" spans="2:135" ht="22.8" x14ac:dyDescent="0.3">
      <c r="B276" s="225" t="str">
        <f t="shared" si="292"/>
        <v/>
      </c>
      <c r="C276" s="226" t="str">
        <f t="shared" si="293"/>
        <v/>
      </c>
      <c r="D276" s="227" t="s">
        <v>293</v>
      </c>
      <c r="E276" s="279" t="s">
        <v>38</v>
      </c>
      <c r="F276" s="202"/>
      <c r="G276" s="202"/>
      <c r="H276" s="202"/>
      <c r="I276" s="202"/>
      <c r="J276" s="202"/>
      <c r="K276" s="201"/>
      <c r="U276">
        <v>262</v>
      </c>
      <c r="V276">
        <f t="shared" si="294"/>
        <v>800</v>
      </c>
      <c r="W276" t="str">
        <f t="shared" si="295"/>
        <v/>
      </c>
      <c r="X276" t="str">
        <f>IF(B275="","",IF(OR(W276="",W276=0),"",IF(V276=800,"",INDEX(DATA!$M$10:$Q$10,1,MATCH(W276,DATA!$M$9:$Q$9,0)))))</f>
        <v/>
      </c>
      <c r="Y276" t="str">
        <f>IF(B275="","",IF($CG$13=2,IF(OR(F275="NO",F275=""),"",F275),IF(V276=800,"",DATA!$M$11)))</f>
        <v/>
      </c>
      <c r="Z276" t="str">
        <f>IF(B275="","",IF(AND($CG$13=2,G275="NO"),"",IF(V276=800,"",LEFT(DATA!$M$12,2)&amp;D275)))</f>
        <v/>
      </c>
      <c r="AA276" t="str">
        <f>IF(B275="","",IF(AND($CG$13=2,G275="NO"),"",IF(V276=800,"",LEFT(DATA!$M$13,2)&amp;D275)))</f>
        <v/>
      </c>
      <c r="AB276" t="str">
        <f>IF(B275="","",IF(AND($CG$13=2,H275="NO"),"",IF(V276=800,"",LEFT(DATA!$M$14,2)&amp;D275)))</f>
        <v/>
      </c>
      <c r="AC276" t="str">
        <f>IF(B275="","",IF(AND($CG$13=2,H275="NO"),"",IF(V276=800,"",LEFT(DATA!$M$15,2)&amp;D275)))</f>
        <v/>
      </c>
      <c r="AD276" t="str">
        <f>IF(B275="","",IF(AND($CG$13=2,I275="NO"),"",IF(V276=800,"",LEFT(DATA!$M$16,2)&amp;D275)))</f>
        <v/>
      </c>
      <c r="AE276" t="str">
        <f>IF(B275="","",IF(AND($CG$13=2,I275="NO"),"",IF(V276=800,"",LEFT(DATA!$M$17,2)&amp;D275)))</f>
        <v/>
      </c>
      <c r="AF276" t="str">
        <f>IF(B275="","",IF(AND($CG$13=2,J275="NO"),"",IF(V276=800,"",LEFT(DATA!$M$18,2)&amp;D275)))</f>
        <v/>
      </c>
      <c r="AG276" t="str">
        <f>IF(B275="","",IF(AND($CG$13=2,J275="NO"),"",IF(V276=800,"",LEFT(DATA!$M$19,2)&amp;D275)))</f>
        <v/>
      </c>
      <c r="AJ276" s="192" t="str">
        <f t="shared" si="296"/>
        <v/>
      </c>
      <c r="AK276" s="192" t="str">
        <f t="shared" si="297"/>
        <v/>
      </c>
      <c r="AL276" s="192" t="str">
        <f t="shared" si="298"/>
        <v/>
      </c>
      <c r="AM276" s="192" t="e">
        <f t="shared" si="299"/>
        <v>#VALUE!</v>
      </c>
      <c r="AN276" s="192">
        <v>262</v>
      </c>
      <c r="AO276" s="192" t="str">
        <f>IF(AL276="","",INDEX($W$15:$AG$402,MATCH(AL276,V$15:$V$402,0),1))</f>
        <v/>
      </c>
      <c r="AP276" s="192" t="str">
        <f t="shared" si="300"/>
        <v/>
      </c>
      <c r="AQ276" s="192" t="str">
        <f t="shared" si="301"/>
        <v/>
      </c>
      <c r="AR276" s="192" t="str">
        <f t="shared" si="302"/>
        <v/>
      </c>
      <c r="AS276" s="192" t="str">
        <f t="shared" si="303"/>
        <v/>
      </c>
      <c r="AT276" s="192" t="str">
        <f t="shared" si="304"/>
        <v/>
      </c>
      <c r="AU276" s="192" t="str">
        <f t="shared" si="305"/>
        <v/>
      </c>
      <c r="AV276" s="192" t="str">
        <f t="shared" si="306"/>
        <v/>
      </c>
      <c r="AW276" s="192" t="str">
        <f t="shared" si="307"/>
        <v/>
      </c>
      <c r="AX276" s="192" t="str">
        <f t="shared" si="308"/>
        <v/>
      </c>
      <c r="AY276" s="192" t="str">
        <f t="shared" si="309"/>
        <v/>
      </c>
      <c r="BB276">
        <f t="shared" si="310"/>
        <v>800</v>
      </c>
      <c r="BC276">
        <f t="shared" si="311"/>
        <v>800</v>
      </c>
      <c r="BD276">
        <f t="shared" si="312"/>
        <v>800</v>
      </c>
      <c r="BE276">
        <f t="shared" si="313"/>
        <v>800</v>
      </c>
      <c r="BF276">
        <f t="shared" si="314"/>
        <v>800</v>
      </c>
      <c r="BG276">
        <f t="shared" si="315"/>
        <v>800</v>
      </c>
      <c r="BH276">
        <v>262</v>
      </c>
      <c r="BK276">
        <f t="shared" si="316"/>
        <v>800</v>
      </c>
      <c r="BL276">
        <f t="shared" si="317"/>
        <v>800</v>
      </c>
      <c r="BM276">
        <f t="shared" si="318"/>
        <v>800</v>
      </c>
      <c r="BN276">
        <f t="shared" si="319"/>
        <v>800</v>
      </c>
      <c r="BO276">
        <f t="shared" si="320"/>
        <v>800</v>
      </c>
      <c r="BP276">
        <f t="shared" si="321"/>
        <v>800</v>
      </c>
      <c r="BQ276">
        <f t="shared" si="322"/>
        <v>800</v>
      </c>
      <c r="CS276" s="193" t="str">
        <f t="shared" si="259"/>
        <v/>
      </c>
      <c r="CT276" s="193" t="str">
        <f t="shared" si="260"/>
        <v/>
      </c>
      <c r="CU276" s="193" t="str">
        <f t="shared" si="261"/>
        <v/>
      </c>
      <c r="CV276" s="193" t="str">
        <f t="shared" si="262"/>
        <v/>
      </c>
      <c r="CW276" s="193" t="str">
        <f t="shared" si="263"/>
        <v/>
      </c>
      <c r="CX276" s="193" t="str">
        <f t="shared" si="264"/>
        <v/>
      </c>
      <c r="CY276" s="193" t="str">
        <f t="shared" si="265"/>
        <v/>
      </c>
      <c r="CZ276" s="193" t="str">
        <f t="shared" si="266"/>
        <v/>
      </c>
      <c r="DA276" s="193" t="str">
        <f t="shared" si="267"/>
        <v/>
      </c>
      <c r="DB276" s="193" t="str">
        <f t="shared" si="268"/>
        <v/>
      </c>
      <c r="DC276" s="193" t="str">
        <f t="shared" si="269"/>
        <v/>
      </c>
      <c r="DF276">
        <v>263</v>
      </c>
      <c r="DG276" s="192" t="e">
        <f t="shared" si="270"/>
        <v>#NUM!</v>
      </c>
      <c r="DH276" s="192" t="e">
        <f t="shared" si="271"/>
        <v>#NUM!</v>
      </c>
      <c r="DI276" s="192" t="e">
        <f t="shared" si="272"/>
        <v>#NUM!</v>
      </c>
      <c r="DJ276" s="192" t="e">
        <f t="shared" si="273"/>
        <v>#NUM!</v>
      </c>
      <c r="DK276" s="192" t="e">
        <f t="shared" si="274"/>
        <v>#NUM!</v>
      </c>
      <c r="DL276" s="192" t="e">
        <f t="shared" si="275"/>
        <v>#NUM!</v>
      </c>
      <c r="DM276" s="192" t="e">
        <f t="shared" si="276"/>
        <v>#NUM!</v>
      </c>
      <c r="DN276" s="192" t="e">
        <f t="shared" si="277"/>
        <v>#NUM!</v>
      </c>
      <c r="DO276" s="192" t="e">
        <f t="shared" si="278"/>
        <v>#NUM!</v>
      </c>
      <c r="DP276" s="192" t="e">
        <f t="shared" si="279"/>
        <v>#NUM!</v>
      </c>
      <c r="DQ276" s="192" t="e">
        <f t="shared" si="280"/>
        <v>#NUM!</v>
      </c>
      <c r="DU276" s="204" t="e">
        <f t="shared" si="281"/>
        <v>#NUM!</v>
      </c>
      <c r="DV276" s="204" t="e">
        <f t="shared" si="282"/>
        <v>#NUM!</v>
      </c>
      <c r="DW276" s="204" t="e">
        <f t="shared" si="283"/>
        <v>#NUM!</v>
      </c>
      <c r="DX276" s="204" t="e">
        <f t="shared" si="284"/>
        <v>#NUM!</v>
      </c>
      <c r="DY276" s="204" t="e">
        <f t="shared" si="285"/>
        <v>#NUM!</v>
      </c>
      <c r="DZ276" s="204" t="e">
        <f t="shared" si="286"/>
        <v>#NUM!</v>
      </c>
      <c r="EA276" s="204" t="e">
        <f t="shared" si="287"/>
        <v>#NUM!</v>
      </c>
      <c r="EB276" s="204" t="e">
        <f t="shared" si="288"/>
        <v>#NUM!</v>
      </c>
      <c r="EC276" s="204" t="e">
        <f t="shared" si="289"/>
        <v>#NUM!</v>
      </c>
      <c r="ED276" s="204" t="e">
        <f t="shared" si="290"/>
        <v>#NUM!</v>
      </c>
      <c r="EE276" s="204" t="e">
        <f t="shared" si="291"/>
        <v>#NUM!</v>
      </c>
    </row>
    <row r="277" spans="2:135" ht="22.8" x14ac:dyDescent="0.3">
      <c r="B277" s="225" t="str">
        <f t="shared" si="292"/>
        <v/>
      </c>
      <c r="C277" s="226" t="str">
        <f t="shared" si="293"/>
        <v/>
      </c>
      <c r="D277" s="227" t="s">
        <v>293</v>
      </c>
      <c r="E277" s="279" t="s">
        <v>38</v>
      </c>
      <c r="F277" s="202"/>
      <c r="G277" s="202"/>
      <c r="H277" s="202"/>
      <c r="I277" s="202"/>
      <c r="J277" s="202"/>
      <c r="K277" s="201"/>
      <c r="U277">
        <v>263</v>
      </c>
      <c r="V277">
        <f t="shared" si="294"/>
        <v>800</v>
      </c>
      <c r="W277" t="str">
        <f t="shared" si="295"/>
        <v/>
      </c>
      <c r="X277" t="str">
        <f>IF(B276="","",IF(OR(W277="",W277=0),"",IF(V277=800,"",INDEX(DATA!$M$10:$Q$10,1,MATCH(W277,DATA!$M$9:$Q$9,0)))))</f>
        <v/>
      </c>
      <c r="Y277" t="str">
        <f>IF(B276="","",IF($CG$13=2,IF(OR(F276="NO",F276=""),"",F276),IF(V277=800,"",DATA!$M$11)))</f>
        <v/>
      </c>
      <c r="Z277" t="str">
        <f>IF(B276="","",IF(AND($CG$13=2,G276="NO"),"",IF(V277=800,"",LEFT(DATA!$M$12,2)&amp;D276)))</f>
        <v/>
      </c>
      <c r="AA277" t="str">
        <f>IF(B276="","",IF(AND($CG$13=2,G276="NO"),"",IF(V277=800,"",LEFT(DATA!$M$13,2)&amp;D276)))</f>
        <v/>
      </c>
      <c r="AB277" t="str">
        <f>IF(B276="","",IF(AND($CG$13=2,H276="NO"),"",IF(V277=800,"",LEFT(DATA!$M$14,2)&amp;D276)))</f>
        <v/>
      </c>
      <c r="AC277" t="str">
        <f>IF(B276="","",IF(AND($CG$13=2,H276="NO"),"",IF(V277=800,"",LEFT(DATA!$M$15,2)&amp;D276)))</f>
        <v/>
      </c>
      <c r="AD277" t="str">
        <f>IF(B276="","",IF(AND($CG$13=2,I276="NO"),"",IF(V277=800,"",LEFT(DATA!$M$16,2)&amp;D276)))</f>
        <v/>
      </c>
      <c r="AE277" t="str">
        <f>IF(B276="","",IF(AND($CG$13=2,I276="NO"),"",IF(V277=800,"",LEFT(DATA!$M$17,2)&amp;D276)))</f>
        <v/>
      </c>
      <c r="AF277" t="str">
        <f>IF(B276="","",IF(AND($CG$13=2,J276="NO"),"",IF(V277=800,"",LEFT(DATA!$M$18,2)&amp;D276)))</f>
        <v/>
      </c>
      <c r="AG277" t="str">
        <f>IF(B276="","",IF(AND($CG$13=2,J276="NO"),"",IF(V277=800,"",LEFT(DATA!$M$19,2)&amp;D276)))</f>
        <v/>
      </c>
      <c r="AJ277" s="192" t="str">
        <f t="shared" si="296"/>
        <v/>
      </c>
      <c r="AK277" s="192" t="str">
        <f t="shared" si="297"/>
        <v/>
      </c>
      <c r="AL277" s="192" t="str">
        <f t="shared" si="298"/>
        <v/>
      </c>
      <c r="AM277" s="192" t="e">
        <f t="shared" si="299"/>
        <v>#VALUE!</v>
      </c>
      <c r="AN277" s="192">
        <v>263</v>
      </c>
      <c r="AO277" s="192" t="str">
        <f>IF(AL277="","",INDEX($W$15:$AG$402,MATCH(AL277,V$15:$V$402,0),1))</f>
        <v/>
      </c>
      <c r="AP277" s="192" t="str">
        <f t="shared" si="300"/>
        <v/>
      </c>
      <c r="AQ277" s="192" t="str">
        <f t="shared" si="301"/>
        <v/>
      </c>
      <c r="AR277" s="192" t="str">
        <f t="shared" si="302"/>
        <v/>
      </c>
      <c r="AS277" s="192" t="str">
        <f t="shared" si="303"/>
        <v/>
      </c>
      <c r="AT277" s="192" t="str">
        <f t="shared" si="304"/>
        <v/>
      </c>
      <c r="AU277" s="192" t="str">
        <f t="shared" si="305"/>
        <v/>
      </c>
      <c r="AV277" s="192" t="str">
        <f t="shared" si="306"/>
        <v/>
      </c>
      <c r="AW277" s="192" t="str">
        <f t="shared" si="307"/>
        <v/>
      </c>
      <c r="AX277" s="192" t="str">
        <f t="shared" si="308"/>
        <v/>
      </c>
      <c r="AY277" s="192" t="str">
        <f t="shared" si="309"/>
        <v/>
      </c>
      <c r="BB277">
        <f t="shared" si="310"/>
        <v>800</v>
      </c>
      <c r="BC277">
        <f t="shared" si="311"/>
        <v>800</v>
      </c>
      <c r="BD277">
        <f t="shared" si="312"/>
        <v>800</v>
      </c>
      <c r="BE277">
        <f t="shared" si="313"/>
        <v>800</v>
      </c>
      <c r="BF277">
        <f t="shared" si="314"/>
        <v>800</v>
      </c>
      <c r="BG277">
        <f t="shared" si="315"/>
        <v>800</v>
      </c>
      <c r="BH277">
        <v>263</v>
      </c>
      <c r="BK277">
        <f t="shared" si="316"/>
        <v>800</v>
      </c>
      <c r="BL277">
        <f t="shared" si="317"/>
        <v>800</v>
      </c>
      <c r="BM277">
        <f t="shared" si="318"/>
        <v>800</v>
      </c>
      <c r="BN277">
        <f t="shared" si="319"/>
        <v>800</v>
      </c>
      <c r="BO277">
        <f t="shared" si="320"/>
        <v>800</v>
      </c>
      <c r="BP277">
        <f t="shared" si="321"/>
        <v>800</v>
      </c>
      <c r="BQ277">
        <f t="shared" si="322"/>
        <v>800</v>
      </c>
      <c r="CS277" s="193" t="str">
        <f t="shared" si="259"/>
        <v/>
      </c>
      <c r="CT277" s="193" t="str">
        <f t="shared" si="260"/>
        <v/>
      </c>
      <c r="CU277" s="193" t="str">
        <f t="shared" si="261"/>
        <v/>
      </c>
      <c r="CV277" s="193" t="str">
        <f t="shared" si="262"/>
        <v/>
      </c>
      <c r="CW277" s="193" t="str">
        <f t="shared" si="263"/>
        <v/>
      </c>
      <c r="CX277" s="193" t="str">
        <f t="shared" si="264"/>
        <v/>
      </c>
      <c r="CY277" s="193" t="str">
        <f t="shared" si="265"/>
        <v/>
      </c>
      <c r="CZ277" s="193" t="str">
        <f t="shared" si="266"/>
        <v/>
      </c>
      <c r="DA277" s="193" t="str">
        <f t="shared" si="267"/>
        <v/>
      </c>
      <c r="DB277" s="193" t="str">
        <f t="shared" si="268"/>
        <v/>
      </c>
      <c r="DC277" s="193" t="str">
        <f t="shared" si="269"/>
        <v/>
      </c>
      <c r="DF277">
        <v>264</v>
      </c>
      <c r="DG277" s="192" t="e">
        <f t="shared" si="270"/>
        <v>#NUM!</v>
      </c>
      <c r="DH277" s="192" t="e">
        <f t="shared" si="271"/>
        <v>#NUM!</v>
      </c>
      <c r="DI277" s="192" t="e">
        <f t="shared" si="272"/>
        <v>#NUM!</v>
      </c>
      <c r="DJ277" s="192" t="e">
        <f t="shared" si="273"/>
        <v>#NUM!</v>
      </c>
      <c r="DK277" s="192" t="e">
        <f t="shared" si="274"/>
        <v>#NUM!</v>
      </c>
      <c r="DL277" s="192" t="e">
        <f t="shared" si="275"/>
        <v>#NUM!</v>
      </c>
      <c r="DM277" s="192" t="e">
        <f t="shared" si="276"/>
        <v>#NUM!</v>
      </c>
      <c r="DN277" s="192" t="e">
        <f t="shared" si="277"/>
        <v>#NUM!</v>
      </c>
      <c r="DO277" s="192" t="e">
        <f t="shared" si="278"/>
        <v>#NUM!</v>
      </c>
      <c r="DP277" s="192" t="e">
        <f t="shared" si="279"/>
        <v>#NUM!</v>
      </c>
      <c r="DQ277" s="192" t="e">
        <f t="shared" si="280"/>
        <v>#NUM!</v>
      </c>
      <c r="DU277" s="204" t="e">
        <f t="shared" si="281"/>
        <v>#NUM!</v>
      </c>
      <c r="DV277" s="204" t="e">
        <f t="shared" si="282"/>
        <v>#NUM!</v>
      </c>
      <c r="DW277" s="204" t="e">
        <f t="shared" si="283"/>
        <v>#NUM!</v>
      </c>
      <c r="DX277" s="204" t="e">
        <f t="shared" si="284"/>
        <v>#NUM!</v>
      </c>
      <c r="DY277" s="204" t="e">
        <f t="shared" si="285"/>
        <v>#NUM!</v>
      </c>
      <c r="DZ277" s="204" t="e">
        <f t="shared" si="286"/>
        <v>#NUM!</v>
      </c>
      <c r="EA277" s="204" t="e">
        <f t="shared" si="287"/>
        <v>#NUM!</v>
      </c>
      <c r="EB277" s="204" t="e">
        <f t="shared" si="288"/>
        <v>#NUM!</v>
      </c>
      <c r="EC277" s="204" t="e">
        <f t="shared" si="289"/>
        <v>#NUM!</v>
      </c>
      <c r="ED277" s="204" t="e">
        <f t="shared" si="290"/>
        <v>#NUM!</v>
      </c>
      <c r="EE277" s="204" t="e">
        <f t="shared" si="291"/>
        <v>#NUM!</v>
      </c>
    </row>
    <row r="278" spans="2:135" ht="22.8" x14ac:dyDescent="0.3">
      <c r="B278" s="225" t="str">
        <f t="shared" si="292"/>
        <v/>
      </c>
      <c r="C278" s="226" t="str">
        <f t="shared" si="293"/>
        <v/>
      </c>
      <c r="D278" s="227" t="s">
        <v>293</v>
      </c>
      <c r="E278" s="279" t="s">
        <v>38</v>
      </c>
      <c r="F278" s="202"/>
      <c r="G278" s="202"/>
      <c r="H278" s="202"/>
      <c r="I278" s="202"/>
      <c r="J278" s="202"/>
      <c r="K278" s="201"/>
      <c r="U278">
        <v>264</v>
      </c>
      <c r="V278">
        <f t="shared" si="294"/>
        <v>800</v>
      </c>
      <c r="W278" t="str">
        <f t="shared" si="295"/>
        <v/>
      </c>
      <c r="X278" t="str">
        <f>IF(B277="","",IF(OR(W278="",W278=0),"",IF(V278=800,"",INDEX(DATA!$M$10:$Q$10,1,MATCH(W278,DATA!$M$9:$Q$9,0)))))</f>
        <v/>
      </c>
      <c r="Y278" t="str">
        <f>IF(B277="","",IF($CG$13=2,IF(OR(F277="NO",F277=""),"",F277),IF(V278=800,"",DATA!$M$11)))</f>
        <v/>
      </c>
      <c r="Z278" t="str">
        <f>IF(B277="","",IF(AND($CG$13=2,G277="NO"),"",IF(V278=800,"",LEFT(DATA!$M$12,2)&amp;D277)))</f>
        <v/>
      </c>
      <c r="AA278" t="str">
        <f>IF(B277="","",IF(AND($CG$13=2,G277="NO"),"",IF(V278=800,"",LEFT(DATA!$M$13,2)&amp;D277)))</f>
        <v/>
      </c>
      <c r="AB278" t="str">
        <f>IF(B277="","",IF(AND($CG$13=2,H277="NO"),"",IF(V278=800,"",LEFT(DATA!$M$14,2)&amp;D277)))</f>
        <v/>
      </c>
      <c r="AC278" t="str">
        <f>IF(B277="","",IF(AND($CG$13=2,H277="NO"),"",IF(V278=800,"",LEFT(DATA!$M$15,2)&amp;D277)))</f>
        <v/>
      </c>
      <c r="AD278" t="str">
        <f>IF(B277="","",IF(AND($CG$13=2,I277="NO"),"",IF(V278=800,"",LEFT(DATA!$M$16,2)&amp;D277)))</f>
        <v/>
      </c>
      <c r="AE278" t="str">
        <f>IF(B277="","",IF(AND($CG$13=2,I277="NO"),"",IF(V278=800,"",LEFT(DATA!$M$17,2)&amp;D277)))</f>
        <v/>
      </c>
      <c r="AF278" t="str">
        <f>IF(B277="","",IF(AND($CG$13=2,J277="NO"),"",IF(V278=800,"",LEFT(DATA!$M$18,2)&amp;D277)))</f>
        <v/>
      </c>
      <c r="AG278" t="str">
        <f>IF(B277="","",IF(AND($CG$13=2,J277="NO"),"",IF(V278=800,"",LEFT(DATA!$M$19,2)&amp;D277)))</f>
        <v/>
      </c>
      <c r="AJ278" s="192" t="str">
        <f t="shared" si="296"/>
        <v/>
      </c>
      <c r="AK278" s="192" t="str">
        <f t="shared" si="297"/>
        <v/>
      </c>
      <c r="AL278" s="192" t="str">
        <f t="shared" si="298"/>
        <v/>
      </c>
      <c r="AM278" s="192" t="e">
        <f t="shared" si="299"/>
        <v>#VALUE!</v>
      </c>
      <c r="AN278" s="192">
        <v>264</v>
      </c>
      <c r="AO278" s="192" t="str">
        <f>IF(AL278="","",INDEX($W$15:$AG$402,MATCH(AL278,V$15:$V$402,0),1))</f>
        <v/>
      </c>
      <c r="AP278" s="192" t="str">
        <f t="shared" si="300"/>
        <v/>
      </c>
      <c r="AQ278" s="192" t="str">
        <f t="shared" si="301"/>
        <v/>
      </c>
      <c r="AR278" s="192" t="str">
        <f t="shared" si="302"/>
        <v/>
      </c>
      <c r="AS278" s="192" t="str">
        <f t="shared" si="303"/>
        <v/>
      </c>
      <c r="AT278" s="192" t="str">
        <f t="shared" si="304"/>
        <v/>
      </c>
      <c r="AU278" s="192" t="str">
        <f t="shared" si="305"/>
        <v/>
      </c>
      <c r="AV278" s="192" t="str">
        <f t="shared" si="306"/>
        <v/>
      </c>
      <c r="AW278" s="192" t="str">
        <f t="shared" si="307"/>
        <v/>
      </c>
      <c r="AX278" s="192" t="str">
        <f t="shared" si="308"/>
        <v/>
      </c>
      <c r="AY278" s="192" t="str">
        <f t="shared" si="309"/>
        <v/>
      </c>
      <c r="BB278">
        <f t="shared" si="310"/>
        <v>800</v>
      </c>
      <c r="BC278">
        <f t="shared" si="311"/>
        <v>800</v>
      </c>
      <c r="BD278">
        <f t="shared" si="312"/>
        <v>800</v>
      </c>
      <c r="BE278">
        <f t="shared" si="313"/>
        <v>800</v>
      </c>
      <c r="BF278">
        <f t="shared" si="314"/>
        <v>800</v>
      </c>
      <c r="BG278">
        <f t="shared" si="315"/>
        <v>800</v>
      </c>
      <c r="BH278">
        <v>264</v>
      </c>
      <c r="BK278">
        <f t="shared" si="316"/>
        <v>800</v>
      </c>
      <c r="BL278">
        <f t="shared" si="317"/>
        <v>800</v>
      </c>
      <c r="BM278">
        <f t="shared" si="318"/>
        <v>800</v>
      </c>
      <c r="BN278">
        <f t="shared" si="319"/>
        <v>800</v>
      </c>
      <c r="BO278">
        <f t="shared" si="320"/>
        <v>800</v>
      </c>
      <c r="BP278">
        <f t="shared" si="321"/>
        <v>800</v>
      </c>
      <c r="BQ278">
        <f t="shared" si="322"/>
        <v>800</v>
      </c>
      <c r="CS278" s="193" t="str">
        <f t="shared" si="259"/>
        <v/>
      </c>
      <c r="CT278" s="193" t="str">
        <f t="shared" si="260"/>
        <v/>
      </c>
      <c r="CU278" s="193" t="str">
        <f t="shared" si="261"/>
        <v/>
      </c>
      <c r="CV278" s="193" t="str">
        <f t="shared" si="262"/>
        <v/>
      </c>
      <c r="CW278" s="193" t="str">
        <f t="shared" si="263"/>
        <v/>
      </c>
      <c r="CX278" s="193" t="str">
        <f t="shared" si="264"/>
        <v/>
      </c>
      <c r="CY278" s="193" t="str">
        <f t="shared" si="265"/>
        <v/>
      </c>
      <c r="CZ278" s="193" t="str">
        <f t="shared" si="266"/>
        <v/>
      </c>
      <c r="DA278" s="193" t="str">
        <f t="shared" si="267"/>
        <v/>
      </c>
      <c r="DB278" s="193" t="str">
        <f t="shared" si="268"/>
        <v/>
      </c>
      <c r="DC278" s="193" t="str">
        <f t="shared" si="269"/>
        <v/>
      </c>
      <c r="DF278">
        <v>265</v>
      </c>
      <c r="DG278" s="192" t="e">
        <f t="shared" si="270"/>
        <v>#NUM!</v>
      </c>
      <c r="DH278" s="192" t="e">
        <f t="shared" si="271"/>
        <v>#NUM!</v>
      </c>
      <c r="DI278" s="192" t="e">
        <f t="shared" si="272"/>
        <v>#NUM!</v>
      </c>
      <c r="DJ278" s="192" t="e">
        <f t="shared" si="273"/>
        <v>#NUM!</v>
      </c>
      <c r="DK278" s="192" t="e">
        <f t="shared" si="274"/>
        <v>#NUM!</v>
      </c>
      <c r="DL278" s="192" t="e">
        <f t="shared" si="275"/>
        <v>#NUM!</v>
      </c>
      <c r="DM278" s="192" t="e">
        <f t="shared" si="276"/>
        <v>#NUM!</v>
      </c>
      <c r="DN278" s="192" t="e">
        <f t="shared" si="277"/>
        <v>#NUM!</v>
      </c>
      <c r="DO278" s="192" t="e">
        <f t="shared" si="278"/>
        <v>#NUM!</v>
      </c>
      <c r="DP278" s="192" t="e">
        <f t="shared" si="279"/>
        <v>#NUM!</v>
      </c>
      <c r="DQ278" s="192" t="e">
        <f t="shared" si="280"/>
        <v>#NUM!</v>
      </c>
      <c r="DU278" s="204" t="e">
        <f t="shared" si="281"/>
        <v>#NUM!</v>
      </c>
      <c r="DV278" s="204" t="e">
        <f t="shared" si="282"/>
        <v>#NUM!</v>
      </c>
      <c r="DW278" s="204" t="e">
        <f t="shared" si="283"/>
        <v>#NUM!</v>
      </c>
      <c r="DX278" s="204" t="e">
        <f t="shared" si="284"/>
        <v>#NUM!</v>
      </c>
      <c r="DY278" s="204" t="e">
        <f t="shared" si="285"/>
        <v>#NUM!</v>
      </c>
      <c r="DZ278" s="204" t="e">
        <f t="shared" si="286"/>
        <v>#NUM!</v>
      </c>
      <c r="EA278" s="204" t="e">
        <f t="shared" si="287"/>
        <v>#NUM!</v>
      </c>
      <c r="EB278" s="204" t="e">
        <f t="shared" si="288"/>
        <v>#NUM!</v>
      </c>
      <c r="EC278" s="204" t="e">
        <f t="shared" si="289"/>
        <v>#NUM!</v>
      </c>
      <c r="ED278" s="204" t="e">
        <f t="shared" si="290"/>
        <v>#NUM!</v>
      </c>
      <c r="EE278" s="204" t="e">
        <f t="shared" si="291"/>
        <v>#NUM!</v>
      </c>
    </row>
    <row r="279" spans="2:135" ht="22.8" x14ac:dyDescent="0.3">
      <c r="B279" s="225" t="str">
        <f t="shared" si="292"/>
        <v/>
      </c>
      <c r="C279" s="226" t="str">
        <f t="shared" si="293"/>
        <v/>
      </c>
      <c r="D279" s="227" t="s">
        <v>293</v>
      </c>
      <c r="E279" s="279" t="s">
        <v>38</v>
      </c>
      <c r="F279" s="202"/>
      <c r="G279" s="202"/>
      <c r="H279" s="202"/>
      <c r="I279" s="202"/>
      <c r="J279" s="202"/>
      <c r="K279" s="201"/>
      <c r="U279">
        <v>265</v>
      </c>
      <c r="V279">
        <f t="shared" si="294"/>
        <v>800</v>
      </c>
      <c r="W279" t="str">
        <f t="shared" si="295"/>
        <v/>
      </c>
      <c r="X279" t="str">
        <f>IF(B278="","",IF(OR(W279="",W279=0),"",IF(V279=800,"",INDEX(DATA!$M$10:$Q$10,1,MATCH(W279,DATA!$M$9:$Q$9,0)))))</f>
        <v/>
      </c>
      <c r="Y279" t="str">
        <f>IF(B278="","",IF($CG$13=2,IF(OR(F278="NO",F278=""),"",F278),IF(V279=800,"",DATA!$M$11)))</f>
        <v/>
      </c>
      <c r="Z279" t="str">
        <f>IF(B278="","",IF(AND($CG$13=2,G278="NO"),"",IF(V279=800,"",LEFT(DATA!$M$12,2)&amp;D278)))</f>
        <v/>
      </c>
      <c r="AA279" t="str">
        <f>IF(B278="","",IF(AND($CG$13=2,G278="NO"),"",IF(V279=800,"",LEFT(DATA!$M$13,2)&amp;D278)))</f>
        <v/>
      </c>
      <c r="AB279" t="str">
        <f>IF(B278="","",IF(AND($CG$13=2,H278="NO"),"",IF(V279=800,"",LEFT(DATA!$M$14,2)&amp;D278)))</f>
        <v/>
      </c>
      <c r="AC279" t="str">
        <f>IF(B278="","",IF(AND($CG$13=2,H278="NO"),"",IF(V279=800,"",LEFT(DATA!$M$15,2)&amp;D278)))</f>
        <v/>
      </c>
      <c r="AD279" t="str">
        <f>IF(B278="","",IF(AND($CG$13=2,I278="NO"),"",IF(V279=800,"",LEFT(DATA!$M$16,2)&amp;D278)))</f>
        <v/>
      </c>
      <c r="AE279" t="str">
        <f>IF(B278="","",IF(AND($CG$13=2,I278="NO"),"",IF(V279=800,"",LEFT(DATA!$M$17,2)&amp;D278)))</f>
        <v/>
      </c>
      <c r="AF279" t="str">
        <f>IF(B278="","",IF(AND($CG$13=2,J278="NO"),"",IF(V279=800,"",LEFT(DATA!$M$18,2)&amp;D278)))</f>
        <v/>
      </c>
      <c r="AG279" t="str">
        <f>IF(B278="","",IF(AND($CG$13=2,J278="NO"),"",IF(V279=800,"",LEFT(DATA!$M$19,2)&amp;D278)))</f>
        <v/>
      </c>
      <c r="AJ279" s="192" t="str">
        <f t="shared" si="296"/>
        <v/>
      </c>
      <c r="AK279" s="192" t="str">
        <f t="shared" si="297"/>
        <v/>
      </c>
      <c r="AL279" s="192" t="str">
        <f t="shared" si="298"/>
        <v/>
      </c>
      <c r="AM279" s="192" t="e">
        <f t="shared" si="299"/>
        <v>#VALUE!</v>
      </c>
      <c r="AN279" s="192">
        <v>265</v>
      </c>
      <c r="AO279" s="192" t="str">
        <f>IF(AL279="","",INDEX($W$15:$AG$402,MATCH(AL279,V$15:$V$402,0),1))</f>
        <v/>
      </c>
      <c r="AP279" s="192" t="str">
        <f t="shared" si="300"/>
        <v/>
      </c>
      <c r="AQ279" s="192" t="str">
        <f t="shared" si="301"/>
        <v/>
      </c>
      <c r="AR279" s="192" t="str">
        <f t="shared" si="302"/>
        <v/>
      </c>
      <c r="AS279" s="192" t="str">
        <f t="shared" si="303"/>
        <v/>
      </c>
      <c r="AT279" s="192" t="str">
        <f t="shared" si="304"/>
        <v/>
      </c>
      <c r="AU279" s="192" t="str">
        <f t="shared" si="305"/>
        <v/>
      </c>
      <c r="AV279" s="192" t="str">
        <f t="shared" si="306"/>
        <v/>
      </c>
      <c r="AW279" s="192" t="str">
        <f t="shared" si="307"/>
        <v/>
      </c>
      <c r="AX279" s="192" t="str">
        <f t="shared" si="308"/>
        <v/>
      </c>
      <c r="AY279" s="192" t="str">
        <f t="shared" si="309"/>
        <v/>
      </c>
      <c r="BB279">
        <f t="shared" si="310"/>
        <v>800</v>
      </c>
      <c r="BC279">
        <f t="shared" si="311"/>
        <v>800</v>
      </c>
      <c r="BD279">
        <f t="shared" si="312"/>
        <v>800</v>
      </c>
      <c r="BE279">
        <f t="shared" si="313"/>
        <v>800</v>
      </c>
      <c r="BF279">
        <f t="shared" si="314"/>
        <v>800</v>
      </c>
      <c r="BG279">
        <f t="shared" si="315"/>
        <v>800</v>
      </c>
      <c r="BH279">
        <v>265</v>
      </c>
      <c r="BK279">
        <f t="shared" si="316"/>
        <v>800</v>
      </c>
      <c r="BL279">
        <f t="shared" si="317"/>
        <v>800</v>
      </c>
      <c r="BM279">
        <f t="shared" si="318"/>
        <v>800</v>
      </c>
      <c r="BN279">
        <f t="shared" si="319"/>
        <v>800</v>
      </c>
      <c r="BO279">
        <f t="shared" si="320"/>
        <v>800</v>
      </c>
      <c r="BP279">
        <f t="shared" si="321"/>
        <v>800</v>
      </c>
      <c r="BQ279">
        <f t="shared" si="322"/>
        <v>800</v>
      </c>
      <c r="CS279" s="193" t="str">
        <f t="shared" si="259"/>
        <v/>
      </c>
      <c r="CT279" s="193" t="str">
        <f t="shared" si="260"/>
        <v/>
      </c>
      <c r="CU279" s="193" t="str">
        <f t="shared" si="261"/>
        <v/>
      </c>
      <c r="CV279" s="193" t="str">
        <f t="shared" si="262"/>
        <v/>
      </c>
      <c r="CW279" s="193" t="str">
        <f t="shared" si="263"/>
        <v/>
      </c>
      <c r="CX279" s="193" t="str">
        <f t="shared" si="264"/>
        <v/>
      </c>
      <c r="CY279" s="193" t="str">
        <f t="shared" si="265"/>
        <v/>
      </c>
      <c r="CZ279" s="193" t="str">
        <f t="shared" si="266"/>
        <v/>
      </c>
      <c r="DA279" s="193" t="str">
        <f t="shared" si="267"/>
        <v/>
      </c>
      <c r="DB279" s="193" t="str">
        <f t="shared" si="268"/>
        <v/>
      </c>
      <c r="DC279" s="193" t="str">
        <f t="shared" si="269"/>
        <v/>
      </c>
      <c r="DF279">
        <v>266</v>
      </c>
      <c r="DG279" s="192" t="e">
        <f t="shared" si="270"/>
        <v>#NUM!</v>
      </c>
      <c r="DH279" s="192" t="e">
        <f t="shared" si="271"/>
        <v>#NUM!</v>
      </c>
      <c r="DI279" s="192" t="e">
        <f t="shared" si="272"/>
        <v>#NUM!</v>
      </c>
      <c r="DJ279" s="192" t="e">
        <f t="shared" si="273"/>
        <v>#NUM!</v>
      </c>
      <c r="DK279" s="192" t="e">
        <f t="shared" si="274"/>
        <v>#NUM!</v>
      </c>
      <c r="DL279" s="192" t="e">
        <f t="shared" si="275"/>
        <v>#NUM!</v>
      </c>
      <c r="DM279" s="192" t="e">
        <f t="shared" si="276"/>
        <v>#NUM!</v>
      </c>
      <c r="DN279" s="192" t="e">
        <f t="shared" si="277"/>
        <v>#NUM!</v>
      </c>
      <c r="DO279" s="192" t="e">
        <f t="shared" si="278"/>
        <v>#NUM!</v>
      </c>
      <c r="DP279" s="192" t="e">
        <f t="shared" si="279"/>
        <v>#NUM!</v>
      </c>
      <c r="DQ279" s="192" t="e">
        <f t="shared" si="280"/>
        <v>#NUM!</v>
      </c>
      <c r="DU279" s="204" t="e">
        <f t="shared" si="281"/>
        <v>#NUM!</v>
      </c>
      <c r="DV279" s="204" t="e">
        <f t="shared" si="282"/>
        <v>#NUM!</v>
      </c>
      <c r="DW279" s="204" t="e">
        <f t="shared" si="283"/>
        <v>#NUM!</v>
      </c>
      <c r="DX279" s="204" t="e">
        <f t="shared" si="284"/>
        <v>#NUM!</v>
      </c>
      <c r="DY279" s="204" t="e">
        <f t="shared" si="285"/>
        <v>#NUM!</v>
      </c>
      <c r="DZ279" s="204" t="e">
        <f t="shared" si="286"/>
        <v>#NUM!</v>
      </c>
      <c r="EA279" s="204" t="e">
        <f t="shared" si="287"/>
        <v>#NUM!</v>
      </c>
      <c r="EB279" s="204" t="e">
        <f t="shared" si="288"/>
        <v>#NUM!</v>
      </c>
      <c r="EC279" s="204" t="e">
        <f t="shared" si="289"/>
        <v>#NUM!</v>
      </c>
      <c r="ED279" s="204" t="e">
        <f t="shared" si="290"/>
        <v>#NUM!</v>
      </c>
      <c r="EE279" s="204" t="e">
        <f t="shared" si="291"/>
        <v>#NUM!</v>
      </c>
    </row>
    <row r="280" spans="2:135" ht="22.8" x14ac:dyDescent="0.3">
      <c r="B280" s="225" t="str">
        <f t="shared" si="292"/>
        <v/>
      </c>
      <c r="C280" s="226" t="str">
        <f t="shared" si="293"/>
        <v/>
      </c>
      <c r="D280" s="227" t="s">
        <v>293</v>
      </c>
      <c r="E280" s="279" t="s">
        <v>38</v>
      </c>
      <c r="F280" s="202"/>
      <c r="G280" s="202"/>
      <c r="H280" s="202"/>
      <c r="I280" s="202"/>
      <c r="J280" s="202"/>
      <c r="K280" s="201"/>
      <c r="U280">
        <v>266</v>
      </c>
      <c r="V280">
        <f t="shared" si="294"/>
        <v>800</v>
      </c>
      <c r="W280" t="str">
        <f t="shared" si="295"/>
        <v/>
      </c>
      <c r="X280" t="str">
        <f>IF(B279="","",IF(OR(W280="",W280=0),"",IF(V280=800,"",INDEX(DATA!$M$10:$Q$10,1,MATCH(W280,DATA!$M$9:$Q$9,0)))))</f>
        <v/>
      </c>
      <c r="Y280" t="str">
        <f>IF(B279="","",IF($CG$13=2,IF(OR(F279="NO",F279=""),"",F279),IF(V280=800,"",DATA!$M$11)))</f>
        <v/>
      </c>
      <c r="Z280" t="str">
        <f>IF(B279="","",IF(AND($CG$13=2,G279="NO"),"",IF(V280=800,"",LEFT(DATA!$M$12,2)&amp;D279)))</f>
        <v/>
      </c>
      <c r="AA280" t="str">
        <f>IF(B279="","",IF(AND($CG$13=2,G279="NO"),"",IF(V280=800,"",LEFT(DATA!$M$13,2)&amp;D279)))</f>
        <v/>
      </c>
      <c r="AB280" t="str">
        <f>IF(B279="","",IF(AND($CG$13=2,H279="NO"),"",IF(V280=800,"",LEFT(DATA!$M$14,2)&amp;D279)))</f>
        <v/>
      </c>
      <c r="AC280" t="str">
        <f>IF(B279="","",IF(AND($CG$13=2,H279="NO"),"",IF(V280=800,"",LEFT(DATA!$M$15,2)&amp;D279)))</f>
        <v/>
      </c>
      <c r="AD280" t="str">
        <f>IF(B279="","",IF(AND($CG$13=2,I279="NO"),"",IF(V280=800,"",LEFT(DATA!$M$16,2)&amp;D279)))</f>
        <v/>
      </c>
      <c r="AE280" t="str">
        <f>IF(B279="","",IF(AND($CG$13=2,I279="NO"),"",IF(V280=800,"",LEFT(DATA!$M$17,2)&amp;D279)))</f>
        <v/>
      </c>
      <c r="AF280" t="str">
        <f>IF(B279="","",IF(AND($CG$13=2,J279="NO"),"",IF(V280=800,"",LEFT(DATA!$M$18,2)&amp;D279)))</f>
        <v/>
      </c>
      <c r="AG280" t="str">
        <f>IF(B279="","",IF(AND($CG$13=2,J279="NO"),"",IF(V280=800,"",LEFT(DATA!$M$19,2)&amp;D279)))</f>
        <v/>
      </c>
      <c r="AJ280" s="192" t="str">
        <f t="shared" si="296"/>
        <v/>
      </c>
      <c r="AK280" s="192" t="str">
        <f t="shared" si="297"/>
        <v/>
      </c>
      <c r="AL280" s="192" t="str">
        <f t="shared" si="298"/>
        <v/>
      </c>
      <c r="AM280" s="192" t="e">
        <f t="shared" si="299"/>
        <v>#VALUE!</v>
      </c>
      <c r="AN280" s="192">
        <v>266</v>
      </c>
      <c r="AO280" s="192" t="str">
        <f>IF(AL280="","",INDEX($W$15:$AG$402,MATCH(AL280,V$15:$V$402,0),1))</f>
        <v/>
      </c>
      <c r="AP280" s="192" t="str">
        <f t="shared" si="300"/>
        <v/>
      </c>
      <c r="AQ280" s="192" t="str">
        <f t="shared" si="301"/>
        <v/>
      </c>
      <c r="AR280" s="192" t="str">
        <f t="shared" si="302"/>
        <v/>
      </c>
      <c r="AS280" s="192" t="str">
        <f t="shared" si="303"/>
        <v/>
      </c>
      <c r="AT280" s="192" t="str">
        <f t="shared" si="304"/>
        <v/>
      </c>
      <c r="AU280" s="192" t="str">
        <f t="shared" si="305"/>
        <v/>
      </c>
      <c r="AV280" s="192" t="str">
        <f t="shared" si="306"/>
        <v/>
      </c>
      <c r="AW280" s="192" t="str">
        <f t="shared" si="307"/>
        <v/>
      </c>
      <c r="AX280" s="192" t="str">
        <f t="shared" si="308"/>
        <v/>
      </c>
      <c r="AY280" s="192" t="str">
        <f t="shared" si="309"/>
        <v/>
      </c>
      <c r="BB280">
        <f t="shared" si="310"/>
        <v>800</v>
      </c>
      <c r="BC280">
        <f t="shared" si="311"/>
        <v>800</v>
      </c>
      <c r="BD280">
        <f t="shared" si="312"/>
        <v>800</v>
      </c>
      <c r="BE280">
        <f t="shared" si="313"/>
        <v>800</v>
      </c>
      <c r="BF280">
        <f t="shared" si="314"/>
        <v>800</v>
      </c>
      <c r="BG280">
        <f t="shared" si="315"/>
        <v>800</v>
      </c>
      <c r="BH280">
        <v>266</v>
      </c>
      <c r="BK280">
        <f t="shared" si="316"/>
        <v>800</v>
      </c>
      <c r="BL280">
        <f t="shared" si="317"/>
        <v>800</v>
      </c>
      <c r="BM280">
        <f t="shared" si="318"/>
        <v>800</v>
      </c>
      <c r="BN280">
        <f t="shared" si="319"/>
        <v>800</v>
      </c>
      <c r="BO280">
        <f t="shared" si="320"/>
        <v>800</v>
      </c>
      <c r="BP280">
        <f t="shared" si="321"/>
        <v>800</v>
      </c>
      <c r="BQ280">
        <f t="shared" si="322"/>
        <v>800</v>
      </c>
      <c r="CS280" s="193" t="str">
        <f t="shared" si="259"/>
        <v/>
      </c>
      <c r="CT280" s="193" t="str">
        <f t="shared" si="260"/>
        <v/>
      </c>
      <c r="CU280" s="193" t="str">
        <f t="shared" si="261"/>
        <v/>
      </c>
      <c r="CV280" s="193" t="str">
        <f t="shared" si="262"/>
        <v/>
      </c>
      <c r="CW280" s="193" t="str">
        <f t="shared" si="263"/>
        <v/>
      </c>
      <c r="CX280" s="193" t="str">
        <f t="shared" si="264"/>
        <v/>
      </c>
      <c r="CY280" s="193" t="str">
        <f t="shared" si="265"/>
        <v/>
      </c>
      <c r="CZ280" s="193" t="str">
        <f t="shared" si="266"/>
        <v/>
      </c>
      <c r="DA280" s="193" t="str">
        <f t="shared" si="267"/>
        <v/>
      </c>
      <c r="DB280" s="193" t="str">
        <f t="shared" si="268"/>
        <v/>
      </c>
      <c r="DC280" s="193" t="str">
        <f t="shared" si="269"/>
        <v/>
      </c>
      <c r="DF280">
        <v>267</v>
      </c>
      <c r="DG280" s="192" t="e">
        <f t="shared" si="270"/>
        <v>#NUM!</v>
      </c>
      <c r="DH280" s="192" t="e">
        <f t="shared" si="271"/>
        <v>#NUM!</v>
      </c>
      <c r="DI280" s="192" t="e">
        <f t="shared" si="272"/>
        <v>#NUM!</v>
      </c>
      <c r="DJ280" s="192" t="e">
        <f t="shared" si="273"/>
        <v>#NUM!</v>
      </c>
      <c r="DK280" s="192" t="e">
        <f t="shared" si="274"/>
        <v>#NUM!</v>
      </c>
      <c r="DL280" s="192" t="e">
        <f t="shared" si="275"/>
        <v>#NUM!</v>
      </c>
      <c r="DM280" s="192" t="e">
        <f t="shared" si="276"/>
        <v>#NUM!</v>
      </c>
      <c r="DN280" s="192" t="e">
        <f t="shared" si="277"/>
        <v>#NUM!</v>
      </c>
      <c r="DO280" s="192" t="e">
        <f t="shared" si="278"/>
        <v>#NUM!</v>
      </c>
      <c r="DP280" s="192" t="e">
        <f t="shared" si="279"/>
        <v>#NUM!</v>
      </c>
      <c r="DQ280" s="192" t="e">
        <f t="shared" si="280"/>
        <v>#NUM!</v>
      </c>
      <c r="DU280" s="204" t="e">
        <f t="shared" si="281"/>
        <v>#NUM!</v>
      </c>
      <c r="DV280" s="204" t="e">
        <f t="shared" si="282"/>
        <v>#NUM!</v>
      </c>
      <c r="DW280" s="204" t="e">
        <f t="shared" si="283"/>
        <v>#NUM!</v>
      </c>
      <c r="DX280" s="204" t="e">
        <f t="shared" si="284"/>
        <v>#NUM!</v>
      </c>
      <c r="DY280" s="204" t="e">
        <f t="shared" si="285"/>
        <v>#NUM!</v>
      </c>
      <c r="DZ280" s="204" t="e">
        <f t="shared" si="286"/>
        <v>#NUM!</v>
      </c>
      <c r="EA280" s="204" t="e">
        <f t="shared" si="287"/>
        <v>#NUM!</v>
      </c>
      <c r="EB280" s="204" t="e">
        <f t="shared" si="288"/>
        <v>#NUM!</v>
      </c>
      <c r="EC280" s="204" t="e">
        <f t="shared" si="289"/>
        <v>#NUM!</v>
      </c>
      <c r="ED280" s="204" t="e">
        <f t="shared" si="290"/>
        <v>#NUM!</v>
      </c>
      <c r="EE280" s="204" t="e">
        <f t="shared" si="291"/>
        <v>#NUM!</v>
      </c>
    </row>
    <row r="281" spans="2:135" ht="22.8" x14ac:dyDescent="0.3">
      <c r="B281" s="225" t="str">
        <f t="shared" si="292"/>
        <v/>
      </c>
      <c r="C281" s="226" t="str">
        <f t="shared" si="293"/>
        <v/>
      </c>
      <c r="D281" s="227" t="s">
        <v>293</v>
      </c>
      <c r="E281" s="279" t="s">
        <v>38</v>
      </c>
      <c r="F281" s="202"/>
      <c r="G281" s="202"/>
      <c r="H281" s="202"/>
      <c r="I281" s="202"/>
      <c r="J281" s="202"/>
      <c r="K281" s="201"/>
      <c r="U281">
        <v>267</v>
      </c>
      <c r="V281">
        <f t="shared" si="294"/>
        <v>800</v>
      </c>
      <c r="W281" t="str">
        <f t="shared" si="295"/>
        <v/>
      </c>
      <c r="X281" t="str">
        <f>IF(B280="","",IF(OR(W281="",W281=0),"",IF(V281=800,"",INDEX(DATA!$M$10:$Q$10,1,MATCH(W281,DATA!$M$9:$Q$9,0)))))</f>
        <v/>
      </c>
      <c r="Y281" t="str">
        <f>IF(B280="","",IF($CG$13=2,IF(OR(F280="NO",F280=""),"",F280),IF(V281=800,"",DATA!$M$11)))</f>
        <v/>
      </c>
      <c r="Z281" t="str">
        <f>IF(B280="","",IF(AND($CG$13=2,G280="NO"),"",IF(V281=800,"",LEFT(DATA!$M$12,2)&amp;D280)))</f>
        <v/>
      </c>
      <c r="AA281" t="str">
        <f>IF(B280="","",IF(AND($CG$13=2,G280="NO"),"",IF(V281=800,"",LEFT(DATA!$M$13,2)&amp;D280)))</f>
        <v/>
      </c>
      <c r="AB281" t="str">
        <f>IF(B280="","",IF(AND($CG$13=2,H280="NO"),"",IF(V281=800,"",LEFT(DATA!$M$14,2)&amp;D280)))</f>
        <v/>
      </c>
      <c r="AC281" t="str">
        <f>IF(B280="","",IF(AND($CG$13=2,H280="NO"),"",IF(V281=800,"",LEFT(DATA!$M$15,2)&amp;D280)))</f>
        <v/>
      </c>
      <c r="AD281" t="str">
        <f>IF(B280="","",IF(AND($CG$13=2,I280="NO"),"",IF(V281=800,"",LEFT(DATA!$M$16,2)&amp;D280)))</f>
        <v/>
      </c>
      <c r="AE281" t="str">
        <f>IF(B280="","",IF(AND($CG$13=2,I280="NO"),"",IF(V281=800,"",LEFT(DATA!$M$17,2)&amp;D280)))</f>
        <v/>
      </c>
      <c r="AF281" t="str">
        <f>IF(B280="","",IF(AND($CG$13=2,J280="NO"),"",IF(V281=800,"",LEFT(DATA!$M$18,2)&amp;D280)))</f>
        <v/>
      </c>
      <c r="AG281" t="str">
        <f>IF(B280="","",IF(AND($CG$13=2,J280="NO"),"",IF(V281=800,"",LEFT(DATA!$M$19,2)&amp;D280)))</f>
        <v/>
      </c>
      <c r="AJ281" s="192" t="str">
        <f t="shared" si="296"/>
        <v/>
      </c>
      <c r="AK281" s="192" t="str">
        <f t="shared" si="297"/>
        <v/>
      </c>
      <c r="AL281" s="192" t="str">
        <f t="shared" si="298"/>
        <v/>
      </c>
      <c r="AM281" s="192" t="e">
        <f t="shared" si="299"/>
        <v>#VALUE!</v>
      </c>
      <c r="AN281" s="192">
        <v>267</v>
      </c>
      <c r="AO281" s="192" t="str">
        <f>IF(AL281="","",INDEX($W$15:$AG$402,MATCH(AL281,V$15:$V$402,0),1))</f>
        <v/>
      </c>
      <c r="AP281" s="192" t="str">
        <f t="shared" si="300"/>
        <v/>
      </c>
      <c r="AQ281" s="192" t="str">
        <f t="shared" si="301"/>
        <v/>
      </c>
      <c r="AR281" s="192" t="str">
        <f t="shared" si="302"/>
        <v/>
      </c>
      <c r="AS281" s="192" t="str">
        <f t="shared" si="303"/>
        <v/>
      </c>
      <c r="AT281" s="192" t="str">
        <f t="shared" si="304"/>
        <v/>
      </c>
      <c r="AU281" s="192" t="str">
        <f t="shared" si="305"/>
        <v/>
      </c>
      <c r="AV281" s="192" t="str">
        <f t="shared" si="306"/>
        <v/>
      </c>
      <c r="AW281" s="192" t="str">
        <f t="shared" si="307"/>
        <v/>
      </c>
      <c r="AX281" s="192" t="str">
        <f t="shared" si="308"/>
        <v/>
      </c>
      <c r="AY281" s="192" t="str">
        <f t="shared" si="309"/>
        <v/>
      </c>
      <c r="BB281">
        <f t="shared" si="310"/>
        <v>800</v>
      </c>
      <c r="BC281">
        <f t="shared" si="311"/>
        <v>800</v>
      </c>
      <c r="BD281">
        <f t="shared" si="312"/>
        <v>800</v>
      </c>
      <c r="BE281">
        <f t="shared" si="313"/>
        <v>800</v>
      </c>
      <c r="BF281">
        <f t="shared" si="314"/>
        <v>800</v>
      </c>
      <c r="BG281">
        <f t="shared" si="315"/>
        <v>800</v>
      </c>
      <c r="BH281">
        <v>267</v>
      </c>
      <c r="BK281">
        <f t="shared" si="316"/>
        <v>800</v>
      </c>
      <c r="BL281">
        <f t="shared" si="317"/>
        <v>800</v>
      </c>
      <c r="BM281">
        <f t="shared" si="318"/>
        <v>800</v>
      </c>
      <c r="BN281">
        <f t="shared" si="319"/>
        <v>800</v>
      </c>
      <c r="BO281">
        <f t="shared" si="320"/>
        <v>800</v>
      </c>
      <c r="BP281">
        <f t="shared" si="321"/>
        <v>800</v>
      </c>
      <c r="BQ281">
        <f t="shared" si="322"/>
        <v>800</v>
      </c>
      <c r="CS281" s="193" t="str">
        <f t="shared" si="259"/>
        <v/>
      </c>
      <c r="CT281" s="193" t="str">
        <f t="shared" si="260"/>
        <v/>
      </c>
      <c r="CU281" s="193" t="str">
        <f t="shared" si="261"/>
        <v/>
      </c>
      <c r="CV281" s="193" t="str">
        <f t="shared" si="262"/>
        <v/>
      </c>
      <c r="CW281" s="193" t="str">
        <f t="shared" si="263"/>
        <v/>
      </c>
      <c r="CX281" s="193" t="str">
        <f t="shared" si="264"/>
        <v/>
      </c>
      <c r="CY281" s="193" t="str">
        <f t="shared" si="265"/>
        <v/>
      </c>
      <c r="CZ281" s="193" t="str">
        <f t="shared" si="266"/>
        <v/>
      </c>
      <c r="DA281" s="193" t="str">
        <f t="shared" si="267"/>
        <v/>
      </c>
      <c r="DB281" s="193" t="str">
        <f t="shared" si="268"/>
        <v/>
      </c>
      <c r="DC281" s="193" t="str">
        <f t="shared" si="269"/>
        <v/>
      </c>
      <c r="DF281">
        <v>268</v>
      </c>
      <c r="DG281" s="192" t="e">
        <f t="shared" si="270"/>
        <v>#NUM!</v>
      </c>
      <c r="DH281" s="192" t="e">
        <f t="shared" si="271"/>
        <v>#NUM!</v>
      </c>
      <c r="DI281" s="192" t="e">
        <f t="shared" si="272"/>
        <v>#NUM!</v>
      </c>
      <c r="DJ281" s="192" t="e">
        <f t="shared" si="273"/>
        <v>#NUM!</v>
      </c>
      <c r="DK281" s="192" t="e">
        <f t="shared" si="274"/>
        <v>#NUM!</v>
      </c>
      <c r="DL281" s="192" t="e">
        <f t="shared" si="275"/>
        <v>#NUM!</v>
      </c>
      <c r="DM281" s="192" t="e">
        <f t="shared" si="276"/>
        <v>#NUM!</v>
      </c>
      <c r="DN281" s="192" t="e">
        <f t="shared" si="277"/>
        <v>#NUM!</v>
      </c>
      <c r="DO281" s="192" t="e">
        <f t="shared" si="278"/>
        <v>#NUM!</v>
      </c>
      <c r="DP281" s="192" t="e">
        <f t="shared" si="279"/>
        <v>#NUM!</v>
      </c>
      <c r="DQ281" s="192" t="e">
        <f t="shared" si="280"/>
        <v>#NUM!</v>
      </c>
      <c r="DU281" s="204" t="e">
        <f t="shared" si="281"/>
        <v>#NUM!</v>
      </c>
      <c r="DV281" s="204" t="e">
        <f t="shared" si="282"/>
        <v>#NUM!</v>
      </c>
      <c r="DW281" s="204" t="e">
        <f t="shared" si="283"/>
        <v>#NUM!</v>
      </c>
      <c r="DX281" s="204" t="e">
        <f t="shared" si="284"/>
        <v>#NUM!</v>
      </c>
      <c r="DY281" s="204" t="e">
        <f t="shared" si="285"/>
        <v>#NUM!</v>
      </c>
      <c r="DZ281" s="204" t="e">
        <f t="shared" si="286"/>
        <v>#NUM!</v>
      </c>
      <c r="EA281" s="204" t="e">
        <f t="shared" si="287"/>
        <v>#NUM!</v>
      </c>
      <c r="EB281" s="204" t="e">
        <f t="shared" si="288"/>
        <v>#NUM!</v>
      </c>
      <c r="EC281" s="204" t="e">
        <f t="shared" si="289"/>
        <v>#NUM!</v>
      </c>
      <c r="ED281" s="204" t="e">
        <f t="shared" si="290"/>
        <v>#NUM!</v>
      </c>
      <c r="EE281" s="204" t="e">
        <f t="shared" si="291"/>
        <v>#NUM!</v>
      </c>
    </row>
    <row r="282" spans="2:135" ht="22.8" x14ac:dyDescent="0.3">
      <c r="B282" s="225" t="str">
        <f t="shared" si="292"/>
        <v/>
      </c>
      <c r="C282" s="226" t="str">
        <f t="shared" si="293"/>
        <v/>
      </c>
      <c r="D282" s="227" t="s">
        <v>293</v>
      </c>
      <c r="E282" s="279" t="s">
        <v>38</v>
      </c>
      <c r="F282" s="202"/>
      <c r="G282" s="202"/>
      <c r="H282" s="202"/>
      <c r="I282" s="202"/>
      <c r="J282" s="202"/>
      <c r="K282" s="201"/>
      <c r="U282">
        <v>268</v>
      </c>
      <c r="V282">
        <f t="shared" si="294"/>
        <v>800</v>
      </c>
      <c r="W282" t="str">
        <f t="shared" si="295"/>
        <v/>
      </c>
      <c r="X282" t="str">
        <f>IF(B281="","",IF(OR(W282="",W282=0),"",IF(V282=800,"",INDEX(DATA!$M$10:$Q$10,1,MATCH(W282,DATA!$M$9:$Q$9,0)))))</f>
        <v/>
      </c>
      <c r="Y282" t="str">
        <f>IF(B281="","",IF($CG$13=2,IF(OR(F281="NO",F281=""),"",F281),IF(V282=800,"",DATA!$M$11)))</f>
        <v/>
      </c>
      <c r="Z282" t="str">
        <f>IF(B281="","",IF(AND($CG$13=2,G281="NO"),"",IF(V282=800,"",LEFT(DATA!$M$12,2)&amp;D281)))</f>
        <v/>
      </c>
      <c r="AA282" t="str">
        <f>IF(B281="","",IF(AND($CG$13=2,G281="NO"),"",IF(V282=800,"",LEFT(DATA!$M$13,2)&amp;D281)))</f>
        <v/>
      </c>
      <c r="AB282" t="str">
        <f>IF(B281="","",IF(AND($CG$13=2,H281="NO"),"",IF(V282=800,"",LEFT(DATA!$M$14,2)&amp;D281)))</f>
        <v/>
      </c>
      <c r="AC282" t="str">
        <f>IF(B281="","",IF(AND($CG$13=2,H281="NO"),"",IF(V282=800,"",LEFT(DATA!$M$15,2)&amp;D281)))</f>
        <v/>
      </c>
      <c r="AD282" t="str">
        <f>IF(B281="","",IF(AND($CG$13=2,I281="NO"),"",IF(V282=800,"",LEFT(DATA!$M$16,2)&amp;D281)))</f>
        <v/>
      </c>
      <c r="AE282" t="str">
        <f>IF(B281="","",IF(AND($CG$13=2,I281="NO"),"",IF(V282=800,"",LEFT(DATA!$M$17,2)&amp;D281)))</f>
        <v/>
      </c>
      <c r="AF282" t="str">
        <f>IF(B281="","",IF(AND($CG$13=2,J281="NO"),"",IF(V282=800,"",LEFT(DATA!$M$18,2)&amp;D281)))</f>
        <v/>
      </c>
      <c r="AG282" t="str">
        <f>IF(B281="","",IF(AND($CG$13=2,J281="NO"),"",IF(V282=800,"",LEFT(DATA!$M$19,2)&amp;D281)))</f>
        <v/>
      </c>
      <c r="AJ282" s="192" t="str">
        <f t="shared" si="296"/>
        <v/>
      </c>
      <c r="AK282" s="192" t="str">
        <f t="shared" si="297"/>
        <v/>
      </c>
      <c r="AL282" s="192" t="str">
        <f t="shared" si="298"/>
        <v/>
      </c>
      <c r="AM282" s="192" t="e">
        <f t="shared" si="299"/>
        <v>#VALUE!</v>
      </c>
      <c r="AN282" s="192">
        <v>268</v>
      </c>
      <c r="AO282" s="192" t="str">
        <f>IF(AL282="","",INDEX($W$15:$AG$402,MATCH(AL282,V$15:$V$402,0),1))</f>
        <v/>
      </c>
      <c r="AP282" s="192" t="str">
        <f t="shared" si="300"/>
        <v/>
      </c>
      <c r="AQ282" s="192" t="str">
        <f t="shared" si="301"/>
        <v/>
      </c>
      <c r="AR282" s="192" t="str">
        <f t="shared" si="302"/>
        <v/>
      </c>
      <c r="AS282" s="192" t="str">
        <f t="shared" si="303"/>
        <v/>
      </c>
      <c r="AT282" s="192" t="str">
        <f t="shared" si="304"/>
        <v/>
      </c>
      <c r="AU282" s="192" t="str">
        <f t="shared" si="305"/>
        <v/>
      </c>
      <c r="AV282" s="192" t="str">
        <f t="shared" si="306"/>
        <v/>
      </c>
      <c r="AW282" s="192" t="str">
        <f t="shared" si="307"/>
        <v/>
      </c>
      <c r="AX282" s="192" t="str">
        <f t="shared" si="308"/>
        <v/>
      </c>
      <c r="AY282" s="192" t="str">
        <f t="shared" si="309"/>
        <v/>
      </c>
      <c r="BB282">
        <f t="shared" si="310"/>
        <v>800</v>
      </c>
      <c r="BC282">
        <f t="shared" si="311"/>
        <v>800</v>
      </c>
      <c r="BD282">
        <f t="shared" si="312"/>
        <v>800</v>
      </c>
      <c r="BE282">
        <f t="shared" si="313"/>
        <v>800</v>
      </c>
      <c r="BF282">
        <f t="shared" si="314"/>
        <v>800</v>
      </c>
      <c r="BG282">
        <f t="shared" si="315"/>
        <v>800</v>
      </c>
      <c r="BH282">
        <v>268</v>
      </c>
      <c r="BK282">
        <f t="shared" si="316"/>
        <v>800</v>
      </c>
      <c r="BL282">
        <f t="shared" si="317"/>
        <v>800</v>
      </c>
      <c r="BM282">
        <f t="shared" si="318"/>
        <v>800</v>
      </c>
      <c r="BN282">
        <f t="shared" si="319"/>
        <v>800</v>
      </c>
      <c r="BO282">
        <f t="shared" si="320"/>
        <v>800</v>
      </c>
      <c r="BP282">
        <f t="shared" si="321"/>
        <v>800</v>
      </c>
      <c r="BQ282">
        <f t="shared" si="322"/>
        <v>800</v>
      </c>
      <c r="CS282" s="193" t="str">
        <f t="shared" si="259"/>
        <v/>
      </c>
      <c r="CT282" s="193" t="str">
        <f t="shared" si="260"/>
        <v/>
      </c>
      <c r="CU282" s="193" t="str">
        <f t="shared" si="261"/>
        <v/>
      </c>
      <c r="CV282" s="193" t="str">
        <f t="shared" si="262"/>
        <v/>
      </c>
      <c r="CW282" s="193" t="str">
        <f t="shared" si="263"/>
        <v/>
      </c>
      <c r="CX282" s="193" t="str">
        <f t="shared" si="264"/>
        <v/>
      </c>
      <c r="CY282" s="193" t="str">
        <f t="shared" si="265"/>
        <v/>
      </c>
      <c r="CZ282" s="193" t="str">
        <f t="shared" si="266"/>
        <v/>
      </c>
      <c r="DA282" s="193" t="str">
        <f t="shared" si="267"/>
        <v/>
      </c>
      <c r="DB282" s="193" t="str">
        <f t="shared" si="268"/>
        <v/>
      </c>
      <c r="DC282" s="193" t="str">
        <f t="shared" si="269"/>
        <v/>
      </c>
      <c r="DF282">
        <v>269</v>
      </c>
      <c r="DG282" s="192" t="e">
        <f t="shared" si="270"/>
        <v>#NUM!</v>
      </c>
      <c r="DH282" s="192" t="e">
        <f t="shared" si="271"/>
        <v>#NUM!</v>
      </c>
      <c r="DI282" s="192" t="e">
        <f t="shared" si="272"/>
        <v>#NUM!</v>
      </c>
      <c r="DJ282" s="192" t="e">
        <f t="shared" si="273"/>
        <v>#NUM!</v>
      </c>
      <c r="DK282" s="192" t="e">
        <f t="shared" si="274"/>
        <v>#NUM!</v>
      </c>
      <c r="DL282" s="192" t="e">
        <f t="shared" si="275"/>
        <v>#NUM!</v>
      </c>
      <c r="DM282" s="192" t="e">
        <f t="shared" si="276"/>
        <v>#NUM!</v>
      </c>
      <c r="DN282" s="192" t="e">
        <f t="shared" si="277"/>
        <v>#NUM!</v>
      </c>
      <c r="DO282" s="192" t="e">
        <f t="shared" si="278"/>
        <v>#NUM!</v>
      </c>
      <c r="DP282" s="192" t="e">
        <f t="shared" si="279"/>
        <v>#NUM!</v>
      </c>
      <c r="DQ282" s="192" t="e">
        <f t="shared" si="280"/>
        <v>#NUM!</v>
      </c>
      <c r="DU282" s="204" t="e">
        <f t="shared" si="281"/>
        <v>#NUM!</v>
      </c>
      <c r="DV282" s="204" t="e">
        <f t="shared" si="282"/>
        <v>#NUM!</v>
      </c>
      <c r="DW282" s="204" t="e">
        <f t="shared" si="283"/>
        <v>#NUM!</v>
      </c>
      <c r="DX282" s="204" t="e">
        <f t="shared" si="284"/>
        <v>#NUM!</v>
      </c>
      <c r="DY282" s="204" t="e">
        <f t="shared" si="285"/>
        <v>#NUM!</v>
      </c>
      <c r="DZ282" s="204" t="e">
        <f t="shared" si="286"/>
        <v>#NUM!</v>
      </c>
      <c r="EA282" s="204" t="e">
        <f t="shared" si="287"/>
        <v>#NUM!</v>
      </c>
      <c r="EB282" s="204" t="e">
        <f t="shared" si="288"/>
        <v>#NUM!</v>
      </c>
      <c r="EC282" s="204" t="e">
        <f t="shared" si="289"/>
        <v>#NUM!</v>
      </c>
      <c r="ED282" s="204" t="e">
        <f t="shared" si="290"/>
        <v>#NUM!</v>
      </c>
      <c r="EE282" s="204" t="e">
        <f t="shared" si="291"/>
        <v>#NUM!</v>
      </c>
    </row>
    <row r="283" spans="2:135" ht="22.8" x14ac:dyDescent="0.3">
      <c r="B283" s="225" t="str">
        <f t="shared" si="292"/>
        <v/>
      </c>
      <c r="C283" s="226" t="str">
        <f t="shared" si="293"/>
        <v/>
      </c>
      <c r="D283" s="227" t="s">
        <v>293</v>
      </c>
      <c r="E283" s="279" t="s">
        <v>38</v>
      </c>
      <c r="F283" s="202"/>
      <c r="G283" s="202"/>
      <c r="H283" s="202"/>
      <c r="I283" s="202"/>
      <c r="J283" s="202"/>
      <c r="K283" s="201"/>
      <c r="U283">
        <v>269</v>
      </c>
      <c r="V283">
        <f t="shared" si="294"/>
        <v>800</v>
      </c>
      <c r="W283" t="str">
        <f t="shared" si="295"/>
        <v/>
      </c>
      <c r="X283" t="str">
        <f>IF(B282="","",IF(OR(W283="",W283=0),"",IF(V283=800,"",INDEX(DATA!$M$10:$Q$10,1,MATCH(W283,DATA!$M$9:$Q$9,0)))))</f>
        <v/>
      </c>
      <c r="Y283" t="str">
        <f>IF(B282="","",IF($CG$13=2,IF(OR(F282="NO",F282=""),"",F282),IF(V283=800,"",DATA!$M$11)))</f>
        <v/>
      </c>
      <c r="Z283" t="str">
        <f>IF(B282="","",IF(AND($CG$13=2,G282="NO"),"",IF(V283=800,"",LEFT(DATA!$M$12,2)&amp;D282)))</f>
        <v/>
      </c>
      <c r="AA283" t="str">
        <f>IF(B282="","",IF(AND($CG$13=2,G282="NO"),"",IF(V283=800,"",LEFT(DATA!$M$13,2)&amp;D282)))</f>
        <v/>
      </c>
      <c r="AB283" t="str">
        <f>IF(B282="","",IF(AND($CG$13=2,H282="NO"),"",IF(V283=800,"",LEFT(DATA!$M$14,2)&amp;D282)))</f>
        <v/>
      </c>
      <c r="AC283" t="str">
        <f>IF(B282="","",IF(AND($CG$13=2,H282="NO"),"",IF(V283=800,"",LEFT(DATA!$M$15,2)&amp;D282)))</f>
        <v/>
      </c>
      <c r="AD283" t="str">
        <f>IF(B282="","",IF(AND($CG$13=2,I282="NO"),"",IF(V283=800,"",LEFT(DATA!$M$16,2)&amp;D282)))</f>
        <v/>
      </c>
      <c r="AE283" t="str">
        <f>IF(B282="","",IF(AND($CG$13=2,I282="NO"),"",IF(V283=800,"",LEFT(DATA!$M$17,2)&amp;D282)))</f>
        <v/>
      </c>
      <c r="AF283" t="str">
        <f>IF(B282="","",IF(AND($CG$13=2,J282="NO"),"",IF(V283=800,"",LEFT(DATA!$M$18,2)&amp;D282)))</f>
        <v/>
      </c>
      <c r="AG283" t="str">
        <f>IF(B282="","",IF(AND($CG$13=2,J282="NO"),"",IF(V283=800,"",LEFT(DATA!$M$19,2)&amp;D282)))</f>
        <v/>
      </c>
      <c r="AJ283" s="192" t="str">
        <f t="shared" si="296"/>
        <v/>
      </c>
      <c r="AK283" s="192" t="str">
        <f t="shared" si="297"/>
        <v/>
      </c>
      <c r="AL283" s="192" t="str">
        <f t="shared" si="298"/>
        <v/>
      </c>
      <c r="AM283" s="192" t="e">
        <f t="shared" si="299"/>
        <v>#VALUE!</v>
      </c>
      <c r="AN283" s="192">
        <v>269</v>
      </c>
      <c r="AO283" s="192" t="str">
        <f>IF(AL283="","",INDEX($W$15:$AG$402,MATCH(AL283,V$15:$V$402,0),1))</f>
        <v/>
      </c>
      <c r="AP283" s="192" t="str">
        <f t="shared" si="300"/>
        <v/>
      </c>
      <c r="AQ283" s="192" t="str">
        <f t="shared" si="301"/>
        <v/>
      </c>
      <c r="AR283" s="192" t="str">
        <f t="shared" si="302"/>
        <v/>
      </c>
      <c r="AS283" s="192" t="str">
        <f t="shared" si="303"/>
        <v/>
      </c>
      <c r="AT283" s="192" t="str">
        <f t="shared" si="304"/>
        <v/>
      </c>
      <c r="AU283" s="192" t="str">
        <f t="shared" si="305"/>
        <v/>
      </c>
      <c r="AV283" s="192" t="str">
        <f t="shared" si="306"/>
        <v/>
      </c>
      <c r="AW283" s="192" t="str">
        <f t="shared" si="307"/>
        <v/>
      </c>
      <c r="AX283" s="192" t="str">
        <f t="shared" si="308"/>
        <v/>
      </c>
      <c r="AY283" s="192" t="str">
        <f t="shared" si="309"/>
        <v/>
      </c>
      <c r="BB283">
        <f t="shared" si="310"/>
        <v>800</v>
      </c>
      <c r="BC283">
        <f t="shared" si="311"/>
        <v>800</v>
      </c>
      <c r="BD283">
        <f t="shared" si="312"/>
        <v>800</v>
      </c>
      <c r="BE283">
        <f t="shared" si="313"/>
        <v>800</v>
      </c>
      <c r="BF283">
        <f t="shared" si="314"/>
        <v>800</v>
      </c>
      <c r="BG283">
        <f t="shared" si="315"/>
        <v>800</v>
      </c>
      <c r="BH283">
        <v>269</v>
      </c>
      <c r="BK283">
        <f t="shared" si="316"/>
        <v>800</v>
      </c>
      <c r="BL283">
        <f t="shared" si="317"/>
        <v>800</v>
      </c>
      <c r="BM283">
        <f t="shared" si="318"/>
        <v>800</v>
      </c>
      <c r="BN283">
        <f t="shared" si="319"/>
        <v>800</v>
      </c>
      <c r="BO283">
        <f t="shared" si="320"/>
        <v>800</v>
      </c>
      <c r="BP283">
        <f t="shared" si="321"/>
        <v>800</v>
      </c>
      <c r="BQ283">
        <f t="shared" si="322"/>
        <v>800</v>
      </c>
      <c r="CS283" s="193" t="str">
        <f t="shared" si="259"/>
        <v/>
      </c>
      <c r="CT283" s="193" t="str">
        <f t="shared" si="260"/>
        <v/>
      </c>
      <c r="CU283" s="193" t="str">
        <f t="shared" si="261"/>
        <v/>
      </c>
      <c r="CV283" s="193" t="str">
        <f t="shared" si="262"/>
        <v/>
      </c>
      <c r="CW283" s="193" t="str">
        <f t="shared" si="263"/>
        <v/>
      </c>
      <c r="CX283" s="193" t="str">
        <f t="shared" si="264"/>
        <v/>
      </c>
      <c r="CY283" s="193" t="str">
        <f t="shared" si="265"/>
        <v/>
      </c>
      <c r="CZ283" s="193" t="str">
        <f t="shared" si="266"/>
        <v/>
      </c>
      <c r="DA283" s="193" t="str">
        <f t="shared" si="267"/>
        <v/>
      </c>
      <c r="DB283" s="193" t="str">
        <f t="shared" si="268"/>
        <v/>
      </c>
      <c r="DC283" s="193" t="str">
        <f t="shared" si="269"/>
        <v/>
      </c>
      <c r="DF283">
        <v>270</v>
      </c>
      <c r="DG283" s="192" t="e">
        <f t="shared" si="270"/>
        <v>#NUM!</v>
      </c>
      <c r="DH283" s="192" t="e">
        <f t="shared" si="271"/>
        <v>#NUM!</v>
      </c>
      <c r="DI283" s="192" t="e">
        <f t="shared" si="272"/>
        <v>#NUM!</v>
      </c>
      <c r="DJ283" s="192" t="e">
        <f t="shared" si="273"/>
        <v>#NUM!</v>
      </c>
      <c r="DK283" s="192" t="e">
        <f t="shared" si="274"/>
        <v>#NUM!</v>
      </c>
      <c r="DL283" s="192" t="e">
        <f t="shared" si="275"/>
        <v>#NUM!</v>
      </c>
      <c r="DM283" s="192" t="e">
        <f t="shared" si="276"/>
        <v>#NUM!</v>
      </c>
      <c r="DN283" s="192" t="e">
        <f t="shared" si="277"/>
        <v>#NUM!</v>
      </c>
      <c r="DO283" s="192" t="e">
        <f t="shared" si="278"/>
        <v>#NUM!</v>
      </c>
      <c r="DP283" s="192" t="e">
        <f t="shared" si="279"/>
        <v>#NUM!</v>
      </c>
      <c r="DQ283" s="192" t="e">
        <f t="shared" si="280"/>
        <v>#NUM!</v>
      </c>
      <c r="DU283" s="204" t="e">
        <f t="shared" si="281"/>
        <v>#NUM!</v>
      </c>
      <c r="DV283" s="204" t="e">
        <f t="shared" si="282"/>
        <v>#NUM!</v>
      </c>
      <c r="DW283" s="204" t="e">
        <f t="shared" si="283"/>
        <v>#NUM!</v>
      </c>
      <c r="DX283" s="204" t="e">
        <f t="shared" si="284"/>
        <v>#NUM!</v>
      </c>
      <c r="DY283" s="204" t="e">
        <f t="shared" si="285"/>
        <v>#NUM!</v>
      </c>
      <c r="DZ283" s="204" t="e">
        <f t="shared" si="286"/>
        <v>#NUM!</v>
      </c>
      <c r="EA283" s="204" t="e">
        <f t="shared" si="287"/>
        <v>#NUM!</v>
      </c>
      <c r="EB283" s="204" t="e">
        <f t="shared" si="288"/>
        <v>#NUM!</v>
      </c>
      <c r="EC283" s="204" t="e">
        <f t="shared" si="289"/>
        <v>#NUM!</v>
      </c>
      <c r="ED283" s="204" t="e">
        <f t="shared" si="290"/>
        <v>#NUM!</v>
      </c>
      <c r="EE283" s="204" t="e">
        <f t="shared" si="291"/>
        <v>#NUM!</v>
      </c>
    </row>
    <row r="284" spans="2:135" ht="22.8" x14ac:dyDescent="0.3">
      <c r="B284" s="225" t="str">
        <f t="shared" si="292"/>
        <v/>
      </c>
      <c r="C284" s="226" t="str">
        <f t="shared" si="293"/>
        <v/>
      </c>
      <c r="D284" s="227" t="s">
        <v>293</v>
      </c>
      <c r="E284" s="279" t="s">
        <v>38</v>
      </c>
      <c r="F284" s="202"/>
      <c r="G284" s="202"/>
      <c r="H284" s="202"/>
      <c r="I284" s="202"/>
      <c r="J284" s="202"/>
      <c r="K284" s="201"/>
      <c r="U284">
        <v>270</v>
      </c>
      <c r="V284">
        <f t="shared" si="294"/>
        <v>800</v>
      </c>
      <c r="W284" t="str">
        <f t="shared" si="295"/>
        <v/>
      </c>
      <c r="X284" t="str">
        <f>IF(B283="","",IF(OR(W284="",W284=0),"",IF(V284=800,"",INDEX(DATA!$M$10:$Q$10,1,MATCH(W284,DATA!$M$9:$Q$9,0)))))</f>
        <v/>
      </c>
      <c r="Y284" t="str">
        <f>IF(B283="","",IF($CG$13=2,IF(OR(F283="NO",F283=""),"",F283),IF(V284=800,"",DATA!$M$11)))</f>
        <v/>
      </c>
      <c r="Z284" t="str">
        <f>IF(B283="","",IF(AND($CG$13=2,G283="NO"),"",IF(V284=800,"",LEFT(DATA!$M$12,2)&amp;D283)))</f>
        <v/>
      </c>
      <c r="AA284" t="str">
        <f>IF(B283="","",IF(AND($CG$13=2,G283="NO"),"",IF(V284=800,"",LEFT(DATA!$M$13,2)&amp;D283)))</f>
        <v/>
      </c>
      <c r="AB284" t="str">
        <f>IF(B283="","",IF(AND($CG$13=2,H283="NO"),"",IF(V284=800,"",LEFT(DATA!$M$14,2)&amp;D283)))</f>
        <v/>
      </c>
      <c r="AC284" t="str">
        <f>IF(B283="","",IF(AND($CG$13=2,H283="NO"),"",IF(V284=800,"",LEFT(DATA!$M$15,2)&amp;D283)))</f>
        <v/>
      </c>
      <c r="AD284" t="str">
        <f>IF(B283="","",IF(AND($CG$13=2,I283="NO"),"",IF(V284=800,"",LEFT(DATA!$M$16,2)&amp;D283)))</f>
        <v/>
      </c>
      <c r="AE284" t="str">
        <f>IF(B283="","",IF(AND($CG$13=2,I283="NO"),"",IF(V284=800,"",LEFT(DATA!$M$17,2)&amp;D283)))</f>
        <v/>
      </c>
      <c r="AF284" t="str">
        <f>IF(B283="","",IF(AND($CG$13=2,J283="NO"),"",IF(V284=800,"",LEFT(DATA!$M$18,2)&amp;D283)))</f>
        <v/>
      </c>
      <c r="AG284" t="str">
        <f>IF(B283="","",IF(AND($CG$13=2,J283="NO"),"",IF(V284=800,"",LEFT(DATA!$M$19,2)&amp;D283)))</f>
        <v/>
      </c>
      <c r="AJ284" s="192" t="str">
        <f t="shared" si="296"/>
        <v/>
      </c>
      <c r="AK284" s="192" t="str">
        <f t="shared" si="297"/>
        <v/>
      </c>
      <c r="AL284" s="192" t="str">
        <f t="shared" si="298"/>
        <v/>
      </c>
      <c r="AM284" s="192" t="e">
        <f t="shared" si="299"/>
        <v>#VALUE!</v>
      </c>
      <c r="AN284" s="192">
        <v>270</v>
      </c>
      <c r="AO284" s="192" t="str">
        <f>IF(AL284="","",INDEX($W$15:$AG$402,MATCH(AL284,V$15:$V$402,0),1))</f>
        <v/>
      </c>
      <c r="AP284" s="192" t="str">
        <f t="shared" si="300"/>
        <v/>
      </c>
      <c r="AQ284" s="192" t="str">
        <f t="shared" si="301"/>
        <v/>
      </c>
      <c r="AR284" s="192" t="str">
        <f t="shared" si="302"/>
        <v/>
      </c>
      <c r="AS284" s="192" t="str">
        <f t="shared" si="303"/>
        <v/>
      </c>
      <c r="AT284" s="192" t="str">
        <f t="shared" si="304"/>
        <v/>
      </c>
      <c r="AU284" s="192" t="str">
        <f t="shared" si="305"/>
        <v/>
      </c>
      <c r="AV284" s="192" t="str">
        <f t="shared" si="306"/>
        <v/>
      </c>
      <c r="AW284" s="192" t="str">
        <f t="shared" si="307"/>
        <v/>
      </c>
      <c r="AX284" s="192" t="str">
        <f t="shared" si="308"/>
        <v/>
      </c>
      <c r="AY284" s="192" t="str">
        <f t="shared" si="309"/>
        <v/>
      </c>
      <c r="BB284">
        <f t="shared" si="310"/>
        <v>800</v>
      </c>
      <c r="BC284">
        <f t="shared" si="311"/>
        <v>800</v>
      </c>
      <c r="BD284">
        <f t="shared" si="312"/>
        <v>800</v>
      </c>
      <c r="BE284">
        <f t="shared" si="313"/>
        <v>800</v>
      </c>
      <c r="BF284">
        <f t="shared" si="314"/>
        <v>800</v>
      </c>
      <c r="BG284">
        <f t="shared" si="315"/>
        <v>800</v>
      </c>
      <c r="BH284">
        <v>270</v>
      </c>
      <c r="BK284">
        <f t="shared" si="316"/>
        <v>800</v>
      </c>
      <c r="BL284">
        <f t="shared" si="317"/>
        <v>800</v>
      </c>
      <c r="BM284">
        <f t="shared" si="318"/>
        <v>800</v>
      </c>
      <c r="BN284">
        <f t="shared" si="319"/>
        <v>800</v>
      </c>
      <c r="BO284">
        <f t="shared" si="320"/>
        <v>800</v>
      </c>
      <c r="BP284">
        <f t="shared" si="321"/>
        <v>800</v>
      </c>
      <c r="BQ284">
        <f t="shared" si="322"/>
        <v>800</v>
      </c>
      <c r="CS284" s="193" t="str">
        <f t="shared" si="259"/>
        <v/>
      </c>
      <c r="CT284" s="193" t="str">
        <f t="shared" si="260"/>
        <v/>
      </c>
      <c r="CU284" s="193" t="str">
        <f t="shared" si="261"/>
        <v/>
      </c>
      <c r="CV284" s="193" t="str">
        <f t="shared" si="262"/>
        <v/>
      </c>
      <c r="CW284" s="193" t="str">
        <f t="shared" si="263"/>
        <v/>
      </c>
      <c r="CX284" s="193" t="str">
        <f t="shared" si="264"/>
        <v/>
      </c>
      <c r="CY284" s="193" t="str">
        <f t="shared" si="265"/>
        <v/>
      </c>
      <c r="CZ284" s="193" t="str">
        <f t="shared" si="266"/>
        <v/>
      </c>
      <c r="DA284" s="193" t="str">
        <f t="shared" si="267"/>
        <v/>
      </c>
      <c r="DB284" s="193" t="str">
        <f t="shared" si="268"/>
        <v/>
      </c>
      <c r="DC284" s="193" t="str">
        <f t="shared" si="269"/>
        <v/>
      </c>
      <c r="DF284">
        <v>271</v>
      </c>
      <c r="DG284" s="192" t="e">
        <f t="shared" si="270"/>
        <v>#NUM!</v>
      </c>
      <c r="DH284" s="192" t="e">
        <f t="shared" si="271"/>
        <v>#NUM!</v>
      </c>
      <c r="DI284" s="192" t="e">
        <f t="shared" si="272"/>
        <v>#NUM!</v>
      </c>
      <c r="DJ284" s="192" t="e">
        <f t="shared" si="273"/>
        <v>#NUM!</v>
      </c>
      <c r="DK284" s="192" t="e">
        <f t="shared" si="274"/>
        <v>#NUM!</v>
      </c>
      <c r="DL284" s="192" t="e">
        <f t="shared" si="275"/>
        <v>#NUM!</v>
      </c>
      <c r="DM284" s="192" t="e">
        <f t="shared" si="276"/>
        <v>#NUM!</v>
      </c>
      <c r="DN284" s="192" t="e">
        <f t="shared" si="277"/>
        <v>#NUM!</v>
      </c>
      <c r="DO284" s="192" t="e">
        <f t="shared" si="278"/>
        <v>#NUM!</v>
      </c>
      <c r="DP284" s="192" t="e">
        <f t="shared" si="279"/>
        <v>#NUM!</v>
      </c>
      <c r="DQ284" s="192" t="e">
        <f t="shared" si="280"/>
        <v>#NUM!</v>
      </c>
      <c r="DU284" s="204" t="e">
        <f t="shared" si="281"/>
        <v>#NUM!</v>
      </c>
      <c r="DV284" s="204" t="e">
        <f t="shared" si="282"/>
        <v>#NUM!</v>
      </c>
      <c r="DW284" s="204" t="e">
        <f t="shared" si="283"/>
        <v>#NUM!</v>
      </c>
      <c r="DX284" s="204" t="e">
        <f t="shared" si="284"/>
        <v>#NUM!</v>
      </c>
      <c r="DY284" s="204" t="e">
        <f t="shared" si="285"/>
        <v>#NUM!</v>
      </c>
      <c r="DZ284" s="204" t="e">
        <f t="shared" si="286"/>
        <v>#NUM!</v>
      </c>
      <c r="EA284" s="204" t="e">
        <f t="shared" si="287"/>
        <v>#NUM!</v>
      </c>
      <c r="EB284" s="204" t="e">
        <f t="shared" si="288"/>
        <v>#NUM!</v>
      </c>
      <c r="EC284" s="204" t="e">
        <f t="shared" si="289"/>
        <v>#NUM!</v>
      </c>
      <c r="ED284" s="204" t="e">
        <f t="shared" si="290"/>
        <v>#NUM!</v>
      </c>
      <c r="EE284" s="204" t="e">
        <f t="shared" si="291"/>
        <v>#NUM!</v>
      </c>
    </row>
    <row r="285" spans="2:135" ht="22.8" x14ac:dyDescent="0.3">
      <c r="B285" s="225" t="str">
        <f t="shared" si="292"/>
        <v/>
      </c>
      <c r="C285" s="226" t="str">
        <f t="shared" si="293"/>
        <v/>
      </c>
      <c r="D285" s="227" t="s">
        <v>293</v>
      </c>
      <c r="E285" s="279" t="s">
        <v>38</v>
      </c>
      <c r="F285" s="202"/>
      <c r="G285" s="202"/>
      <c r="H285" s="202"/>
      <c r="I285" s="202"/>
      <c r="J285" s="202"/>
      <c r="K285" s="201"/>
      <c r="U285">
        <v>271</v>
      </c>
      <c r="V285">
        <f t="shared" si="294"/>
        <v>800</v>
      </c>
      <c r="W285" t="str">
        <f t="shared" si="295"/>
        <v/>
      </c>
      <c r="X285" t="str">
        <f>IF(B284="","",IF(OR(W285="",W285=0),"",IF(V285=800,"",INDEX(DATA!$M$10:$Q$10,1,MATCH(W285,DATA!$M$9:$Q$9,0)))))</f>
        <v/>
      </c>
      <c r="Y285" t="str">
        <f>IF(B284="","",IF($CG$13=2,IF(OR(F284="NO",F284=""),"",F284),IF(V285=800,"",DATA!$M$11)))</f>
        <v/>
      </c>
      <c r="Z285" t="str">
        <f>IF(B284="","",IF(AND($CG$13=2,G284="NO"),"",IF(V285=800,"",LEFT(DATA!$M$12,2)&amp;D284)))</f>
        <v/>
      </c>
      <c r="AA285" t="str">
        <f>IF(B284="","",IF(AND($CG$13=2,G284="NO"),"",IF(V285=800,"",LEFT(DATA!$M$13,2)&amp;D284)))</f>
        <v/>
      </c>
      <c r="AB285" t="str">
        <f>IF(B284="","",IF(AND($CG$13=2,H284="NO"),"",IF(V285=800,"",LEFT(DATA!$M$14,2)&amp;D284)))</f>
        <v/>
      </c>
      <c r="AC285" t="str">
        <f>IF(B284="","",IF(AND($CG$13=2,H284="NO"),"",IF(V285=800,"",LEFT(DATA!$M$15,2)&amp;D284)))</f>
        <v/>
      </c>
      <c r="AD285" t="str">
        <f>IF(B284="","",IF(AND($CG$13=2,I284="NO"),"",IF(V285=800,"",LEFT(DATA!$M$16,2)&amp;D284)))</f>
        <v/>
      </c>
      <c r="AE285" t="str">
        <f>IF(B284="","",IF(AND($CG$13=2,I284="NO"),"",IF(V285=800,"",LEFT(DATA!$M$17,2)&amp;D284)))</f>
        <v/>
      </c>
      <c r="AF285" t="str">
        <f>IF(B284="","",IF(AND($CG$13=2,J284="NO"),"",IF(V285=800,"",LEFT(DATA!$M$18,2)&amp;D284)))</f>
        <v/>
      </c>
      <c r="AG285" t="str">
        <f>IF(B284="","",IF(AND($CG$13=2,J284="NO"),"",IF(V285=800,"",LEFT(DATA!$M$19,2)&amp;D284)))</f>
        <v/>
      </c>
      <c r="AJ285" s="192" t="str">
        <f t="shared" si="296"/>
        <v/>
      </c>
      <c r="AK285" s="192" t="str">
        <f t="shared" si="297"/>
        <v/>
      </c>
      <c r="AL285" s="192" t="str">
        <f t="shared" si="298"/>
        <v/>
      </c>
      <c r="AM285" s="192" t="e">
        <f t="shared" si="299"/>
        <v>#VALUE!</v>
      </c>
      <c r="AN285" s="192">
        <v>271</v>
      </c>
      <c r="AO285" s="192" t="str">
        <f>IF(AL285="","",INDEX($W$15:$AG$402,MATCH(AL285,V$15:$V$402,0),1))</f>
        <v/>
      </c>
      <c r="AP285" s="192" t="str">
        <f t="shared" si="300"/>
        <v/>
      </c>
      <c r="AQ285" s="192" t="str">
        <f t="shared" si="301"/>
        <v/>
      </c>
      <c r="AR285" s="192" t="str">
        <f t="shared" si="302"/>
        <v/>
      </c>
      <c r="AS285" s="192" t="str">
        <f t="shared" si="303"/>
        <v/>
      </c>
      <c r="AT285" s="192" t="str">
        <f t="shared" si="304"/>
        <v/>
      </c>
      <c r="AU285" s="192" t="str">
        <f t="shared" si="305"/>
        <v/>
      </c>
      <c r="AV285" s="192" t="str">
        <f t="shared" si="306"/>
        <v/>
      </c>
      <c r="AW285" s="192" t="str">
        <f t="shared" si="307"/>
        <v/>
      </c>
      <c r="AX285" s="192" t="str">
        <f t="shared" si="308"/>
        <v/>
      </c>
      <c r="AY285" s="192" t="str">
        <f t="shared" si="309"/>
        <v/>
      </c>
      <c r="BB285">
        <f t="shared" si="310"/>
        <v>800</v>
      </c>
      <c r="BC285">
        <f t="shared" si="311"/>
        <v>800</v>
      </c>
      <c r="BD285">
        <f t="shared" si="312"/>
        <v>800</v>
      </c>
      <c r="BE285">
        <f t="shared" si="313"/>
        <v>800</v>
      </c>
      <c r="BF285">
        <f t="shared" si="314"/>
        <v>800</v>
      </c>
      <c r="BG285">
        <f t="shared" si="315"/>
        <v>800</v>
      </c>
      <c r="BH285">
        <v>271</v>
      </c>
      <c r="BK285">
        <f t="shared" si="316"/>
        <v>800</v>
      </c>
      <c r="BL285">
        <f t="shared" si="317"/>
        <v>800</v>
      </c>
      <c r="BM285">
        <f t="shared" si="318"/>
        <v>800</v>
      </c>
      <c r="BN285">
        <f t="shared" si="319"/>
        <v>800</v>
      </c>
      <c r="BO285">
        <f t="shared" si="320"/>
        <v>800</v>
      </c>
      <c r="BP285">
        <f t="shared" si="321"/>
        <v>800</v>
      </c>
      <c r="BQ285">
        <f t="shared" si="322"/>
        <v>800</v>
      </c>
      <c r="CS285" s="193" t="str">
        <f t="shared" si="259"/>
        <v/>
      </c>
      <c r="CT285" s="193" t="str">
        <f t="shared" si="260"/>
        <v/>
      </c>
      <c r="CU285" s="193" t="str">
        <f t="shared" si="261"/>
        <v/>
      </c>
      <c r="CV285" s="193" t="str">
        <f t="shared" si="262"/>
        <v/>
      </c>
      <c r="CW285" s="193" t="str">
        <f t="shared" si="263"/>
        <v/>
      </c>
      <c r="CX285" s="193" t="str">
        <f t="shared" si="264"/>
        <v/>
      </c>
      <c r="CY285" s="193" t="str">
        <f t="shared" si="265"/>
        <v/>
      </c>
      <c r="CZ285" s="193" t="str">
        <f t="shared" si="266"/>
        <v/>
      </c>
      <c r="DA285" s="193" t="str">
        <f t="shared" si="267"/>
        <v/>
      </c>
      <c r="DB285" s="193" t="str">
        <f t="shared" si="268"/>
        <v/>
      </c>
      <c r="DC285" s="193" t="str">
        <f t="shared" si="269"/>
        <v/>
      </c>
      <c r="DF285">
        <v>272</v>
      </c>
      <c r="DG285" s="192" t="e">
        <f t="shared" si="270"/>
        <v>#NUM!</v>
      </c>
      <c r="DH285" s="192" t="e">
        <f t="shared" si="271"/>
        <v>#NUM!</v>
      </c>
      <c r="DI285" s="192" t="e">
        <f t="shared" si="272"/>
        <v>#NUM!</v>
      </c>
      <c r="DJ285" s="192" t="e">
        <f t="shared" si="273"/>
        <v>#NUM!</v>
      </c>
      <c r="DK285" s="192" t="e">
        <f t="shared" si="274"/>
        <v>#NUM!</v>
      </c>
      <c r="DL285" s="192" t="e">
        <f t="shared" si="275"/>
        <v>#NUM!</v>
      </c>
      <c r="DM285" s="192" t="e">
        <f t="shared" si="276"/>
        <v>#NUM!</v>
      </c>
      <c r="DN285" s="192" t="e">
        <f t="shared" si="277"/>
        <v>#NUM!</v>
      </c>
      <c r="DO285" s="192" t="e">
        <f t="shared" si="278"/>
        <v>#NUM!</v>
      </c>
      <c r="DP285" s="192" t="e">
        <f t="shared" si="279"/>
        <v>#NUM!</v>
      </c>
      <c r="DQ285" s="192" t="e">
        <f t="shared" si="280"/>
        <v>#NUM!</v>
      </c>
      <c r="DU285" s="204" t="e">
        <f t="shared" si="281"/>
        <v>#NUM!</v>
      </c>
      <c r="DV285" s="204" t="e">
        <f t="shared" si="282"/>
        <v>#NUM!</v>
      </c>
      <c r="DW285" s="204" t="e">
        <f t="shared" si="283"/>
        <v>#NUM!</v>
      </c>
      <c r="DX285" s="204" t="e">
        <f t="shared" si="284"/>
        <v>#NUM!</v>
      </c>
      <c r="DY285" s="204" t="e">
        <f t="shared" si="285"/>
        <v>#NUM!</v>
      </c>
      <c r="DZ285" s="204" t="e">
        <f t="shared" si="286"/>
        <v>#NUM!</v>
      </c>
      <c r="EA285" s="204" t="e">
        <f t="shared" si="287"/>
        <v>#NUM!</v>
      </c>
      <c r="EB285" s="204" t="e">
        <f t="shared" si="288"/>
        <v>#NUM!</v>
      </c>
      <c r="EC285" s="204" t="e">
        <f t="shared" si="289"/>
        <v>#NUM!</v>
      </c>
      <c r="ED285" s="204" t="e">
        <f t="shared" si="290"/>
        <v>#NUM!</v>
      </c>
      <c r="EE285" s="204" t="e">
        <f t="shared" si="291"/>
        <v>#NUM!</v>
      </c>
    </row>
    <row r="286" spans="2:135" ht="22.8" x14ac:dyDescent="0.3">
      <c r="B286" s="225" t="str">
        <f t="shared" si="292"/>
        <v/>
      </c>
      <c r="C286" s="226" t="str">
        <f t="shared" si="293"/>
        <v/>
      </c>
      <c r="D286" s="227" t="s">
        <v>293</v>
      </c>
      <c r="E286" s="279" t="s">
        <v>38</v>
      </c>
      <c r="F286" s="202"/>
      <c r="G286" s="202"/>
      <c r="H286" s="202"/>
      <c r="I286" s="202"/>
      <c r="J286" s="202"/>
      <c r="K286" s="201"/>
      <c r="U286">
        <v>272</v>
      </c>
      <c r="V286">
        <f t="shared" si="294"/>
        <v>800</v>
      </c>
      <c r="W286" t="str">
        <f t="shared" si="295"/>
        <v/>
      </c>
      <c r="X286" t="str">
        <f>IF(B285="","",IF(OR(W286="",W286=0),"",IF(V286=800,"",INDEX(DATA!$M$10:$Q$10,1,MATCH(W286,DATA!$M$9:$Q$9,0)))))</f>
        <v/>
      </c>
      <c r="Y286" t="str">
        <f>IF(B285="","",IF($CG$13=2,IF(OR(F285="NO",F285=""),"",F285),IF(V286=800,"",DATA!$M$11)))</f>
        <v/>
      </c>
      <c r="Z286" t="str">
        <f>IF(B285="","",IF(AND($CG$13=2,G285="NO"),"",IF(V286=800,"",LEFT(DATA!$M$12,2)&amp;D285)))</f>
        <v/>
      </c>
      <c r="AA286" t="str">
        <f>IF(B285="","",IF(AND($CG$13=2,G285="NO"),"",IF(V286=800,"",LEFT(DATA!$M$13,2)&amp;D285)))</f>
        <v/>
      </c>
      <c r="AB286" t="str">
        <f>IF(B285="","",IF(AND($CG$13=2,H285="NO"),"",IF(V286=800,"",LEFT(DATA!$M$14,2)&amp;D285)))</f>
        <v/>
      </c>
      <c r="AC286" t="str">
        <f>IF(B285="","",IF(AND($CG$13=2,H285="NO"),"",IF(V286=800,"",LEFT(DATA!$M$15,2)&amp;D285)))</f>
        <v/>
      </c>
      <c r="AD286" t="str">
        <f>IF(B285="","",IF(AND($CG$13=2,I285="NO"),"",IF(V286=800,"",LEFT(DATA!$M$16,2)&amp;D285)))</f>
        <v/>
      </c>
      <c r="AE286" t="str">
        <f>IF(B285="","",IF(AND($CG$13=2,I285="NO"),"",IF(V286=800,"",LEFT(DATA!$M$17,2)&amp;D285)))</f>
        <v/>
      </c>
      <c r="AF286" t="str">
        <f>IF(B285="","",IF(AND($CG$13=2,J285="NO"),"",IF(V286=800,"",LEFT(DATA!$M$18,2)&amp;D285)))</f>
        <v/>
      </c>
      <c r="AG286" t="str">
        <f>IF(B285="","",IF(AND($CG$13=2,J285="NO"),"",IF(V286=800,"",LEFT(DATA!$M$19,2)&amp;D285)))</f>
        <v/>
      </c>
      <c r="AJ286" s="192" t="str">
        <f t="shared" si="296"/>
        <v/>
      </c>
      <c r="AK286" s="192" t="str">
        <f t="shared" si="297"/>
        <v/>
      </c>
      <c r="AL286" s="192" t="str">
        <f t="shared" si="298"/>
        <v/>
      </c>
      <c r="AM286" s="192" t="e">
        <f t="shared" si="299"/>
        <v>#VALUE!</v>
      </c>
      <c r="AN286" s="192">
        <v>272</v>
      </c>
      <c r="AO286" s="192" t="str">
        <f>IF(AL286="","",INDEX($W$15:$AG$402,MATCH(AL286,V$15:$V$402,0),1))</f>
        <v/>
      </c>
      <c r="AP286" s="192" t="str">
        <f t="shared" si="300"/>
        <v/>
      </c>
      <c r="AQ286" s="192" t="str">
        <f t="shared" si="301"/>
        <v/>
      </c>
      <c r="AR286" s="192" t="str">
        <f t="shared" si="302"/>
        <v/>
      </c>
      <c r="AS286" s="192" t="str">
        <f t="shared" si="303"/>
        <v/>
      </c>
      <c r="AT286" s="192" t="str">
        <f t="shared" si="304"/>
        <v/>
      </c>
      <c r="AU286" s="192" t="str">
        <f t="shared" si="305"/>
        <v/>
      </c>
      <c r="AV286" s="192" t="str">
        <f t="shared" si="306"/>
        <v/>
      </c>
      <c r="AW286" s="192" t="str">
        <f t="shared" si="307"/>
        <v/>
      </c>
      <c r="AX286" s="192" t="str">
        <f t="shared" si="308"/>
        <v/>
      </c>
      <c r="AY286" s="192" t="str">
        <f t="shared" si="309"/>
        <v/>
      </c>
      <c r="BB286">
        <f t="shared" si="310"/>
        <v>800</v>
      </c>
      <c r="BC286">
        <f t="shared" si="311"/>
        <v>800</v>
      </c>
      <c r="BD286">
        <f t="shared" si="312"/>
        <v>800</v>
      </c>
      <c r="BE286">
        <f t="shared" si="313"/>
        <v>800</v>
      </c>
      <c r="BF286">
        <f t="shared" si="314"/>
        <v>800</v>
      </c>
      <c r="BG286">
        <f t="shared" si="315"/>
        <v>800</v>
      </c>
      <c r="BH286">
        <v>272</v>
      </c>
      <c r="BK286">
        <f t="shared" si="316"/>
        <v>800</v>
      </c>
      <c r="BL286">
        <f t="shared" si="317"/>
        <v>800</v>
      </c>
      <c r="BM286">
        <f t="shared" si="318"/>
        <v>800</v>
      </c>
      <c r="BN286">
        <f t="shared" si="319"/>
        <v>800</v>
      </c>
      <c r="BO286">
        <f t="shared" si="320"/>
        <v>800</v>
      </c>
      <c r="BP286">
        <f t="shared" si="321"/>
        <v>800</v>
      </c>
      <c r="BQ286">
        <f t="shared" si="322"/>
        <v>800</v>
      </c>
      <c r="CS286" s="193" t="str">
        <f t="shared" si="259"/>
        <v/>
      </c>
      <c r="CT286" s="193" t="str">
        <f t="shared" si="260"/>
        <v/>
      </c>
      <c r="CU286" s="193" t="str">
        <f t="shared" si="261"/>
        <v/>
      </c>
      <c r="CV286" s="193" t="str">
        <f t="shared" si="262"/>
        <v/>
      </c>
      <c r="CW286" s="193" t="str">
        <f t="shared" si="263"/>
        <v/>
      </c>
      <c r="CX286" s="193" t="str">
        <f t="shared" si="264"/>
        <v/>
      </c>
      <c r="CY286" s="193" t="str">
        <f t="shared" si="265"/>
        <v/>
      </c>
      <c r="CZ286" s="193" t="str">
        <f t="shared" si="266"/>
        <v/>
      </c>
      <c r="DA286" s="193" t="str">
        <f t="shared" si="267"/>
        <v/>
      </c>
      <c r="DB286" s="193" t="str">
        <f t="shared" si="268"/>
        <v/>
      </c>
      <c r="DC286" s="193" t="str">
        <f t="shared" si="269"/>
        <v/>
      </c>
      <c r="DF286">
        <v>273</v>
      </c>
      <c r="DG286" s="192" t="e">
        <f t="shared" si="270"/>
        <v>#NUM!</v>
      </c>
      <c r="DH286" s="192" t="e">
        <f t="shared" si="271"/>
        <v>#NUM!</v>
      </c>
      <c r="DI286" s="192" t="e">
        <f t="shared" si="272"/>
        <v>#NUM!</v>
      </c>
      <c r="DJ286" s="192" t="e">
        <f t="shared" si="273"/>
        <v>#NUM!</v>
      </c>
      <c r="DK286" s="192" t="e">
        <f t="shared" si="274"/>
        <v>#NUM!</v>
      </c>
      <c r="DL286" s="192" t="e">
        <f t="shared" si="275"/>
        <v>#NUM!</v>
      </c>
      <c r="DM286" s="192" t="e">
        <f t="shared" si="276"/>
        <v>#NUM!</v>
      </c>
      <c r="DN286" s="192" t="e">
        <f t="shared" si="277"/>
        <v>#NUM!</v>
      </c>
      <c r="DO286" s="192" t="e">
        <f t="shared" si="278"/>
        <v>#NUM!</v>
      </c>
      <c r="DP286" s="192" t="e">
        <f t="shared" si="279"/>
        <v>#NUM!</v>
      </c>
      <c r="DQ286" s="192" t="e">
        <f t="shared" si="280"/>
        <v>#NUM!</v>
      </c>
      <c r="DU286" s="204" t="e">
        <f t="shared" si="281"/>
        <v>#NUM!</v>
      </c>
      <c r="DV286" s="204" t="e">
        <f t="shared" si="282"/>
        <v>#NUM!</v>
      </c>
      <c r="DW286" s="204" t="e">
        <f t="shared" si="283"/>
        <v>#NUM!</v>
      </c>
      <c r="DX286" s="204" t="e">
        <f t="shared" si="284"/>
        <v>#NUM!</v>
      </c>
      <c r="DY286" s="204" t="e">
        <f t="shared" si="285"/>
        <v>#NUM!</v>
      </c>
      <c r="DZ286" s="204" t="e">
        <f t="shared" si="286"/>
        <v>#NUM!</v>
      </c>
      <c r="EA286" s="204" t="e">
        <f t="shared" si="287"/>
        <v>#NUM!</v>
      </c>
      <c r="EB286" s="204" t="e">
        <f t="shared" si="288"/>
        <v>#NUM!</v>
      </c>
      <c r="EC286" s="204" t="e">
        <f t="shared" si="289"/>
        <v>#NUM!</v>
      </c>
      <c r="ED286" s="204" t="e">
        <f t="shared" si="290"/>
        <v>#NUM!</v>
      </c>
      <c r="EE286" s="204" t="e">
        <f t="shared" si="291"/>
        <v>#NUM!</v>
      </c>
    </row>
    <row r="287" spans="2:135" ht="22.8" x14ac:dyDescent="0.3">
      <c r="B287" s="225" t="str">
        <f t="shared" si="292"/>
        <v/>
      </c>
      <c r="C287" s="226" t="str">
        <f t="shared" si="293"/>
        <v/>
      </c>
      <c r="D287" s="227" t="s">
        <v>293</v>
      </c>
      <c r="E287" s="279" t="s">
        <v>38</v>
      </c>
      <c r="F287" s="202"/>
      <c r="G287" s="202"/>
      <c r="H287" s="202"/>
      <c r="I287" s="202"/>
      <c r="J287" s="202"/>
      <c r="K287" s="201"/>
      <c r="U287">
        <v>273</v>
      </c>
      <c r="V287">
        <f t="shared" si="294"/>
        <v>800</v>
      </c>
      <c r="W287" t="str">
        <f t="shared" si="295"/>
        <v/>
      </c>
      <c r="X287" t="str">
        <f>IF(B286="","",IF(OR(W287="",W287=0),"",IF(V287=800,"",INDEX(DATA!$M$10:$Q$10,1,MATCH(W287,DATA!$M$9:$Q$9,0)))))</f>
        <v/>
      </c>
      <c r="Y287" t="str">
        <f>IF(B286="","",IF($CG$13=2,IF(OR(F286="NO",F286=""),"",F286),IF(V287=800,"",DATA!$M$11)))</f>
        <v/>
      </c>
      <c r="Z287" t="str">
        <f>IF(B286="","",IF(AND($CG$13=2,G286="NO"),"",IF(V287=800,"",LEFT(DATA!$M$12,2)&amp;D286)))</f>
        <v/>
      </c>
      <c r="AA287" t="str">
        <f>IF(B286="","",IF(AND($CG$13=2,G286="NO"),"",IF(V287=800,"",LEFT(DATA!$M$13,2)&amp;D286)))</f>
        <v/>
      </c>
      <c r="AB287" t="str">
        <f>IF(B286="","",IF(AND($CG$13=2,H286="NO"),"",IF(V287=800,"",LEFT(DATA!$M$14,2)&amp;D286)))</f>
        <v/>
      </c>
      <c r="AC287" t="str">
        <f>IF(B286="","",IF(AND($CG$13=2,H286="NO"),"",IF(V287=800,"",LEFT(DATA!$M$15,2)&amp;D286)))</f>
        <v/>
      </c>
      <c r="AD287" t="str">
        <f>IF(B286="","",IF(AND($CG$13=2,I286="NO"),"",IF(V287=800,"",LEFT(DATA!$M$16,2)&amp;D286)))</f>
        <v/>
      </c>
      <c r="AE287" t="str">
        <f>IF(B286="","",IF(AND($CG$13=2,I286="NO"),"",IF(V287=800,"",LEFT(DATA!$M$17,2)&amp;D286)))</f>
        <v/>
      </c>
      <c r="AF287" t="str">
        <f>IF(B286="","",IF(AND($CG$13=2,J286="NO"),"",IF(V287=800,"",LEFT(DATA!$M$18,2)&amp;D286)))</f>
        <v/>
      </c>
      <c r="AG287" t="str">
        <f>IF(B286="","",IF(AND($CG$13=2,J286="NO"),"",IF(V287=800,"",LEFT(DATA!$M$19,2)&amp;D286)))</f>
        <v/>
      </c>
      <c r="AJ287" s="192" t="str">
        <f t="shared" si="296"/>
        <v/>
      </c>
      <c r="AK287" s="192" t="str">
        <f t="shared" si="297"/>
        <v/>
      </c>
      <c r="AL287" s="192" t="str">
        <f t="shared" si="298"/>
        <v/>
      </c>
      <c r="AM287" s="192" t="e">
        <f t="shared" si="299"/>
        <v>#VALUE!</v>
      </c>
      <c r="AN287" s="192">
        <v>273</v>
      </c>
      <c r="AO287" s="192" t="str">
        <f>IF(AL287="","",INDEX($W$15:$AG$402,MATCH(AL287,V$15:$V$402,0),1))</f>
        <v/>
      </c>
      <c r="AP287" s="192" t="str">
        <f t="shared" si="300"/>
        <v/>
      </c>
      <c r="AQ287" s="192" t="str">
        <f t="shared" si="301"/>
        <v/>
      </c>
      <c r="AR287" s="192" t="str">
        <f t="shared" si="302"/>
        <v/>
      </c>
      <c r="AS287" s="192" t="str">
        <f t="shared" si="303"/>
        <v/>
      </c>
      <c r="AT287" s="192" t="str">
        <f t="shared" si="304"/>
        <v/>
      </c>
      <c r="AU287" s="192" t="str">
        <f t="shared" si="305"/>
        <v/>
      </c>
      <c r="AV287" s="192" t="str">
        <f t="shared" si="306"/>
        <v/>
      </c>
      <c r="AW287" s="192" t="str">
        <f t="shared" si="307"/>
        <v/>
      </c>
      <c r="AX287" s="192" t="str">
        <f t="shared" si="308"/>
        <v/>
      </c>
      <c r="AY287" s="192" t="str">
        <f t="shared" si="309"/>
        <v/>
      </c>
      <c r="BB287">
        <f t="shared" si="310"/>
        <v>800</v>
      </c>
      <c r="BC287">
        <f t="shared" si="311"/>
        <v>800</v>
      </c>
      <c r="BD287">
        <f t="shared" si="312"/>
        <v>800</v>
      </c>
      <c r="BE287">
        <f t="shared" si="313"/>
        <v>800</v>
      </c>
      <c r="BF287">
        <f t="shared" si="314"/>
        <v>800</v>
      </c>
      <c r="BG287">
        <f t="shared" si="315"/>
        <v>800</v>
      </c>
      <c r="BH287">
        <v>273</v>
      </c>
      <c r="BK287">
        <f t="shared" si="316"/>
        <v>800</v>
      </c>
      <c r="BL287">
        <f t="shared" si="317"/>
        <v>800</v>
      </c>
      <c r="BM287">
        <f t="shared" si="318"/>
        <v>800</v>
      </c>
      <c r="BN287">
        <f t="shared" si="319"/>
        <v>800</v>
      </c>
      <c r="BO287">
        <f t="shared" si="320"/>
        <v>800</v>
      </c>
      <c r="BP287">
        <f t="shared" si="321"/>
        <v>800</v>
      </c>
      <c r="BQ287">
        <f t="shared" si="322"/>
        <v>800</v>
      </c>
      <c r="CS287" s="193" t="str">
        <f t="shared" si="259"/>
        <v/>
      </c>
      <c r="CT287" s="193" t="str">
        <f t="shared" si="260"/>
        <v/>
      </c>
      <c r="CU287" s="193" t="str">
        <f t="shared" si="261"/>
        <v/>
      </c>
      <c r="CV287" s="193" t="str">
        <f t="shared" si="262"/>
        <v/>
      </c>
      <c r="CW287" s="193" t="str">
        <f t="shared" si="263"/>
        <v/>
      </c>
      <c r="CX287" s="193" t="str">
        <f t="shared" si="264"/>
        <v/>
      </c>
      <c r="CY287" s="193" t="str">
        <f t="shared" si="265"/>
        <v/>
      </c>
      <c r="CZ287" s="193" t="str">
        <f t="shared" si="266"/>
        <v/>
      </c>
      <c r="DA287" s="193" t="str">
        <f t="shared" si="267"/>
        <v/>
      </c>
      <c r="DB287" s="193" t="str">
        <f t="shared" si="268"/>
        <v/>
      </c>
      <c r="DC287" s="193" t="str">
        <f t="shared" si="269"/>
        <v/>
      </c>
      <c r="DF287">
        <v>274</v>
      </c>
      <c r="DG287" s="192" t="e">
        <f t="shared" si="270"/>
        <v>#NUM!</v>
      </c>
      <c r="DH287" s="192" t="e">
        <f t="shared" si="271"/>
        <v>#NUM!</v>
      </c>
      <c r="DI287" s="192" t="e">
        <f t="shared" si="272"/>
        <v>#NUM!</v>
      </c>
      <c r="DJ287" s="192" t="e">
        <f t="shared" si="273"/>
        <v>#NUM!</v>
      </c>
      <c r="DK287" s="192" t="e">
        <f t="shared" si="274"/>
        <v>#NUM!</v>
      </c>
      <c r="DL287" s="192" t="e">
        <f t="shared" si="275"/>
        <v>#NUM!</v>
      </c>
      <c r="DM287" s="192" t="e">
        <f t="shared" si="276"/>
        <v>#NUM!</v>
      </c>
      <c r="DN287" s="192" t="e">
        <f t="shared" si="277"/>
        <v>#NUM!</v>
      </c>
      <c r="DO287" s="192" t="e">
        <f t="shared" si="278"/>
        <v>#NUM!</v>
      </c>
      <c r="DP287" s="192" t="e">
        <f t="shared" si="279"/>
        <v>#NUM!</v>
      </c>
      <c r="DQ287" s="192" t="e">
        <f t="shared" si="280"/>
        <v>#NUM!</v>
      </c>
      <c r="DU287" s="204" t="e">
        <f t="shared" si="281"/>
        <v>#NUM!</v>
      </c>
      <c r="DV287" s="204" t="e">
        <f t="shared" si="282"/>
        <v>#NUM!</v>
      </c>
      <c r="DW287" s="204" t="e">
        <f t="shared" si="283"/>
        <v>#NUM!</v>
      </c>
      <c r="DX287" s="204" t="e">
        <f t="shared" si="284"/>
        <v>#NUM!</v>
      </c>
      <c r="DY287" s="204" t="e">
        <f t="shared" si="285"/>
        <v>#NUM!</v>
      </c>
      <c r="DZ287" s="204" t="e">
        <f t="shared" si="286"/>
        <v>#NUM!</v>
      </c>
      <c r="EA287" s="204" t="e">
        <f t="shared" si="287"/>
        <v>#NUM!</v>
      </c>
      <c r="EB287" s="204" t="e">
        <f t="shared" si="288"/>
        <v>#NUM!</v>
      </c>
      <c r="EC287" s="204" t="e">
        <f t="shared" si="289"/>
        <v>#NUM!</v>
      </c>
      <c r="ED287" s="204" t="e">
        <f t="shared" si="290"/>
        <v>#NUM!</v>
      </c>
      <c r="EE287" s="204" t="e">
        <f t="shared" si="291"/>
        <v>#NUM!</v>
      </c>
    </row>
    <row r="288" spans="2:135" ht="22.8" x14ac:dyDescent="0.3">
      <c r="B288" s="225" t="str">
        <f t="shared" si="292"/>
        <v/>
      </c>
      <c r="C288" s="226" t="str">
        <f t="shared" si="293"/>
        <v/>
      </c>
      <c r="D288" s="227" t="s">
        <v>293</v>
      </c>
      <c r="E288" s="279" t="s">
        <v>38</v>
      </c>
      <c r="F288" s="202"/>
      <c r="G288" s="202"/>
      <c r="H288" s="202"/>
      <c r="I288" s="202"/>
      <c r="J288" s="202"/>
      <c r="K288" s="201"/>
      <c r="U288">
        <v>274</v>
      </c>
      <c r="V288">
        <f t="shared" si="294"/>
        <v>800</v>
      </c>
      <c r="W288" t="str">
        <f t="shared" si="295"/>
        <v/>
      </c>
      <c r="X288" t="str">
        <f>IF(B287="","",IF(OR(W288="",W288=0),"",IF(V288=800,"",INDEX(DATA!$M$10:$Q$10,1,MATCH(W288,DATA!$M$9:$Q$9,0)))))</f>
        <v/>
      </c>
      <c r="Y288" t="str">
        <f>IF(B287="","",IF($CG$13=2,IF(OR(F287="NO",F287=""),"",F287),IF(V288=800,"",DATA!$M$11)))</f>
        <v/>
      </c>
      <c r="Z288" t="str">
        <f>IF(B287="","",IF(AND($CG$13=2,G287="NO"),"",IF(V288=800,"",LEFT(DATA!$M$12,2)&amp;D287)))</f>
        <v/>
      </c>
      <c r="AA288" t="str">
        <f>IF(B287="","",IF(AND($CG$13=2,G287="NO"),"",IF(V288=800,"",LEFT(DATA!$M$13,2)&amp;D287)))</f>
        <v/>
      </c>
      <c r="AB288" t="str">
        <f>IF(B287="","",IF(AND($CG$13=2,H287="NO"),"",IF(V288=800,"",LEFT(DATA!$M$14,2)&amp;D287)))</f>
        <v/>
      </c>
      <c r="AC288" t="str">
        <f>IF(B287="","",IF(AND($CG$13=2,H287="NO"),"",IF(V288=800,"",LEFT(DATA!$M$15,2)&amp;D287)))</f>
        <v/>
      </c>
      <c r="AD288" t="str">
        <f>IF(B287="","",IF(AND($CG$13=2,I287="NO"),"",IF(V288=800,"",LEFT(DATA!$M$16,2)&amp;D287)))</f>
        <v/>
      </c>
      <c r="AE288" t="str">
        <f>IF(B287="","",IF(AND($CG$13=2,I287="NO"),"",IF(V288=800,"",LEFT(DATA!$M$17,2)&amp;D287)))</f>
        <v/>
      </c>
      <c r="AF288" t="str">
        <f>IF(B287="","",IF(AND($CG$13=2,J287="NO"),"",IF(V288=800,"",LEFT(DATA!$M$18,2)&amp;D287)))</f>
        <v/>
      </c>
      <c r="AG288" t="str">
        <f>IF(B287="","",IF(AND($CG$13=2,J287="NO"),"",IF(V288=800,"",LEFT(DATA!$M$19,2)&amp;D287)))</f>
        <v/>
      </c>
      <c r="AJ288" s="192" t="str">
        <f t="shared" si="296"/>
        <v/>
      </c>
      <c r="AK288" s="192" t="str">
        <f t="shared" si="297"/>
        <v/>
      </c>
      <c r="AL288" s="192" t="str">
        <f t="shared" si="298"/>
        <v/>
      </c>
      <c r="AM288" s="192" t="e">
        <f t="shared" si="299"/>
        <v>#VALUE!</v>
      </c>
      <c r="AN288" s="192">
        <v>274</v>
      </c>
      <c r="AO288" s="192" t="str">
        <f>IF(AL288="","",INDEX($W$15:$AG$402,MATCH(AL288,V$15:$V$402,0),1))</f>
        <v/>
      </c>
      <c r="AP288" s="192" t="str">
        <f t="shared" si="300"/>
        <v/>
      </c>
      <c r="AQ288" s="192" t="str">
        <f t="shared" si="301"/>
        <v/>
      </c>
      <c r="AR288" s="192" t="str">
        <f t="shared" si="302"/>
        <v/>
      </c>
      <c r="AS288" s="192" t="str">
        <f t="shared" si="303"/>
        <v/>
      </c>
      <c r="AT288" s="192" t="str">
        <f t="shared" si="304"/>
        <v/>
      </c>
      <c r="AU288" s="192" t="str">
        <f t="shared" si="305"/>
        <v/>
      </c>
      <c r="AV288" s="192" t="str">
        <f t="shared" si="306"/>
        <v/>
      </c>
      <c r="AW288" s="192" t="str">
        <f t="shared" si="307"/>
        <v/>
      </c>
      <c r="AX288" s="192" t="str">
        <f t="shared" si="308"/>
        <v/>
      </c>
      <c r="AY288" s="192" t="str">
        <f t="shared" si="309"/>
        <v/>
      </c>
      <c r="BB288">
        <f t="shared" si="310"/>
        <v>800</v>
      </c>
      <c r="BC288">
        <f t="shared" si="311"/>
        <v>800</v>
      </c>
      <c r="BD288">
        <f t="shared" si="312"/>
        <v>800</v>
      </c>
      <c r="BE288">
        <f t="shared" si="313"/>
        <v>800</v>
      </c>
      <c r="BF288">
        <f t="shared" si="314"/>
        <v>800</v>
      </c>
      <c r="BG288">
        <f t="shared" si="315"/>
        <v>800</v>
      </c>
      <c r="BH288">
        <v>274</v>
      </c>
      <c r="BK288">
        <f t="shared" si="316"/>
        <v>800</v>
      </c>
      <c r="BL288">
        <f t="shared" si="317"/>
        <v>800</v>
      </c>
      <c r="BM288">
        <f t="shared" si="318"/>
        <v>800</v>
      </c>
      <c r="BN288">
        <f t="shared" si="319"/>
        <v>800</v>
      </c>
      <c r="BO288">
        <f t="shared" si="320"/>
        <v>800</v>
      </c>
      <c r="BP288">
        <f t="shared" si="321"/>
        <v>800</v>
      </c>
      <c r="BQ288">
        <f t="shared" si="322"/>
        <v>800</v>
      </c>
      <c r="CS288" s="193" t="str">
        <f t="shared" si="259"/>
        <v/>
      </c>
      <c r="CT288" s="193" t="str">
        <f t="shared" si="260"/>
        <v/>
      </c>
      <c r="CU288" s="193" t="str">
        <f t="shared" si="261"/>
        <v/>
      </c>
      <c r="CV288" s="193" t="str">
        <f t="shared" si="262"/>
        <v/>
      </c>
      <c r="CW288" s="193" t="str">
        <f t="shared" si="263"/>
        <v/>
      </c>
      <c r="CX288" s="193" t="str">
        <f t="shared" si="264"/>
        <v/>
      </c>
      <c r="CY288" s="193" t="str">
        <f t="shared" si="265"/>
        <v/>
      </c>
      <c r="CZ288" s="193" t="str">
        <f t="shared" si="266"/>
        <v/>
      </c>
      <c r="DA288" s="193" t="str">
        <f t="shared" si="267"/>
        <v/>
      </c>
      <c r="DB288" s="193" t="str">
        <f t="shared" si="268"/>
        <v/>
      </c>
      <c r="DC288" s="193" t="str">
        <f t="shared" si="269"/>
        <v/>
      </c>
      <c r="DF288">
        <v>275</v>
      </c>
      <c r="DG288" s="192" t="e">
        <f t="shared" si="270"/>
        <v>#NUM!</v>
      </c>
      <c r="DH288" s="192" t="e">
        <f t="shared" si="271"/>
        <v>#NUM!</v>
      </c>
      <c r="DI288" s="192" t="e">
        <f t="shared" si="272"/>
        <v>#NUM!</v>
      </c>
      <c r="DJ288" s="192" t="e">
        <f t="shared" si="273"/>
        <v>#NUM!</v>
      </c>
      <c r="DK288" s="192" t="e">
        <f t="shared" si="274"/>
        <v>#NUM!</v>
      </c>
      <c r="DL288" s="192" t="e">
        <f t="shared" si="275"/>
        <v>#NUM!</v>
      </c>
      <c r="DM288" s="192" t="e">
        <f t="shared" si="276"/>
        <v>#NUM!</v>
      </c>
      <c r="DN288" s="192" t="e">
        <f t="shared" si="277"/>
        <v>#NUM!</v>
      </c>
      <c r="DO288" s="192" t="e">
        <f t="shared" si="278"/>
        <v>#NUM!</v>
      </c>
      <c r="DP288" s="192" t="e">
        <f t="shared" si="279"/>
        <v>#NUM!</v>
      </c>
      <c r="DQ288" s="192" t="e">
        <f t="shared" si="280"/>
        <v>#NUM!</v>
      </c>
      <c r="DU288" s="204" t="e">
        <f t="shared" si="281"/>
        <v>#NUM!</v>
      </c>
      <c r="DV288" s="204" t="e">
        <f t="shared" si="282"/>
        <v>#NUM!</v>
      </c>
      <c r="DW288" s="204" t="e">
        <f t="shared" si="283"/>
        <v>#NUM!</v>
      </c>
      <c r="DX288" s="204" t="e">
        <f t="shared" si="284"/>
        <v>#NUM!</v>
      </c>
      <c r="DY288" s="204" t="e">
        <f t="shared" si="285"/>
        <v>#NUM!</v>
      </c>
      <c r="DZ288" s="204" t="e">
        <f t="shared" si="286"/>
        <v>#NUM!</v>
      </c>
      <c r="EA288" s="204" t="e">
        <f t="shared" si="287"/>
        <v>#NUM!</v>
      </c>
      <c r="EB288" s="204" t="e">
        <f t="shared" si="288"/>
        <v>#NUM!</v>
      </c>
      <c r="EC288" s="204" t="e">
        <f t="shared" si="289"/>
        <v>#NUM!</v>
      </c>
      <c r="ED288" s="204" t="e">
        <f t="shared" si="290"/>
        <v>#NUM!</v>
      </c>
      <c r="EE288" s="204" t="e">
        <f t="shared" si="291"/>
        <v>#NUM!</v>
      </c>
    </row>
    <row r="289" spans="2:135" ht="22.8" x14ac:dyDescent="0.3">
      <c r="B289" s="225" t="str">
        <f t="shared" si="292"/>
        <v/>
      </c>
      <c r="C289" s="226" t="str">
        <f t="shared" si="293"/>
        <v/>
      </c>
      <c r="D289" s="227" t="s">
        <v>293</v>
      </c>
      <c r="E289" s="279" t="s">
        <v>38</v>
      </c>
      <c r="F289" s="202"/>
      <c r="G289" s="202"/>
      <c r="H289" s="202"/>
      <c r="I289" s="202"/>
      <c r="J289" s="202"/>
      <c r="K289" s="201"/>
      <c r="U289">
        <v>275</v>
      </c>
      <c r="V289">
        <f t="shared" si="294"/>
        <v>800</v>
      </c>
      <c r="W289" t="str">
        <f t="shared" si="295"/>
        <v/>
      </c>
      <c r="X289" t="str">
        <f>IF(B288="","",IF(OR(W289="",W289=0),"",IF(V289=800,"",INDEX(DATA!$M$10:$Q$10,1,MATCH(W289,DATA!$M$9:$Q$9,0)))))</f>
        <v/>
      </c>
      <c r="Y289" t="str">
        <f>IF(B288="","",IF($CG$13=2,IF(OR(F288="NO",F288=""),"",F288),IF(V289=800,"",DATA!$M$11)))</f>
        <v/>
      </c>
      <c r="Z289" t="str">
        <f>IF(B288="","",IF(AND($CG$13=2,G288="NO"),"",IF(V289=800,"",LEFT(DATA!$M$12,2)&amp;D288)))</f>
        <v/>
      </c>
      <c r="AA289" t="str">
        <f>IF(B288="","",IF(AND($CG$13=2,G288="NO"),"",IF(V289=800,"",LEFT(DATA!$M$13,2)&amp;D288)))</f>
        <v/>
      </c>
      <c r="AB289" t="str">
        <f>IF(B288="","",IF(AND($CG$13=2,H288="NO"),"",IF(V289=800,"",LEFT(DATA!$M$14,2)&amp;D288)))</f>
        <v/>
      </c>
      <c r="AC289" t="str">
        <f>IF(B288="","",IF(AND($CG$13=2,H288="NO"),"",IF(V289=800,"",LEFT(DATA!$M$15,2)&amp;D288)))</f>
        <v/>
      </c>
      <c r="AD289" t="str">
        <f>IF(B288="","",IF(AND($CG$13=2,I288="NO"),"",IF(V289=800,"",LEFT(DATA!$M$16,2)&amp;D288)))</f>
        <v/>
      </c>
      <c r="AE289" t="str">
        <f>IF(B288="","",IF(AND($CG$13=2,I288="NO"),"",IF(V289=800,"",LEFT(DATA!$M$17,2)&amp;D288)))</f>
        <v/>
      </c>
      <c r="AF289" t="str">
        <f>IF(B288="","",IF(AND($CG$13=2,J288="NO"),"",IF(V289=800,"",LEFT(DATA!$M$18,2)&amp;D288)))</f>
        <v/>
      </c>
      <c r="AG289" t="str">
        <f>IF(B288="","",IF(AND($CG$13=2,J288="NO"),"",IF(V289=800,"",LEFT(DATA!$M$19,2)&amp;D288)))</f>
        <v/>
      </c>
      <c r="AJ289" s="192" t="str">
        <f t="shared" si="296"/>
        <v/>
      </c>
      <c r="AK289" s="192" t="str">
        <f t="shared" si="297"/>
        <v/>
      </c>
      <c r="AL289" s="192" t="str">
        <f t="shared" si="298"/>
        <v/>
      </c>
      <c r="AM289" s="192" t="e">
        <f t="shared" si="299"/>
        <v>#VALUE!</v>
      </c>
      <c r="AN289" s="192">
        <v>275</v>
      </c>
      <c r="AO289" s="192" t="str">
        <f>IF(AL289="","",INDEX($W$15:$AG$402,MATCH(AL289,V$15:$V$402,0),1))</f>
        <v/>
      </c>
      <c r="AP289" s="192" t="str">
        <f t="shared" si="300"/>
        <v/>
      </c>
      <c r="AQ289" s="192" t="str">
        <f t="shared" si="301"/>
        <v/>
      </c>
      <c r="AR289" s="192" t="str">
        <f t="shared" si="302"/>
        <v/>
      </c>
      <c r="AS289" s="192" t="str">
        <f t="shared" si="303"/>
        <v/>
      </c>
      <c r="AT289" s="192" t="str">
        <f t="shared" si="304"/>
        <v/>
      </c>
      <c r="AU289" s="192" t="str">
        <f t="shared" si="305"/>
        <v/>
      </c>
      <c r="AV289" s="192" t="str">
        <f t="shared" si="306"/>
        <v/>
      </c>
      <c r="AW289" s="192" t="str">
        <f t="shared" si="307"/>
        <v/>
      </c>
      <c r="AX289" s="192" t="str">
        <f t="shared" si="308"/>
        <v/>
      </c>
      <c r="AY289" s="192" t="str">
        <f t="shared" si="309"/>
        <v/>
      </c>
      <c r="BB289">
        <f t="shared" si="310"/>
        <v>800</v>
      </c>
      <c r="BC289">
        <f t="shared" si="311"/>
        <v>800</v>
      </c>
      <c r="BD289">
        <f t="shared" si="312"/>
        <v>800</v>
      </c>
      <c r="BE289">
        <f t="shared" si="313"/>
        <v>800</v>
      </c>
      <c r="BF289">
        <f t="shared" si="314"/>
        <v>800</v>
      </c>
      <c r="BG289">
        <f t="shared" si="315"/>
        <v>800</v>
      </c>
      <c r="BH289">
        <v>275</v>
      </c>
      <c r="BK289">
        <f t="shared" si="316"/>
        <v>800</v>
      </c>
      <c r="BL289">
        <f t="shared" si="317"/>
        <v>800</v>
      </c>
      <c r="BM289">
        <f t="shared" si="318"/>
        <v>800</v>
      </c>
      <c r="BN289">
        <f t="shared" si="319"/>
        <v>800</v>
      </c>
      <c r="BO289">
        <f t="shared" si="320"/>
        <v>800</v>
      </c>
      <c r="BP289">
        <f t="shared" si="321"/>
        <v>800</v>
      </c>
      <c r="BQ289">
        <f t="shared" si="322"/>
        <v>800</v>
      </c>
      <c r="CS289" s="193" t="str">
        <f t="shared" si="259"/>
        <v/>
      </c>
      <c r="CT289" s="193" t="str">
        <f t="shared" si="260"/>
        <v/>
      </c>
      <c r="CU289" s="193" t="str">
        <f t="shared" si="261"/>
        <v/>
      </c>
      <c r="CV289" s="193" t="str">
        <f t="shared" si="262"/>
        <v/>
      </c>
      <c r="CW289" s="193" t="str">
        <f t="shared" si="263"/>
        <v/>
      </c>
      <c r="CX289" s="193" t="str">
        <f t="shared" si="264"/>
        <v/>
      </c>
      <c r="CY289" s="193" t="str">
        <f t="shared" si="265"/>
        <v/>
      </c>
      <c r="CZ289" s="193" t="str">
        <f t="shared" si="266"/>
        <v/>
      </c>
      <c r="DA289" s="193" t="str">
        <f t="shared" si="267"/>
        <v/>
      </c>
      <c r="DB289" s="193" t="str">
        <f t="shared" si="268"/>
        <v/>
      </c>
      <c r="DC289" s="193" t="str">
        <f t="shared" si="269"/>
        <v/>
      </c>
      <c r="DF289">
        <v>276</v>
      </c>
      <c r="DG289" s="192" t="e">
        <f t="shared" si="270"/>
        <v>#NUM!</v>
      </c>
      <c r="DH289" s="192" t="e">
        <f t="shared" si="271"/>
        <v>#NUM!</v>
      </c>
      <c r="DI289" s="192" t="e">
        <f t="shared" si="272"/>
        <v>#NUM!</v>
      </c>
      <c r="DJ289" s="192" t="e">
        <f t="shared" si="273"/>
        <v>#NUM!</v>
      </c>
      <c r="DK289" s="192" t="e">
        <f t="shared" si="274"/>
        <v>#NUM!</v>
      </c>
      <c r="DL289" s="192" t="e">
        <f t="shared" si="275"/>
        <v>#NUM!</v>
      </c>
      <c r="DM289" s="192" t="e">
        <f t="shared" si="276"/>
        <v>#NUM!</v>
      </c>
      <c r="DN289" s="192" t="e">
        <f t="shared" si="277"/>
        <v>#NUM!</v>
      </c>
      <c r="DO289" s="192" t="e">
        <f t="shared" si="278"/>
        <v>#NUM!</v>
      </c>
      <c r="DP289" s="192" t="e">
        <f t="shared" si="279"/>
        <v>#NUM!</v>
      </c>
      <c r="DQ289" s="192" t="e">
        <f t="shared" si="280"/>
        <v>#NUM!</v>
      </c>
      <c r="DU289" s="204" t="e">
        <f t="shared" si="281"/>
        <v>#NUM!</v>
      </c>
      <c r="DV289" s="204" t="e">
        <f t="shared" si="282"/>
        <v>#NUM!</v>
      </c>
      <c r="DW289" s="204" t="e">
        <f t="shared" si="283"/>
        <v>#NUM!</v>
      </c>
      <c r="DX289" s="204" t="e">
        <f t="shared" si="284"/>
        <v>#NUM!</v>
      </c>
      <c r="DY289" s="204" t="e">
        <f t="shared" si="285"/>
        <v>#NUM!</v>
      </c>
      <c r="DZ289" s="204" t="e">
        <f t="shared" si="286"/>
        <v>#NUM!</v>
      </c>
      <c r="EA289" s="204" t="e">
        <f t="shared" si="287"/>
        <v>#NUM!</v>
      </c>
      <c r="EB289" s="204" t="e">
        <f t="shared" si="288"/>
        <v>#NUM!</v>
      </c>
      <c r="EC289" s="204" t="e">
        <f t="shared" si="289"/>
        <v>#NUM!</v>
      </c>
      <c r="ED289" s="204" t="e">
        <f t="shared" si="290"/>
        <v>#NUM!</v>
      </c>
      <c r="EE289" s="204" t="e">
        <f t="shared" si="291"/>
        <v>#NUM!</v>
      </c>
    </row>
    <row r="290" spans="2:135" ht="22.8" x14ac:dyDescent="0.3">
      <c r="B290" s="225" t="str">
        <f t="shared" si="292"/>
        <v/>
      </c>
      <c r="C290" s="226" t="str">
        <f t="shared" si="293"/>
        <v/>
      </c>
      <c r="D290" s="227" t="s">
        <v>293</v>
      </c>
      <c r="E290" s="279" t="s">
        <v>38</v>
      </c>
      <c r="F290" s="202"/>
      <c r="G290" s="202"/>
      <c r="H290" s="202"/>
      <c r="I290" s="202"/>
      <c r="J290" s="202"/>
      <c r="K290" s="201"/>
      <c r="U290">
        <v>276</v>
      </c>
      <c r="V290">
        <f t="shared" si="294"/>
        <v>800</v>
      </c>
      <c r="W290" t="str">
        <f t="shared" si="295"/>
        <v/>
      </c>
      <c r="X290" t="str">
        <f>IF(B289="","",IF(OR(W290="",W290=0),"",IF(V290=800,"",INDEX(DATA!$M$10:$Q$10,1,MATCH(W290,DATA!$M$9:$Q$9,0)))))</f>
        <v/>
      </c>
      <c r="Y290" t="str">
        <f>IF(B289="","",IF($CG$13=2,IF(OR(F289="NO",F289=""),"",F289),IF(V290=800,"",DATA!$M$11)))</f>
        <v/>
      </c>
      <c r="Z290" t="str">
        <f>IF(B289="","",IF(AND($CG$13=2,G289="NO"),"",IF(V290=800,"",LEFT(DATA!$M$12,2)&amp;D289)))</f>
        <v/>
      </c>
      <c r="AA290" t="str">
        <f>IF(B289="","",IF(AND($CG$13=2,G289="NO"),"",IF(V290=800,"",LEFT(DATA!$M$13,2)&amp;D289)))</f>
        <v/>
      </c>
      <c r="AB290" t="str">
        <f>IF(B289="","",IF(AND($CG$13=2,H289="NO"),"",IF(V290=800,"",LEFT(DATA!$M$14,2)&amp;D289)))</f>
        <v/>
      </c>
      <c r="AC290" t="str">
        <f>IF(B289="","",IF(AND($CG$13=2,H289="NO"),"",IF(V290=800,"",LEFT(DATA!$M$15,2)&amp;D289)))</f>
        <v/>
      </c>
      <c r="AD290" t="str">
        <f>IF(B289="","",IF(AND($CG$13=2,I289="NO"),"",IF(V290=800,"",LEFT(DATA!$M$16,2)&amp;D289)))</f>
        <v/>
      </c>
      <c r="AE290" t="str">
        <f>IF(B289="","",IF(AND($CG$13=2,I289="NO"),"",IF(V290=800,"",LEFT(DATA!$M$17,2)&amp;D289)))</f>
        <v/>
      </c>
      <c r="AF290" t="str">
        <f>IF(B289="","",IF(AND($CG$13=2,J289="NO"),"",IF(V290=800,"",LEFT(DATA!$M$18,2)&amp;D289)))</f>
        <v/>
      </c>
      <c r="AG290" t="str">
        <f>IF(B289="","",IF(AND($CG$13=2,J289="NO"),"",IF(V290=800,"",LEFT(DATA!$M$19,2)&amp;D289)))</f>
        <v/>
      </c>
      <c r="AJ290" s="192" t="str">
        <f t="shared" si="296"/>
        <v/>
      </c>
      <c r="AK290" s="192" t="str">
        <f t="shared" si="297"/>
        <v/>
      </c>
      <c r="AL290" s="192" t="str">
        <f t="shared" si="298"/>
        <v/>
      </c>
      <c r="AM290" s="192" t="e">
        <f t="shared" si="299"/>
        <v>#VALUE!</v>
      </c>
      <c r="AN290" s="192">
        <v>276</v>
      </c>
      <c r="AO290" s="192" t="str">
        <f>IF(AL290="","",INDEX($W$15:$AG$402,MATCH(AL290,V$15:$V$402,0),1))</f>
        <v/>
      </c>
      <c r="AP290" s="192" t="str">
        <f t="shared" si="300"/>
        <v/>
      </c>
      <c r="AQ290" s="192" t="str">
        <f t="shared" si="301"/>
        <v/>
      </c>
      <c r="AR290" s="192" t="str">
        <f t="shared" si="302"/>
        <v/>
      </c>
      <c r="AS290" s="192" t="str">
        <f t="shared" si="303"/>
        <v/>
      </c>
      <c r="AT290" s="192" t="str">
        <f t="shared" si="304"/>
        <v/>
      </c>
      <c r="AU290" s="192" t="str">
        <f t="shared" si="305"/>
        <v/>
      </c>
      <c r="AV290" s="192" t="str">
        <f t="shared" si="306"/>
        <v/>
      </c>
      <c r="AW290" s="192" t="str">
        <f t="shared" si="307"/>
        <v/>
      </c>
      <c r="AX290" s="192" t="str">
        <f t="shared" si="308"/>
        <v/>
      </c>
      <c r="AY290" s="192" t="str">
        <f t="shared" si="309"/>
        <v/>
      </c>
      <c r="BB290">
        <f t="shared" si="310"/>
        <v>800</v>
      </c>
      <c r="BC290">
        <f t="shared" si="311"/>
        <v>800</v>
      </c>
      <c r="BD290">
        <f t="shared" si="312"/>
        <v>800</v>
      </c>
      <c r="BE290">
        <f t="shared" si="313"/>
        <v>800</v>
      </c>
      <c r="BF290">
        <f t="shared" si="314"/>
        <v>800</v>
      </c>
      <c r="BG290">
        <f t="shared" si="315"/>
        <v>800</v>
      </c>
      <c r="BH290">
        <v>276</v>
      </c>
      <c r="BK290">
        <f t="shared" si="316"/>
        <v>800</v>
      </c>
      <c r="BL290">
        <f t="shared" si="317"/>
        <v>800</v>
      </c>
      <c r="BM290">
        <f t="shared" si="318"/>
        <v>800</v>
      </c>
      <c r="BN290">
        <f t="shared" si="319"/>
        <v>800</v>
      </c>
      <c r="BO290">
        <f t="shared" si="320"/>
        <v>800</v>
      </c>
      <c r="BP290">
        <f t="shared" si="321"/>
        <v>800</v>
      </c>
      <c r="BQ290">
        <f t="shared" si="322"/>
        <v>800</v>
      </c>
      <c r="CS290" s="193" t="str">
        <f t="shared" si="259"/>
        <v/>
      </c>
      <c r="CT290" s="193" t="str">
        <f t="shared" si="260"/>
        <v/>
      </c>
      <c r="CU290" s="193" t="str">
        <f t="shared" si="261"/>
        <v/>
      </c>
      <c r="CV290" s="193" t="str">
        <f t="shared" si="262"/>
        <v/>
      </c>
      <c r="CW290" s="193" t="str">
        <f t="shared" si="263"/>
        <v/>
      </c>
      <c r="CX290" s="193" t="str">
        <f t="shared" si="264"/>
        <v/>
      </c>
      <c r="CY290" s="193" t="str">
        <f t="shared" si="265"/>
        <v/>
      </c>
      <c r="CZ290" s="193" t="str">
        <f t="shared" si="266"/>
        <v/>
      </c>
      <c r="DA290" s="193" t="str">
        <f t="shared" si="267"/>
        <v/>
      </c>
      <c r="DB290" s="193" t="str">
        <f t="shared" si="268"/>
        <v/>
      </c>
      <c r="DC290" s="193" t="str">
        <f t="shared" si="269"/>
        <v/>
      </c>
      <c r="DF290">
        <v>277</v>
      </c>
      <c r="DG290" s="192" t="e">
        <f t="shared" si="270"/>
        <v>#NUM!</v>
      </c>
      <c r="DH290" s="192" t="e">
        <f t="shared" si="271"/>
        <v>#NUM!</v>
      </c>
      <c r="DI290" s="192" t="e">
        <f t="shared" si="272"/>
        <v>#NUM!</v>
      </c>
      <c r="DJ290" s="192" t="e">
        <f t="shared" si="273"/>
        <v>#NUM!</v>
      </c>
      <c r="DK290" s="192" t="e">
        <f t="shared" si="274"/>
        <v>#NUM!</v>
      </c>
      <c r="DL290" s="192" t="e">
        <f t="shared" si="275"/>
        <v>#NUM!</v>
      </c>
      <c r="DM290" s="192" t="e">
        <f t="shared" si="276"/>
        <v>#NUM!</v>
      </c>
      <c r="DN290" s="192" t="e">
        <f t="shared" si="277"/>
        <v>#NUM!</v>
      </c>
      <c r="DO290" s="192" t="e">
        <f t="shared" si="278"/>
        <v>#NUM!</v>
      </c>
      <c r="DP290" s="192" t="e">
        <f t="shared" si="279"/>
        <v>#NUM!</v>
      </c>
      <c r="DQ290" s="192" t="e">
        <f t="shared" si="280"/>
        <v>#NUM!</v>
      </c>
      <c r="DU290" s="204" t="e">
        <f t="shared" si="281"/>
        <v>#NUM!</v>
      </c>
      <c r="DV290" s="204" t="e">
        <f t="shared" si="282"/>
        <v>#NUM!</v>
      </c>
      <c r="DW290" s="204" t="e">
        <f t="shared" si="283"/>
        <v>#NUM!</v>
      </c>
      <c r="DX290" s="204" t="e">
        <f t="shared" si="284"/>
        <v>#NUM!</v>
      </c>
      <c r="DY290" s="204" t="e">
        <f t="shared" si="285"/>
        <v>#NUM!</v>
      </c>
      <c r="DZ290" s="204" t="e">
        <f t="shared" si="286"/>
        <v>#NUM!</v>
      </c>
      <c r="EA290" s="204" t="e">
        <f t="shared" si="287"/>
        <v>#NUM!</v>
      </c>
      <c r="EB290" s="204" t="e">
        <f t="shared" si="288"/>
        <v>#NUM!</v>
      </c>
      <c r="EC290" s="204" t="e">
        <f t="shared" si="289"/>
        <v>#NUM!</v>
      </c>
      <c r="ED290" s="204" t="e">
        <f t="shared" si="290"/>
        <v>#NUM!</v>
      </c>
      <c r="EE290" s="204" t="e">
        <f t="shared" si="291"/>
        <v>#NUM!</v>
      </c>
    </row>
    <row r="291" spans="2:135" ht="22.8" x14ac:dyDescent="0.3">
      <c r="B291" s="225" t="str">
        <f t="shared" si="292"/>
        <v/>
      </c>
      <c r="C291" s="226" t="str">
        <f t="shared" si="293"/>
        <v/>
      </c>
      <c r="D291" s="227" t="s">
        <v>293</v>
      </c>
      <c r="E291" s="279" t="s">
        <v>38</v>
      </c>
      <c r="F291" s="202"/>
      <c r="G291" s="202"/>
      <c r="H291" s="202"/>
      <c r="I291" s="202"/>
      <c r="J291" s="202"/>
      <c r="K291" s="201"/>
      <c r="U291">
        <v>277</v>
      </c>
      <c r="V291">
        <f t="shared" si="294"/>
        <v>800</v>
      </c>
      <c r="W291" t="str">
        <f t="shared" si="295"/>
        <v/>
      </c>
      <c r="X291" t="str">
        <f>IF(B290="","",IF(OR(W291="",W291=0),"",IF(V291=800,"",INDEX(DATA!$M$10:$Q$10,1,MATCH(W291,DATA!$M$9:$Q$9,0)))))</f>
        <v/>
      </c>
      <c r="Y291" t="str">
        <f>IF(B290="","",IF($CG$13=2,IF(OR(F290="NO",F290=""),"",F290),IF(V291=800,"",DATA!$M$11)))</f>
        <v/>
      </c>
      <c r="Z291" t="str">
        <f>IF(B290="","",IF(AND($CG$13=2,G290="NO"),"",IF(V291=800,"",LEFT(DATA!$M$12,2)&amp;D290)))</f>
        <v/>
      </c>
      <c r="AA291" t="str">
        <f>IF(B290="","",IF(AND($CG$13=2,G290="NO"),"",IF(V291=800,"",LEFT(DATA!$M$13,2)&amp;D290)))</f>
        <v/>
      </c>
      <c r="AB291" t="str">
        <f>IF(B290="","",IF(AND($CG$13=2,H290="NO"),"",IF(V291=800,"",LEFT(DATA!$M$14,2)&amp;D290)))</f>
        <v/>
      </c>
      <c r="AC291" t="str">
        <f>IF(B290="","",IF(AND($CG$13=2,H290="NO"),"",IF(V291=800,"",LEFT(DATA!$M$15,2)&amp;D290)))</f>
        <v/>
      </c>
      <c r="AD291" t="str">
        <f>IF(B290="","",IF(AND($CG$13=2,I290="NO"),"",IF(V291=800,"",LEFT(DATA!$M$16,2)&amp;D290)))</f>
        <v/>
      </c>
      <c r="AE291" t="str">
        <f>IF(B290="","",IF(AND($CG$13=2,I290="NO"),"",IF(V291=800,"",LEFT(DATA!$M$17,2)&amp;D290)))</f>
        <v/>
      </c>
      <c r="AF291" t="str">
        <f>IF(B290="","",IF(AND($CG$13=2,J290="NO"),"",IF(V291=800,"",LEFT(DATA!$M$18,2)&amp;D290)))</f>
        <v/>
      </c>
      <c r="AG291" t="str">
        <f>IF(B290="","",IF(AND($CG$13=2,J290="NO"),"",IF(V291=800,"",LEFT(DATA!$M$19,2)&amp;D290)))</f>
        <v/>
      </c>
      <c r="AJ291" s="192" t="str">
        <f t="shared" si="296"/>
        <v/>
      </c>
      <c r="AK291" s="192" t="str">
        <f t="shared" si="297"/>
        <v/>
      </c>
      <c r="AL291" s="192" t="str">
        <f t="shared" si="298"/>
        <v/>
      </c>
      <c r="AM291" s="192" t="e">
        <f t="shared" si="299"/>
        <v>#VALUE!</v>
      </c>
      <c r="AN291" s="192">
        <v>277</v>
      </c>
      <c r="AO291" s="192" t="str">
        <f>IF(AL291="","",INDEX($W$15:$AG$402,MATCH(AL291,V$15:$V$402,0),1))</f>
        <v/>
      </c>
      <c r="AP291" s="192" t="str">
        <f t="shared" si="300"/>
        <v/>
      </c>
      <c r="AQ291" s="192" t="str">
        <f t="shared" si="301"/>
        <v/>
      </c>
      <c r="AR291" s="192" t="str">
        <f t="shared" si="302"/>
        <v/>
      </c>
      <c r="AS291" s="192" t="str">
        <f t="shared" si="303"/>
        <v/>
      </c>
      <c r="AT291" s="192" t="str">
        <f t="shared" si="304"/>
        <v/>
      </c>
      <c r="AU291" s="192" t="str">
        <f t="shared" si="305"/>
        <v/>
      </c>
      <c r="AV291" s="192" t="str">
        <f t="shared" si="306"/>
        <v/>
      </c>
      <c r="AW291" s="192" t="str">
        <f t="shared" si="307"/>
        <v/>
      </c>
      <c r="AX291" s="192" t="str">
        <f t="shared" si="308"/>
        <v/>
      </c>
      <c r="AY291" s="192" t="str">
        <f t="shared" si="309"/>
        <v/>
      </c>
      <c r="BB291">
        <f t="shared" si="310"/>
        <v>800</v>
      </c>
      <c r="BC291">
        <f t="shared" si="311"/>
        <v>800</v>
      </c>
      <c r="BD291">
        <f t="shared" si="312"/>
        <v>800</v>
      </c>
      <c r="BE291">
        <f t="shared" si="313"/>
        <v>800</v>
      </c>
      <c r="BF291">
        <f t="shared" si="314"/>
        <v>800</v>
      </c>
      <c r="BG291">
        <f t="shared" si="315"/>
        <v>800</v>
      </c>
      <c r="BH291">
        <v>277</v>
      </c>
      <c r="BK291">
        <f t="shared" si="316"/>
        <v>800</v>
      </c>
      <c r="BL291">
        <f t="shared" si="317"/>
        <v>800</v>
      </c>
      <c r="BM291">
        <f t="shared" si="318"/>
        <v>800</v>
      </c>
      <c r="BN291">
        <f t="shared" si="319"/>
        <v>800</v>
      </c>
      <c r="BO291">
        <f t="shared" si="320"/>
        <v>800</v>
      </c>
      <c r="BP291">
        <f t="shared" si="321"/>
        <v>800</v>
      </c>
      <c r="BQ291">
        <f t="shared" si="322"/>
        <v>800</v>
      </c>
      <c r="CS291" s="193" t="str">
        <f t="shared" si="259"/>
        <v/>
      </c>
      <c r="CT291" s="193" t="str">
        <f t="shared" si="260"/>
        <v/>
      </c>
      <c r="CU291" s="193" t="str">
        <f t="shared" si="261"/>
        <v/>
      </c>
      <c r="CV291" s="193" t="str">
        <f t="shared" si="262"/>
        <v/>
      </c>
      <c r="CW291" s="193" t="str">
        <f t="shared" si="263"/>
        <v/>
      </c>
      <c r="CX291" s="193" t="str">
        <f t="shared" si="264"/>
        <v/>
      </c>
      <c r="CY291" s="193" t="str">
        <f t="shared" si="265"/>
        <v/>
      </c>
      <c r="CZ291" s="193" t="str">
        <f t="shared" si="266"/>
        <v/>
      </c>
      <c r="DA291" s="193" t="str">
        <f t="shared" si="267"/>
        <v/>
      </c>
      <c r="DB291" s="193" t="str">
        <f t="shared" si="268"/>
        <v/>
      </c>
      <c r="DC291" s="193" t="str">
        <f t="shared" si="269"/>
        <v/>
      </c>
      <c r="DF291">
        <v>278</v>
      </c>
      <c r="DG291" s="192" t="e">
        <f t="shared" si="270"/>
        <v>#NUM!</v>
      </c>
      <c r="DH291" s="192" t="e">
        <f t="shared" si="271"/>
        <v>#NUM!</v>
      </c>
      <c r="DI291" s="192" t="e">
        <f t="shared" si="272"/>
        <v>#NUM!</v>
      </c>
      <c r="DJ291" s="192" t="e">
        <f t="shared" si="273"/>
        <v>#NUM!</v>
      </c>
      <c r="DK291" s="192" t="e">
        <f t="shared" si="274"/>
        <v>#NUM!</v>
      </c>
      <c r="DL291" s="192" t="e">
        <f t="shared" si="275"/>
        <v>#NUM!</v>
      </c>
      <c r="DM291" s="192" t="e">
        <f t="shared" si="276"/>
        <v>#NUM!</v>
      </c>
      <c r="DN291" s="192" t="e">
        <f t="shared" si="277"/>
        <v>#NUM!</v>
      </c>
      <c r="DO291" s="192" t="e">
        <f t="shared" si="278"/>
        <v>#NUM!</v>
      </c>
      <c r="DP291" s="192" t="e">
        <f t="shared" si="279"/>
        <v>#NUM!</v>
      </c>
      <c r="DQ291" s="192" t="e">
        <f t="shared" si="280"/>
        <v>#NUM!</v>
      </c>
      <c r="DU291" s="204" t="e">
        <f t="shared" si="281"/>
        <v>#NUM!</v>
      </c>
      <c r="DV291" s="204" t="e">
        <f t="shared" si="282"/>
        <v>#NUM!</v>
      </c>
      <c r="DW291" s="204" t="e">
        <f t="shared" si="283"/>
        <v>#NUM!</v>
      </c>
      <c r="DX291" s="204" t="e">
        <f t="shared" si="284"/>
        <v>#NUM!</v>
      </c>
      <c r="DY291" s="204" t="e">
        <f t="shared" si="285"/>
        <v>#NUM!</v>
      </c>
      <c r="DZ291" s="204" t="e">
        <f t="shared" si="286"/>
        <v>#NUM!</v>
      </c>
      <c r="EA291" s="204" t="e">
        <f t="shared" si="287"/>
        <v>#NUM!</v>
      </c>
      <c r="EB291" s="204" t="e">
        <f t="shared" si="288"/>
        <v>#NUM!</v>
      </c>
      <c r="EC291" s="204" t="e">
        <f t="shared" si="289"/>
        <v>#NUM!</v>
      </c>
      <c r="ED291" s="204" t="e">
        <f t="shared" si="290"/>
        <v>#NUM!</v>
      </c>
      <c r="EE291" s="204" t="e">
        <f t="shared" si="291"/>
        <v>#NUM!</v>
      </c>
    </row>
    <row r="292" spans="2:135" ht="22.8" x14ac:dyDescent="0.3">
      <c r="B292" s="225" t="str">
        <f t="shared" si="292"/>
        <v/>
      </c>
      <c r="C292" s="226" t="str">
        <f t="shared" si="293"/>
        <v/>
      </c>
      <c r="D292" s="227" t="s">
        <v>293</v>
      </c>
      <c r="E292" s="279" t="s">
        <v>38</v>
      </c>
      <c r="F292" s="202"/>
      <c r="G292" s="202"/>
      <c r="H292" s="202"/>
      <c r="I292" s="202"/>
      <c r="J292" s="202"/>
      <c r="K292" s="201"/>
      <c r="U292">
        <v>278</v>
      </c>
      <c r="V292">
        <f t="shared" si="294"/>
        <v>800</v>
      </c>
      <c r="W292" t="str">
        <f t="shared" si="295"/>
        <v/>
      </c>
      <c r="X292" t="str">
        <f>IF(B291="","",IF(OR(W292="",W292=0),"",IF(V292=800,"",INDEX(DATA!$M$10:$Q$10,1,MATCH(W292,DATA!$M$9:$Q$9,0)))))</f>
        <v/>
      </c>
      <c r="Y292" t="str">
        <f>IF(B291="","",IF($CG$13=2,IF(OR(F291="NO",F291=""),"",F291),IF(V292=800,"",DATA!$M$11)))</f>
        <v/>
      </c>
      <c r="Z292" t="str">
        <f>IF(B291="","",IF(AND($CG$13=2,G291="NO"),"",IF(V292=800,"",LEFT(DATA!$M$12,2)&amp;D291)))</f>
        <v/>
      </c>
      <c r="AA292" t="str">
        <f>IF(B291="","",IF(AND($CG$13=2,G291="NO"),"",IF(V292=800,"",LEFT(DATA!$M$13,2)&amp;D291)))</f>
        <v/>
      </c>
      <c r="AB292" t="str">
        <f>IF(B291="","",IF(AND($CG$13=2,H291="NO"),"",IF(V292=800,"",LEFT(DATA!$M$14,2)&amp;D291)))</f>
        <v/>
      </c>
      <c r="AC292" t="str">
        <f>IF(B291="","",IF(AND($CG$13=2,H291="NO"),"",IF(V292=800,"",LEFT(DATA!$M$15,2)&amp;D291)))</f>
        <v/>
      </c>
      <c r="AD292" t="str">
        <f>IF(B291="","",IF(AND($CG$13=2,I291="NO"),"",IF(V292=800,"",LEFT(DATA!$M$16,2)&amp;D291)))</f>
        <v/>
      </c>
      <c r="AE292" t="str">
        <f>IF(B291="","",IF(AND($CG$13=2,I291="NO"),"",IF(V292=800,"",LEFT(DATA!$M$17,2)&amp;D291)))</f>
        <v/>
      </c>
      <c r="AF292" t="str">
        <f>IF(B291="","",IF(AND($CG$13=2,J291="NO"),"",IF(V292=800,"",LEFT(DATA!$M$18,2)&amp;D291)))</f>
        <v/>
      </c>
      <c r="AG292" t="str">
        <f>IF(B291="","",IF(AND($CG$13=2,J291="NO"),"",IF(V292=800,"",LEFT(DATA!$M$19,2)&amp;D291)))</f>
        <v/>
      </c>
      <c r="AJ292" s="192" t="str">
        <f t="shared" si="296"/>
        <v/>
      </c>
      <c r="AK292" s="192" t="str">
        <f t="shared" si="297"/>
        <v/>
      </c>
      <c r="AL292" s="192" t="str">
        <f t="shared" si="298"/>
        <v/>
      </c>
      <c r="AM292" s="192" t="e">
        <f t="shared" si="299"/>
        <v>#VALUE!</v>
      </c>
      <c r="AN292" s="192">
        <v>278</v>
      </c>
      <c r="AO292" s="192" t="str">
        <f>IF(AL292="","",INDEX($W$15:$AG$402,MATCH(AL292,V$15:$V$402,0),1))</f>
        <v/>
      </c>
      <c r="AP292" s="192" t="str">
        <f t="shared" si="300"/>
        <v/>
      </c>
      <c r="AQ292" s="192" t="str">
        <f t="shared" si="301"/>
        <v/>
      </c>
      <c r="AR292" s="192" t="str">
        <f t="shared" si="302"/>
        <v/>
      </c>
      <c r="AS292" s="192" t="str">
        <f t="shared" si="303"/>
        <v/>
      </c>
      <c r="AT292" s="192" t="str">
        <f t="shared" si="304"/>
        <v/>
      </c>
      <c r="AU292" s="192" t="str">
        <f t="shared" si="305"/>
        <v/>
      </c>
      <c r="AV292" s="192" t="str">
        <f t="shared" si="306"/>
        <v/>
      </c>
      <c r="AW292" s="192" t="str">
        <f t="shared" si="307"/>
        <v/>
      </c>
      <c r="AX292" s="192" t="str">
        <f t="shared" si="308"/>
        <v/>
      </c>
      <c r="AY292" s="192" t="str">
        <f t="shared" si="309"/>
        <v/>
      </c>
      <c r="BB292">
        <f t="shared" si="310"/>
        <v>800</v>
      </c>
      <c r="BC292">
        <f t="shared" si="311"/>
        <v>800</v>
      </c>
      <c r="BD292">
        <f t="shared" si="312"/>
        <v>800</v>
      </c>
      <c r="BE292">
        <f t="shared" si="313"/>
        <v>800</v>
      </c>
      <c r="BF292">
        <f t="shared" si="314"/>
        <v>800</v>
      </c>
      <c r="BG292">
        <f t="shared" si="315"/>
        <v>800</v>
      </c>
      <c r="BH292">
        <v>278</v>
      </c>
      <c r="BK292">
        <f t="shared" si="316"/>
        <v>800</v>
      </c>
      <c r="BL292">
        <f t="shared" si="317"/>
        <v>800</v>
      </c>
      <c r="BM292">
        <f t="shared" si="318"/>
        <v>800</v>
      </c>
      <c r="BN292">
        <f t="shared" si="319"/>
        <v>800</v>
      </c>
      <c r="BO292">
        <f t="shared" si="320"/>
        <v>800</v>
      </c>
      <c r="BP292">
        <f t="shared" si="321"/>
        <v>800</v>
      </c>
      <c r="BQ292">
        <f t="shared" si="322"/>
        <v>800</v>
      </c>
      <c r="CS292" s="193" t="str">
        <f t="shared" si="259"/>
        <v/>
      </c>
      <c r="CT292" s="193" t="str">
        <f t="shared" si="260"/>
        <v/>
      </c>
      <c r="CU292" s="193" t="str">
        <f t="shared" si="261"/>
        <v/>
      </c>
      <c r="CV292" s="193" t="str">
        <f t="shared" si="262"/>
        <v/>
      </c>
      <c r="CW292" s="193" t="str">
        <f t="shared" si="263"/>
        <v/>
      </c>
      <c r="CX292" s="193" t="str">
        <f t="shared" si="264"/>
        <v/>
      </c>
      <c r="CY292" s="193" t="str">
        <f t="shared" si="265"/>
        <v/>
      </c>
      <c r="CZ292" s="193" t="str">
        <f t="shared" si="266"/>
        <v/>
      </c>
      <c r="DA292" s="193" t="str">
        <f t="shared" si="267"/>
        <v/>
      </c>
      <c r="DB292" s="193" t="str">
        <f t="shared" si="268"/>
        <v/>
      </c>
      <c r="DC292" s="193" t="str">
        <f t="shared" si="269"/>
        <v/>
      </c>
      <c r="DF292">
        <v>279</v>
      </c>
      <c r="DG292" s="192" t="e">
        <f t="shared" si="270"/>
        <v>#NUM!</v>
      </c>
      <c r="DH292" s="192" t="e">
        <f t="shared" si="271"/>
        <v>#NUM!</v>
      </c>
      <c r="DI292" s="192" t="e">
        <f t="shared" si="272"/>
        <v>#NUM!</v>
      </c>
      <c r="DJ292" s="192" t="e">
        <f t="shared" si="273"/>
        <v>#NUM!</v>
      </c>
      <c r="DK292" s="192" t="e">
        <f t="shared" si="274"/>
        <v>#NUM!</v>
      </c>
      <c r="DL292" s="192" t="e">
        <f t="shared" si="275"/>
        <v>#NUM!</v>
      </c>
      <c r="DM292" s="192" t="e">
        <f t="shared" si="276"/>
        <v>#NUM!</v>
      </c>
      <c r="DN292" s="192" t="e">
        <f t="shared" si="277"/>
        <v>#NUM!</v>
      </c>
      <c r="DO292" s="192" t="e">
        <f t="shared" si="278"/>
        <v>#NUM!</v>
      </c>
      <c r="DP292" s="192" t="e">
        <f t="shared" si="279"/>
        <v>#NUM!</v>
      </c>
      <c r="DQ292" s="192" t="e">
        <f t="shared" si="280"/>
        <v>#NUM!</v>
      </c>
      <c r="DU292" s="204" t="e">
        <f t="shared" si="281"/>
        <v>#NUM!</v>
      </c>
      <c r="DV292" s="204" t="e">
        <f t="shared" si="282"/>
        <v>#NUM!</v>
      </c>
      <c r="DW292" s="204" t="e">
        <f t="shared" si="283"/>
        <v>#NUM!</v>
      </c>
      <c r="DX292" s="204" t="e">
        <f t="shared" si="284"/>
        <v>#NUM!</v>
      </c>
      <c r="DY292" s="204" t="e">
        <f t="shared" si="285"/>
        <v>#NUM!</v>
      </c>
      <c r="DZ292" s="204" t="e">
        <f t="shared" si="286"/>
        <v>#NUM!</v>
      </c>
      <c r="EA292" s="204" t="e">
        <f t="shared" si="287"/>
        <v>#NUM!</v>
      </c>
      <c r="EB292" s="204" t="e">
        <f t="shared" si="288"/>
        <v>#NUM!</v>
      </c>
      <c r="EC292" s="204" t="e">
        <f t="shared" si="289"/>
        <v>#NUM!</v>
      </c>
      <c r="ED292" s="204" t="e">
        <f t="shared" si="290"/>
        <v>#NUM!</v>
      </c>
      <c r="EE292" s="204" t="e">
        <f t="shared" si="291"/>
        <v>#NUM!</v>
      </c>
    </row>
    <row r="293" spans="2:135" ht="22.8" x14ac:dyDescent="0.3">
      <c r="B293" s="225" t="str">
        <f t="shared" si="292"/>
        <v/>
      </c>
      <c r="C293" s="226" t="str">
        <f t="shared" si="293"/>
        <v/>
      </c>
      <c r="D293" s="227" t="s">
        <v>293</v>
      </c>
      <c r="E293" s="279" t="s">
        <v>38</v>
      </c>
      <c r="F293" s="202"/>
      <c r="G293" s="202"/>
      <c r="H293" s="202"/>
      <c r="I293" s="202"/>
      <c r="J293" s="202"/>
      <c r="K293" s="201"/>
      <c r="U293">
        <v>279</v>
      </c>
      <c r="V293">
        <f t="shared" si="294"/>
        <v>800</v>
      </c>
      <c r="W293" t="str">
        <f t="shared" si="295"/>
        <v/>
      </c>
      <c r="X293" t="str">
        <f>IF(B292="","",IF(OR(W293="",W293=0),"",IF(V293=800,"",INDEX(DATA!$M$10:$Q$10,1,MATCH(W293,DATA!$M$9:$Q$9,0)))))</f>
        <v/>
      </c>
      <c r="Y293" t="str">
        <f>IF(B292="","",IF($CG$13=2,IF(OR(F292="NO",F292=""),"",F292),IF(V293=800,"",DATA!$M$11)))</f>
        <v/>
      </c>
      <c r="Z293" t="str">
        <f>IF(B292="","",IF(AND($CG$13=2,G292="NO"),"",IF(V293=800,"",LEFT(DATA!$M$12,2)&amp;D292)))</f>
        <v/>
      </c>
      <c r="AA293" t="str">
        <f>IF(B292="","",IF(AND($CG$13=2,G292="NO"),"",IF(V293=800,"",LEFT(DATA!$M$13,2)&amp;D292)))</f>
        <v/>
      </c>
      <c r="AB293" t="str">
        <f>IF(B292="","",IF(AND($CG$13=2,H292="NO"),"",IF(V293=800,"",LEFT(DATA!$M$14,2)&amp;D292)))</f>
        <v/>
      </c>
      <c r="AC293" t="str">
        <f>IF(B292="","",IF(AND($CG$13=2,H292="NO"),"",IF(V293=800,"",LEFT(DATA!$M$15,2)&amp;D292)))</f>
        <v/>
      </c>
      <c r="AD293" t="str">
        <f>IF(B292="","",IF(AND($CG$13=2,I292="NO"),"",IF(V293=800,"",LEFT(DATA!$M$16,2)&amp;D292)))</f>
        <v/>
      </c>
      <c r="AE293" t="str">
        <f>IF(B292="","",IF(AND($CG$13=2,I292="NO"),"",IF(V293=800,"",LEFT(DATA!$M$17,2)&amp;D292)))</f>
        <v/>
      </c>
      <c r="AF293" t="str">
        <f>IF(B292="","",IF(AND($CG$13=2,J292="NO"),"",IF(V293=800,"",LEFT(DATA!$M$18,2)&amp;D292)))</f>
        <v/>
      </c>
      <c r="AG293" t="str">
        <f>IF(B292="","",IF(AND($CG$13=2,J292="NO"),"",IF(V293=800,"",LEFT(DATA!$M$19,2)&amp;D292)))</f>
        <v/>
      </c>
      <c r="AJ293" s="192" t="str">
        <f t="shared" si="296"/>
        <v/>
      </c>
      <c r="AK293" s="192" t="str">
        <f t="shared" si="297"/>
        <v/>
      </c>
      <c r="AL293" s="192" t="str">
        <f t="shared" si="298"/>
        <v/>
      </c>
      <c r="AM293" s="192" t="e">
        <f t="shared" si="299"/>
        <v>#VALUE!</v>
      </c>
      <c r="AN293" s="192">
        <v>279</v>
      </c>
      <c r="AO293" s="192" t="str">
        <f>IF(AL293="","",INDEX($W$15:$AG$402,MATCH(AL293,V$15:$V$402,0),1))</f>
        <v/>
      </c>
      <c r="AP293" s="192" t="str">
        <f t="shared" si="300"/>
        <v/>
      </c>
      <c r="AQ293" s="192" t="str">
        <f t="shared" si="301"/>
        <v/>
      </c>
      <c r="AR293" s="192" t="str">
        <f t="shared" si="302"/>
        <v/>
      </c>
      <c r="AS293" s="192" t="str">
        <f t="shared" si="303"/>
        <v/>
      </c>
      <c r="AT293" s="192" t="str">
        <f t="shared" si="304"/>
        <v/>
      </c>
      <c r="AU293" s="192" t="str">
        <f t="shared" si="305"/>
        <v/>
      </c>
      <c r="AV293" s="192" t="str">
        <f t="shared" si="306"/>
        <v/>
      </c>
      <c r="AW293" s="192" t="str">
        <f t="shared" si="307"/>
        <v/>
      </c>
      <c r="AX293" s="192" t="str">
        <f t="shared" si="308"/>
        <v/>
      </c>
      <c r="AY293" s="192" t="str">
        <f t="shared" si="309"/>
        <v/>
      </c>
      <c r="BB293">
        <f t="shared" si="310"/>
        <v>800</v>
      </c>
      <c r="BC293">
        <f t="shared" si="311"/>
        <v>800</v>
      </c>
      <c r="BD293">
        <f t="shared" si="312"/>
        <v>800</v>
      </c>
      <c r="BE293">
        <f t="shared" si="313"/>
        <v>800</v>
      </c>
      <c r="BF293">
        <f t="shared" si="314"/>
        <v>800</v>
      </c>
      <c r="BG293">
        <f t="shared" si="315"/>
        <v>800</v>
      </c>
      <c r="BH293">
        <v>279</v>
      </c>
      <c r="BK293">
        <f t="shared" si="316"/>
        <v>800</v>
      </c>
      <c r="BL293">
        <f t="shared" si="317"/>
        <v>800</v>
      </c>
      <c r="BM293">
        <f t="shared" si="318"/>
        <v>800</v>
      </c>
      <c r="BN293">
        <f t="shared" si="319"/>
        <v>800</v>
      </c>
      <c r="BO293">
        <f t="shared" si="320"/>
        <v>800</v>
      </c>
      <c r="BP293">
        <f t="shared" si="321"/>
        <v>800</v>
      </c>
      <c r="BQ293">
        <f t="shared" si="322"/>
        <v>800</v>
      </c>
      <c r="CS293" s="193" t="str">
        <f t="shared" si="259"/>
        <v/>
      </c>
      <c r="CT293" s="193" t="str">
        <f t="shared" si="260"/>
        <v/>
      </c>
      <c r="CU293" s="193" t="str">
        <f t="shared" si="261"/>
        <v/>
      </c>
      <c r="CV293" s="193" t="str">
        <f t="shared" si="262"/>
        <v/>
      </c>
      <c r="CW293" s="193" t="str">
        <f t="shared" si="263"/>
        <v/>
      </c>
      <c r="CX293" s="193" t="str">
        <f t="shared" si="264"/>
        <v/>
      </c>
      <c r="CY293" s="193" t="str">
        <f t="shared" si="265"/>
        <v/>
      </c>
      <c r="CZ293" s="193" t="str">
        <f t="shared" si="266"/>
        <v/>
      </c>
      <c r="DA293" s="193" t="str">
        <f t="shared" si="267"/>
        <v/>
      </c>
      <c r="DB293" s="193" t="str">
        <f t="shared" si="268"/>
        <v/>
      </c>
      <c r="DC293" s="193" t="str">
        <f t="shared" si="269"/>
        <v/>
      </c>
      <c r="DF293">
        <v>280</v>
      </c>
      <c r="DG293" s="192" t="e">
        <f t="shared" si="270"/>
        <v>#NUM!</v>
      </c>
      <c r="DH293" s="192" t="e">
        <f t="shared" si="271"/>
        <v>#NUM!</v>
      </c>
      <c r="DI293" s="192" t="e">
        <f t="shared" si="272"/>
        <v>#NUM!</v>
      </c>
      <c r="DJ293" s="192" t="e">
        <f t="shared" si="273"/>
        <v>#NUM!</v>
      </c>
      <c r="DK293" s="192" t="e">
        <f t="shared" si="274"/>
        <v>#NUM!</v>
      </c>
      <c r="DL293" s="192" t="e">
        <f t="shared" si="275"/>
        <v>#NUM!</v>
      </c>
      <c r="DM293" s="192" t="e">
        <f t="shared" si="276"/>
        <v>#NUM!</v>
      </c>
      <c r="DN293" s="192" t="e">
        <f t="shared" si="277"/>
        <v>#NUM!</v>
      </c>
      <c r="DO293" s="192" t="e">
        <f t="shared" si="278"/>
        <v>#NUM!</v>
      </c>
      <c r="DP293" s="192" t="e">
        <f t="shared" si="279"/>
        <v>#NUM!</v>
      </c>
      <c r="DQ293" s="192" t="e">
        <f t="shared" si="280"/>
        <v>#NUM!</v>
      </c>
      <c r="DU293" s="204" t="e">
        <f t="shared" si="281"/>
        <v>#NUM!</v>
      </c>
      <c r="DV293" s="204" t="e">
        <f t="shared" si="282"/>
        <v>#NUM!</v>
      </c>
      <c r="DW293" s="204" t="e">
        <f t="shared" si="283"/>
        <v>#NUM!</v>
      </c>
      <c r="DX293" s="204" t="e">
        <f t="shared" si="284"/>
        <v>#NUM!</v>
      </c>
      <c r="DY293" s="204" t="e">
        <f t="shared" si="285"/>
        <v>#NUM!</v>
      </c>
      <c r="DZ293" s="204" t="e">
        <f t="shared" si="286"/>
        <v>#NUM!</v>
      </c>
      <c r="EA293" s="204" t="e">
        <f t="shared" si="287"/>
        <v>#NUM!</v>
      </c>
      <c r="EB293" s="204" t="e">
        <f t="shared" si="288"/>
        <v>#NUM!</v>
      </c>
      <c r="EC293" s="204" t="e">
        <f t="shared" si="289"/>
        <v>#NUM!</v>
      </c>
      <c r="ED293" s="204" t="e">
        <f t="shared" si="290"/>
        <v>#NUM!</v>
      </c>
      <c r="EE293" s="204" t="e">
        <f t="shared" si="291"/>
        <v>#NUM!</v>
      </c>
    </row>
    <row r="294" spans="2:135" ht="22.8" x14ac:dyDescent="0.3">
      <c r="B294" s="225" t="str">
        <f t="shared" si="292"/>
        <v/>
      </c>
      <c r="C294" s="226" t="str">
        <f t="shared" si="293"/>
        <v/>
      </c>
      <c r="D294" s="227" t="s">
        <v>293</v>
      </c>
      <c r="E294" s="279" t="s">
        <v>38</v>
      </c>
      <c r="F294" s="202"/>
      <c r="G294" s="202"/>
      <c r="H294" s="202"/>
      <c r="I294" s="202"/>
      <c r="J294" s="202"/>
      <c r="K294" s="201"/>
      <c r="U294">
        <v>280</v>
      </c>
      <c r="V294">
        <f t="shared" si="294"/>
        <v>800</v>
      </c>
      <c r="W294" t="str">
        <f t="shared" si="295"/>
        <v/>
      </c>
      <c r="X294" t="str">
        <f>IF(B293="","",IF(OR(W294="",W294=0),"",IF(V294=800,"",INDEX(DATA!$M$10:$Q$10,1,MATCH(W294,DATA!$M$9:$Q$9,0)))))</f>
        <v/>
      </c>
      <c r="Y294" t="str">
        <f>IF(B293="","",IF($CG$13=2,IF(OR(F293="NO",F293=""),"",F293),IF(V294=800,"",DATA!$M$11)))</f>
        <v/>
      </c>
      <c r="Z294" t="str">
        <f>IF(B293="","",IF(AND($CG$13=2,G293="NO"),"",IF(V294=800,"",LEFT(DATA!$M$12,2)&amp;D293)))</f>
        <v/>
      </c>
      <c r="AA294" t="str">
        <f>IF(B293="","",IF(AND($CG$13=2,G293="NO"),"",IF(V294=800,"",LEFT(DATA!$M$13,2)&amp;D293)))</f>
        <v/>
      </c>
      <c r="AB294" t="str">
        <f>IF(B293="","",IF(AND($CG$13=2,H293="NO"),"",IF(V294=800,"",LEFT(DATA!$M$14,2)&amp;D293)))</f>
        <v/>
      </c>
      <c r="AC294" t="str">
        <f>IF(B293="","",IF(AND($CG$13=2,H293="NO"),"",IF(V294=800,"",LEFT(DATA!$M$15,2)&amp;D293)))</f>
        <v/>
      </c>
      <c r="AD294" t="str">
        <f>IF(B293="","",IF(AND($CG$13=2,I293="NO"),"",IF(V294=800,"",LEFT(DATA!$M$16,2)&amp;D293)))</f>
        <v/>
      </c>
      <c r="AE294" t="str">
        <f>IF(B293="","",IF(AND($CG$13=2,I293="NO"),"",IF(V294=800,"",LEFT(DATA!$M$17,2)&amp;D293)))</f>
        <v/>
      </c>
      <c r="AF294" t="str">
        <f>IF(B293="","",IF(AND($CG$13=2,J293="NO"),"",IF(V294=800,"",LEFT(DATA!$M$18,2)&amp;D293)))</f>
        <v/>
      </c>
      <c r="AG294" t="str">
        <f>IF(B293="","",IF(AND($CG$13=2,J293="NO"),"",IF(V294=800,"",LEFT(DATA!$M$19,2)&amp;D293)))</f>
        <v/>
      </c>
      <c r="AJ294" s="192" t="str">
        <f t="shared" si="296"/>
        <v/>
      </c>
      <c r="AK294" s="192" t="str">
        <f t="shared" si="297"/>
        <v/>
      </c>
      <c r="AL294" s="192" t="str">
        <f t="shared" si="298"/>
        <v/>
      </c>
      <c r="AM294" s="192" t="e">
        <f t="shared" si="299"/>
        <v>#VALUE!</v>
      </c>
      <c r="AN294" s="192">
        <v>280</v>
      </c>
      <c r="AO294" s="192" t="str">
        <f>IF(AL294="","",INDEX($W$15:$AG$402,MATCH(AL294,V$15:$V$402,0),1))</f>
        <v/>
      </c>
      <c r="AP294" s="192" t="str">
        <f t="shared" si="300"/>
        <v/>
      </c>
      <c r="AQ294" s="192" t="str">
        <f t="shared" si="301"/>
        <v/>
      </c>
      <c r="AR294" s="192" t="str">
        <f t="shared" si="302"/>
        <v/>
      </c>
      <c r="AS294" s="192" t="str">
        <f t="shared" si="303"/>
        <v/>
      </c>
      <c r="AT294" s="192" t="str">
        <f t="shared" si="304"/>
        <v/>
      </c>
      <c r="AU294" s="192" t="str">
        <f t="shared" si="305"/>
        <v/>
      </c>
      <c r="AV294" s="192" t="str">
        <f t="shared" si="306"/>
        <v/>
      </c>
      <c r="AW294" s="192" t="str">
        <f t="shared" si="307"/>
        <v/>
      </c>
      <c r="AX294" s="192" t="str">
        <f t="shared" si="308"/>
        <v/>
      </c>
      <c r="AY294" s="192" t="str">
        <f t="shared" si="309"/>
        <v/>
      </c>
      <c r="BB294">
        <f t="shared" si="310"/>
        <v>800</v>
      </c>
      <c r="BC294">
        <f t="shared" si="311"/>
        <v>800</v>
      </c>
      <c r="BD294">
        <f t="shared" si="312"/>
        <v>800</v>
      </c>
      <c r="BE294">
        <f t="shared" si="313"/>
        <v>800</v>
      </c>
      <c r="BF294">
        <f t="shared" si="314"/>
        <v>800</v>
      </c>
      <c r="BG294">
        <f t="shared" si="315"/>
        <v>800</v>
      </c>
      <c r="BH294">
        <v>280</v>
      </c>
      <c r="BK294">
        <f t="shared" si="316"/>
        <v>800</v>
      </c>
      <c r="BL294">
        <f t="shared" si="317"/>
        <v>800</v>
      </c>
      <c r="BM294">
        <f t="shared" si="318"/>
        <v>800</v>
      </c>
      <c r="BN294">
        <f t="shared" si="319"/>
        <v>800</v>
      </c>
      <c r="BO294">
        <f t="shared" si="320"/>
        <v>800</v>
      </c>
      <c r="BP294">
        <f t="shared" si="321"/>
        <v>800</v>
      </c>
      <c r="BQ294">
        <f t="shared" si="322"/>
        <v>800</v>
      </c>
      <c r="CS294" s="193" t="str">
        <f t="shared" si="259"/>
        <v/>
      </c>
      <c r="CT294" s="193" t="str">
        <f t="shared" si="260"/>
        <v/>
      </c>
      <c r="CU294" s="193" t="str">
        <f t="shared" si="261"/>
        <v/>
      </c>
      <c r="CV294" s="193" t="str">
        <f t="shared" si="262"/>
        <v/>
      </c>
      <c r="CW294" s="193" t="str">
        <f t="shared" si="263"/>
        <v/>
      </c>
      <c r="CX294" s="193" t="str">
        <f t="shared" si="264"/>
        <v/>
      </c>
      <c r="CY294" s="193" t="str">
        <f t="shared" si="265"/>
        <v/>
      </c>
      <c r="CZ294" s="193" t="str">
        <f t="shared" si="266"/>
        <v/>
      </c>
      <c r="DA294" s="193" t="str">
        <f t="shared" si="267"/>
        <v/>
      </c>
      <c r="DB294" s="193" t="str">
        <f t="shared" si="268"/>
        <v/>
      </c>
      <c r="DC294" s="193" t="str">
        <f t="shared" si="269"/>
        <v/>
      </c>
      <c r="DF294">
        <v>281</v>
      </c>
      <c r="DG294" s="192" t="e">
        <f t="shared" si="270"/>
        <v>#NUM!</v>
      </c>
      <c r="DH294" s="192" t="e">
        <f t="shared" si="271"/>
        <v>#NUM!</v>
      </c>
      <c r="DI294" s="192" t="e">
        <f t="shared" si="272"/>
        <v>#NUM!</v>
      </c>
      <c r="DJ294" s="192" t="e">
        <f t="shared" si="273"/>
        <v>#NUM!</v>
      </c>
      <c r="DK294" s="192" t="e">
        <f t="shared" si="274"/>
        <v>#NUM!</v>
      </c>
      <c r="DL294" s="192" t="e">
        <f t="shared" si="275"/>
        <v>#NUM!</v>
      </c>
      <c r="DM294" s="192" t="e">
        <f t="shared" si="276"/>
        <v>#NUM!</v>
      </c>
      <c r="DN294" s="192" t="e">
        <f t="shared" si="277"/>
        <v>#NUM!</v>
      </c>
      <c r="DO294" s="192" t="e">
        <f t="shared" si="278"/>
        <v>#NUM!</v>
      </c>
      <c r="DP294" s="192" t="e">
        <f t="shared" si="279"/>
        <v>#NUM!</v>
      </c>
      <c r="DQ294" s="192" t="e">
        <f t="shared" si="280"/>
        <v>#NUM!</v>
      </c>
      <c r="DU294" s="204" t="e">
        <f t="shared" si="281"/>
        <v>#NUM!</v>
      </c>
      <c r="DV294" s="204" t="e">
        <f t="shared" si="282"/>
        <v>#NUM!</v>
      </c>
      <c r="DW294" s="204" t="e">
        <f t="shared" si="283"/>
        <v>#NUM!</v>
      </c>
      <c r="DX294" s="204" t="e">
        <f t="shared" si="284"/>
        <v>#NUM!</v>
      </c>
      <c r="DY294" s="204" t="e">
        <f t="shared" si="285"/>
        <v>#NUM!</v>
      </c>
      <c r="DZ294" s="204" t="e">
        <f t="shared" si="286"/>
        <v>#NUM!</v>
      </c>
      <c r="EA294" s="204" t="e">
        <f t="shared" si="287"/>
        <v>#NUM!</v>
      </c>
      <c r="EB294" s="204" t="e">
        <f t="shared" si="288"/>
        <v>#NUM!</v>
      </c>
      <c r="EC294" s="204" t="e">
        <f t="shared" si="289"/>
        <v>#NUM!</v>
      </c>
      <c r="ED294" s="204" t="e">
        <f t="shared" si="290"/>
        <v>#NUM!</v>
      </c>
      <c r="EE294" s="204" t="e">
        <f t="shared" si="291"/>
        <v>#NUM!</v>
      </c>
    </row>
    <row r="295" spans="2:135" ht="22.8" x14ac:dyDescent="0.3">
      <c r="B295" s="225" t="str">
        <f t="shared" si="292"/>
        <v/>
      </c>
      <c r="C295" s="226" t="str">
        <f t="shared" si="293"/>
        <v/>
      </c>
      <c r="D295" s="227" t="s">
        <v>293</v>
      </c>
      <c r="E295" s="279" t="s">
        <v>38</v>
      </c>
      <c r="F295" s="202"/>
      <c r="G295" s="202"/>
      <c r="H295" s="202"/>
      <c r="I295" s="202"/>
      <c r="J295" s="202"/>
      <c r="K295" s="201"/>
      <c r="U295">
        <v>281</v>
      </c>
      <c r="V295">
        <f t="shared" si="294"/>
        <v>800</v>
      </c>
      <c r="W295" t="str">
        <f t="shared" si="295"/>
        <v/>
      </c>
      <c r="X295" t="str">
        <f>IF(B294="","",IF(OR(W295="",W295=0),"",IF(V295=800,"",INDEX(DATA!$M$10:$Q$10,1,MATCH(W295,DATA!$M$9:$Q$9,0)))))</f>
        <v/>
      </c>
      <c r="Y295" t="str">
        <f>IF(B294="","",IF($CG$13=2,IF(OR(F294="NO",F294=""),"",F294),IF(V295=800,"",DATA!$M$11)))</f>
        <v/>
      </c>
      <c r="Z295" t="str">
        <f>IF(B294="","",IF(AND($CG$13=2,G294="NO"),"",IF(V295=800,"",LEFT(DATA!$M$12,2)&amp;D294)))</f>
        <v/>
      </c>
      <c r="AA295" t="str">
        <f>IF(B294="","",IF(AND($CG$13=2,G294="NO"),"",IF(V295=800,"",LEFT(DATA!$M$13,2)&amp;D294)))</f>
        <v/>
      </c>
      <c r="AB295" t="str">
        <f>IF(B294="","",IF(AND($CG$13=2,H294="NO"),"",IF(V295=800,"",LEFT(DATA!$M$14,2)&amp;D294)))</f>
        <v/>
      </c>
      <c r="AC295" t="str">
        <f>IF(B294="","",IF(AND($CG$13=2,H294="NO"),"",IF(V295=800,"",LEFT(DATA!$M$15,2)&amp;D294)))</f>
        <v/>
      </c>
      <c r="AD295" t="str">
        <f>IF(B294="","",IF(AND($CG$13=2,I294="NO"),"",IF(V295=800,"",LEFT(DATA!$M$16,2)&amp;D294)))</f>
        <v/>
      </c>
      <c r="AE295" t="str">
        <f>IF(B294="","",IF(AND($CG$13=2,I294="NO"),"",IF(V295=800,"",LEFT(DATA!$M$17,2)&amp;D294)))</f>
        <v/>
      </c>
      <c r="AF295" t="str">
        <f>IF(B294="","",IF(AND($CG$13=2,J294="NO"),"",IF(V295=800,"",LEFT(DATA!$M$18,2)&amp;D294)))</f>
        <v/>
      </c>
      <c r="AG295" t="str">
        <f>IF(B294="","",IF(AND($CG$13=2,J294="NO"),"",IF(V295=800,"",LEFT(DATA!$M$19,2)&amp;D294)))</f>
        <v/>
      </c>
      <c r="AJ295" s="192" t="str">
        <f t="shared" si="296"/>
        <v/>
      </c>
      <c r="AK295" s="192" t="str">
        <f t="shared" si="297"/>
        <v/>
      </c>
      <c r="AL295" s="192" t="str">
        <f t="shared" si="298"/>
        <v/>
      </c>
      <c r="AM295" s="192" t="e">
        <f t="shared" si="299"/>
        <v>#VALUE!</v>
      </c>
      <c r="AN295" s="192">
        <v>281</v>
      </c>
      <c r="AO295" s="192" t="str">
        <f>IF(AL295="","",INDEX($W$15:$AG$402,MATCH(AL295,V$15:$V$402,0),1))</f>
        <v/>
      </c>
      <c r="AP295" s="192" t="str">
        <f t="shared" si="300"/>
        <v/>
      </c>
      <c r="AQ295" s="192" t="str">
        <f t="shared" si="301"/>
        <v/>
      </c>
      <c r="AR295" s="192" t="str">
        <f t="shared" si="302"/>
        <v/>
      </c>
      <c r="AS295" s="192" t="str">
        <f t="shared" si="303"/>
        <v/>
      </c>
      <c r="AT295" s="192" t="str">
        <f t="shared" si="304"/>
        <v/>
      </c>
      <c r="AU295" s="192" t="str">
        <f t="shared" si="305"/>
        <v/>
      </c>
      <c r="AV295" s="192" t="str">
        <f t="shared" si="306"/>
        <v/>
      </c>
      <c r="AW295" s="192" t="str">
        <f t="shared" si="307"/>
        <v/>
      </c>
      <c r="AX295" s="192" t="str">
        <f t="shared" si="308"/>
        <v/>
      </c>
      <c r="AY295" s="192" t="str">
        <f t="shared" si="309"/>
        <v/>
      </c>
      <c r="BB295">
        <f t="shared" si="310"/>
        <v>800</v>
      </c>
      <c r="BC295">
        <f t="shared" si="311"/>
        <v>800</v>
      </c>
      <c r="BD295">
        <f t="shared" si="312"/>
        <v>800</v>
      </c>
      <c r="BE295">
        <f t="shared" si="313"/>
        <v>800</v>
      </c>
      <c r="BF295">
        <f t="shared" si="314"/>
        <v>800</v>
      </c>
      <c r="BG295">
        <f t="shared" si="315"/>
        <v>800</v>
      </c>
      <c r="BH295">
        <v>281</v>
      </c>
      <c r="BK295">
        <f t="shared" si="316"/>
        <v>800</v>
      </c>
      <c r="BL295">
        <f t="shared" si="317"/>
        <v>800</v>
      </c>
      <c r="BM295">
        <f t="shared" si="318"/>
        <v>800</v>
      </c>
      <c r="BN295">
        <f t="shared" si="319"/>
        <v>800</v>
      </c>
      <c r="BO295">
        <f t="shared" si="320"/>
        <v>800</v>
      </c>
      <c r="BP295">
        <f t="shared" si="321"/>
        <v>800</v>
      </c>
      <c r="BQ295">
        <f t="shared" si="322"/>
        <v>800</v>
      </c>
      <c r="CS295" s="193" t="str">
        <f t="shared" si="259"/>
        <v/>
      </c>
      <c r="CT295" s="193" t="str">
        <f t="shared" si="260"/>
        <v/>
      </c>
      <c r="CU295" s="193" t="str">
        <f t="shared" si="261"/>
        <v/>
      </c>
      <c r="CV295" s="193" t="str">
        <f t="shared" si="262"/>
        <v/>
      </c>
      <c r="CW295" s="193" t="str">
        <f t="shared" si="263"/>
        <v/>
      </c>
      <c r="CX295" s="193" t="str">
        <f t="shared" si="264"/>
        <v/>
      </c>
      <c r="CY295" s="193" t="str">
        <f t="shared" si="265"/>
        <v/>
      </c>
      <c r="CZ295" s="193" t="str">
        <f t="shared" si="266"/>
        <v/>
      </c>
      <c r="DA295" s="193" t="str">
        <f t="shared" si="267"/>
        <v/>
      </c>
      <c r="DB295" s="193" t="str">
        <f t="shared" si="268"/>
        <v/>
      </c>
      <c r="DC295" s="193" t="str">
        <f t="shared" si="269"/>
        <v/>
      </c>
      <c r="DF295">
        <v>282</v>
      </c>
      <c r="DG295" s="192" t="e">
        <f t="shared" si="270"/>
        <v>#NUM!</v>
      </c>
      <c r="DH295" s="192" t="e">
        <f t="shared" si="271"/>
        <v>#NUM!</v>
      </c>
      <c r="DI295" s="192" t="e">
        <f t="shared" si="272"/>
        <v>#NUM!</v>
      </c>
      <c r="DJ295" s="192" t="e">
        <f t="shared" si="273"/>
        <v>#NUM!</v>
      </c>
      <c r="DK295" s="192" t="e">
        <f t="shared" si="274"/>
        <v>#NUM!</v>
      </c>
      <c r="DL295" s="192" t="e">
        <f t="shared" si="275"/>
        <v>#NUM!</v>
      </c>
      <c r="DM295" s="192" t="e">
        <f t="shared" si="276"/>
        <v>#NUM!</v>
      </c>
      <c r="DN295" s="192" t="e">
        <f t="shared" si="277"/>
        <v>#NUM!</v>
      </c>
      <c r="DO295" s="192" t="e">
        <f t="shared" si="278"/>
        <v>#NUM!</v>
      </c>
      <c r="DP295" s="192" t="e">
        <f t="shared" si="279"/>
        <v>#NUM!</v>
      </c>
      <c r="DQ295" s="192" t="e">
        <f t="shared" si="280"/>
        <v>#NUM!</v>
      </c>
      <c r="DU295" s="204" t="e">
        <f t="shared" si="281"/>
        <v>#NUM!</v>
      </c>
      <c r="DV295" s="204" t="e">
        <f t="shared" si="282"/>
        <v>#NUM!</v>
      </c>
      <c r="DW295" s="204" t="e">
        <f t="shared" si="283"/>
        <v>#NUM!</v>
      </c>
      <c r="DX295" s="204" t="e">
        <f t="shared" si="284"/>
        <v>#NUM!</v>
      </c>
      <c r="DY295" s="204" t="e">
        <f t="shared" si="285"/>
        <v>#NUM!</v>
      </c>
      <c r="DZ295" s="204" t="e">
        <f t="shared" si="286"/>
        <v>#NUM!</v>
      </c>
      <c r="EA295" s="204" t="e">
        <f t="shared" si="287"/>
        <v>#NUM!</v>
      </c>
      <c r="EB295" s="204" t="e">
        <f t="shared" si="288"/>
        <v>#NUM!</v>
      </c>
      <c r="EC295" s="204" t="e">
        <f t="shared" si="289"/>
        <v>#NUM!</v>
      </c>
      <c r="ED295" s="204" t="e">
        <f t="shared" si="290"/>
        <v>#NUM!</v>
      </c>
      <c r="EE295" s="204" t="e">
        <f t="shared" si="291"/>
        <v>#NUM!</v>
      </c>
    </row>
    <row r="296" spans="2:135" ht="22.8" x14ac:dyDescent="0.3">
      <c r="B296" s="225" t="str">
        <f t="shared" si="292"/>
        <v/>
      </c>
      <c r="C296" s="226" t="str">
        <f t="shared" si="293"/>
        <v/>
      </c>
      <c r="D296" s="227" t="s">
        <v>293</v>
      </c>
      <c r="E296" s="279" t="s">
        <v>38</v>
      </c>
      <c r="F296" s="202"/>
      <c r="G296" s="202"/>
      <c r="H296" s="202"/>
      <c r="I296" s="202"/>
      <c r="J296" s="202"/>
      <c r="K296" s="201"/>
      <c r="U296">
        <v>282</v>
      </c>
      <c r="V296">
        <f t="shared" si="294"/>
        <v>800</v>
      </c>
      <c r="W296" t="str">
        <f t="shared" si="295"/>
        <v/>
      </c>
      <c r="X296" t="str">
        <f>IF(B295="","",IF(OR(W296="",W296=0),"",IF(V296=800,"",INDEX(DATA!$M$10:$Q$10,1,MATCH(W296,DATA!$M$9:$Q$9,0)))))</f>
        <v/>
      </c>
      <c r="Y296" t="str">
        <f>IF(B295="","",IF($CG$13=2,IF(OR(F295="NO",F295=""),"",F295),IF(V296=800,"",DATA!$M$11)))</f>
        <v/>
      </c>
      <c r="Z296" t="str">
        <f>IF(B295="","",IF(AND($CG$13=2,G295="NO"),"",IF(V296=800,"",LEFT(DATA!$M$12,2)&amp;D295)))</f>
        <v/>
      </c>
      <c r="AA296" t="str">
        <f>IF(B295="","",IF(AND($CG$13=2,G295="NO"),"",IF(V296=800,"",LEFT(DATA!$M$13,2)&amp;D295)))</f>
        <v/>
      </c>
      <c r="AB296" t="str">
        <f>IF(B295="","",IF(AND($CG$13=2,H295="NO"),"",IF(V296=800,"",LEFT(DATA!$M$14,2)&amp;D295)))</f>
        <v/>
      </c>
      <c r="AC296" t="str">
        <f>IF(B295="","",IF(AND($CG$13=2,H295="NO"),"",IF(V296=800,"",LEFT(DATA!$M$15,2)&amp;D295)))</f>
        <v/>
      </c>
      <c r="AD296" t="str">
        <f>IF(B295="","",IF(AND($CG$13=2,I295="NO"),"",IF(V296=800,"",LEFT(DATA!$M$16,2)&amp;D295)))</f>
        <v/>
      </c>
      <c r="AE296" t="str">
        <f>IF(B295="","",IF(AND($CG$13=2,I295="NO"),"",IF(V296=800,"",LEFT(DATA!$M$17,2)&amp;D295)))</f>
        <v/>
      </c>
      <c r="AF296" t="str">
        <f>IF(B295="","",IF(AND($CG$13=2,J295="NO"),"",IF(V296=800,"",LEFT(DATA!$M$18,2)&amp;D295)))</f>
        <v/>
      </c>
      <c r="AG296" t="str">
        <f>IF(B295="","",IF(AND($CG$13=2,J295="NO"),"",IF(V296=800,"",LEFT(DATA!$M$19,2)&amp;D295)))</f>
        <v/>
      </c>
      <c r="AJ296" s="192" t="str">
        <f t="shared" si="296"/>
        <v/>
      </c>
      <c r="AK296" s="192" t="str">
        <f t="shared" si="297"/>
        <v/>
      </c>
      <c r="AL296" s="192" t="str">
        <f t="shared" si="298"/>
        <v/>
      </c>
      <c r="AM296" s="192" t="e">
        <f t="shared" si="299"/>
        <v>#VALUE!</v>
      </c>
      <c r="AN296" s="192">
        <v>282</v>
      </c>
      <c r="AO296" s="192" t="str">
        <f>IF(AL296="","",INDEX($W$15:$AG$402,MATCH(AL296,V$15:$V$402,0),1))</f>
        <v/>
      </c>
      <c r="AP296" s="192" t="str">
        <f t="shared" si="300"/>
        <v/>
      </c>
      <c r="AQ296" s="192" t="str">
        <f t="shared" si="301"/>
        <v/>
      </c>
      <c r="AR296" s="192" t="str">
        <f t="shared" si="302"/>
        <v/>
      </c>
      <c r="AS296" s="192" t="str">
        <f t="shared" si="303"/>
        <v/>
      </c>
      <c r="AT296" s="192" t="str">
        <f t="shared" si="304"/>
        <v/>
      </c>
      <c r="AU296" s="192" t="str">
        <f t="shared" si="305"/>
        <v/>
      </c>
      <c r="AV296" s="192" t="str">
        <f t="shared" si="306"/>
        <v/>
      </c>
      <c r="AW296" s="192" t="str">
        <f t="shared" si="307"/>
        <v/>
      </c>
      <c r="AX296" s="192" t="str">
        <f t="shared" si="308"/>
        <v/>
      </c>
      <c r="AY296" s="192" t="str">
        <f t="shared" si="309"/>
        <v/>
      </c>
      <c r="BB296">
        <f t="shared" si="310"/>
        <v>800</v>
      </c>
      <c r="BC296">
        <f t="shared" si="311"/>
        <v>800</v>
      </c>
      <c r="BD296">
        <f t="shared" si="312"/>
        <v>800</v>
      </c>
      <c r="BE296">
        <f t="shared" si="313"/>
        <v>800</v>
      </c>
      <c r="BF296">
        <f t="shared" si="314"/>
        <v>800</v>
      </c>
      <c r="BG296">
        <f t="shared" si="315"/>
        <v>800</v>
      </c>
      <c r="BH296">
        <v>282</v>
      </c>
      <c r="BK296">
        <f t="shared" si="316"/>
        <v>800</v>
      </c>
      <c r="BL296">
        <f t="shared" si="317"/>
        <v>800</v>
      </c>
      <c r="BM296">
        <f t="shared" si="318"/>
        <v>800</v>
      </c>
      <c r="BN296">
        <f t="shared" si="319"/>
        <v>800</v>
      </c>
      <c r="BO296">
        <f t="shared" si="320"/>
        <v>800</v>
      </c>
      <c r="BP296">
        <f t="shared" si="321"/>
        <v>800</v>
      </c>
      <c r="BQ296">
        <f t="shared" si="322"/>
        <v>800</v>
      </c>
      <c r="CS296" s="193" t="str">
        <f t="shared" si="259"/>
        <v/>
      </c>
      <c r="CT296" s="193" t="str">
        <f t="shared" si="260"/>
        <v/>
      </c>
      <c r="CU296" s="193" t="str">
        <f t="shared" si="261"/>
        <v/>
      </c>
      <c r="CV296" s="193" t="str">
        <f t="shared" si="262"/>
        <v/>
      </c>
      <c r="CW296" s="193" t="str">
        <f t="shared" si="263"/>
        <v/>
      </c>
      <c r="CX296" s="193" t="str">
        <f t="shared" si="264"/>
        <v/>
      </c>
      <c r="CY296" s="193" t="str">
        <f t="shared" si="265"/>
        <v/>
      </c>
      <c r="CZ296" s="193" t="str">
        <f t="shared" si="266"/>
        <v/>
      </c>
      <c r="DA296" s="193" t="str">
        <f t="shared" si="267"/>
        <v/>
      </c>
      <c r="DB296" s="193" t="str">
        <f t="shared" si="268"/>
        <v/>
      </c>
      <c r="DC296" s="193" t="str">
        <f t="shared" si="269"/>
        <v/>
      </c>
      <c r="DF296">
        <v>283</v>
      </c>
      <c r="DG296" s="192" t="e">
        <f t="shared" si="270"/>
        <v>#NUM!</v>
      </c>
      <c r="DH296" s="192" t="e">
        <f t="shared" si="271"/>
        <v>#NUM!</v>
      </c>
      <c r="DI296" s="192" t="e">
        <f t="shared" si="272"/>
        <v>#NUM!</v>
      </c>
      <c r="DJ296" s="192" t="e">
        <f t="shared" si="273"/>
        <v>#NUM!</v>
      </c>
      <c r="DK296" s="192" t="e">
        <f t="shared" si="274"/>
        <v>#NUM!</v>
      </c>
      <c r="DL296" s="192" t="e">
        <f t="shared" si="275"/>
        <v>#NUM!</v>
      </c>
      <c r="DM296" s="192" t="e">
        <f t="shared" si="276"/>
        <v>#NUM!</v>
      </c>
      <c r="DN296" s="192" t="e">
        <f t="shared" si="277"/>
        <v>#NUM!</v>
      </c>
      <c r="DO296" s="192" t="e">
        <f t="shared" si="278"/>
        <v>#NUM!</v>
      </c>
      <c r="DP296" s="192" t="e">
        <f t="shared" si="279"/>
        <v>#NUM!</v>
      </c>
      <c r="DQ296" s="192" t="e">
        <f t="shared" si="280"/>
        <v>#NUM!</v>
      </c>
      <c r="DU296" s="204" t="e">
        <f t="shared" si="281"/>
        <v>#NUM!</v>
      </c>
      <c r="DV296" s="204" t="e">
        <f t="shared" si="282"/>
        <v>#NUM!</v>
      </c>
      <c r="DW296" s="204" t="e">
        <f t="shared" si="283"/>
        <v>#NUM!</v>
      </c>
      <c r="DX296" s="204" t="e">
        <f t="shared" si="284"/>
        <v>#NUM!</v>
      </c>
      <c r="DY296" s="204" t="e">
        <f t="shared" si="285"/>
        <v>#NUM!</v>
      </c>
      <c r="DZ296" s="204" t="e">
        <f t="shared" si="286"/>
        <v>#NUM!</v>
      </c>
      <c r="EA296" s="204" t="e">
        <f t="shared" si="287"/>
        <v>#NUM!</v>
      </c>
      <c r="EB296" s="204" t="e">
        <f t="shared" si="288"/>
        <v>#NUM!</v>
      </c>
      <c r="EC296" s="204" t="e">
        <f t="shared" si="289"/>
        <v>#NUM!</v>
      </c>
      <c r="ED296" s="204" t="e">
        <f t="shared" si="290"/>
        <v>#NUM!</v>
      </c>
      <c r="EE296" s="204" t="e">
        <f t="shared" si="291"/>
        <v>#NUM!</v>
      </c>
    </row>
    <row r="297" spans="2:135" ht="22.8" x14ac:dyDescent="0.3">
      <c r="B297" s="225" t="str">
        <f t="shared" si="292"/>
        <v/>
      </c>
      <c r="C297" s="226" t="str">
        <f t="shared" si="293"/>
        <v/>
      </c>
      <c r="D297" s="227" t="s">
        <v>293</v>
      </c>
      <c r="E297" s="279" t="s">
        <v>38</v>
      </c>
      <c r="F297" s="202"/>
      <c r="G297" s="202"/>
      <c r="H297" s="202"/>
      <c r="I297" s="202"/>
      <c r="J297" s="202"/>
      <c r="K297" s="201"/>
      <c r="U297">
        <v>283</v>
      </c>
      <c r="V297">
        <f t="shared" si="294"/>
        <v>800</v>
      </c>
      <c r="W297" t="str">
        <f t="shared" si="295"/>
        <v/>
      </c>
      <c r="X297" t="str">
        <f>IF(B296="","",IF(OR(W297="",W297=0),"",IF(V297=800,"",INDEX(DATA!$M$10:$Q$10,1,MATCH(W297,DATA!$M$9:$Q$9,0)))))</f>
        <v/>
      </c>
      <c r="Y297" t="str">
        <f>IF(B296="","",IF($CG$13=2,IF(OR(F296="NO",F296=""),"",F296),IF(V297=800,"",DATA!$M$11)))</f>
        <v/>
      </c>
      <c r="Z297" t="str">
        <f>IF(B296="","",IF(AND($CG$13=2,G296="NO"),"",IF(V297=800,"",LEFT(DATA!$M$12,2)&amp;D296)))</f>
        <v/>
      </c>
      <c r="AA297" t="str">
        <f>IF(B296="","",IF(AND($CG$13=2,G296="NO"),"",IF(V297=800,"",LEFT(DATA!$M$13,2)&amp;D296)))</f>
        <v/>
      </c>
      <c r="AB297" t="str">
        <f>IF(B296="","",IF(AND($CG$13=2,H296="NO"),"",IF(V297=800,"",LEFT(DATA!$M$14,2)&amp;D296)))</f>
        <v/>
      </c>
      <c r="AC297" t="str">
        <f>IF(B296="","",IF(AND($CG$13=2,H296="NO"),"",IF(V297=800,"",LEFT(DATA!$M$15,2)&amp;D296)))</f>
        <v/>
      </c>
      <c r="AD297" t="str">
        <f>IF(B296="","",IF(AND($CG$13=2,I296="NO"),"",IF(V297=800,"",LEFT(DATA!$M$16,2)&amp;D296)))</f>
        <v/>
      </c>
      <c r="AE297" t="str">
        <f>IF(B296="","",IF(AND($CG$13=2,I296="NO"),"",IF(V297=800,"",LEFT(DATA!$M$17,2)&amp;D296)))</f>
        <v/>
      </c>
      <c r="AF297" t="str">
        <f>IF(B296="","",IF(AND($CG$13=2,J296="NO"),"",IF(V297=800,"",LEFT(DATA!$M$18,2)&amp;D296)))</f>
        <v/>
      </c>
      <c r="AG297" t="str">
        <f>IF(B296="","",IF(AND($CG$13=2,J296="NO"),"",IF(V297=800,"",LEFT(DATA!$M$19,2)&amp;D296)))</f>
        <v/>
      </c>
      <c r="AJ297" s="192" t="str">
        <f t="shared" si="296"/>
        <v/>
      </c>
      <c r="AK297" s="192" t="str">
        <f t="shared" si="297"/>
        <v/>
      </c>
      <c r="AL297" s="192" t="str">
        <f t="shared" si="298"/>
        <v/>
      </c>
      <c r="AM297" s="192" t="e">
        <f t="shared" si="299"/>
        <v>#VALUE!</v>
      </c>
      <c r="AN297" s="192">
        <v>283</v>
      </c>
      <c r="AO297" s="192" t="str">
        <f>IF(AL297="","",INDEX($W$15:$AG$402,MATCH(AL297,V$15:$V$402,0),1))</f>
        <v/>
      </c>
      <c r="AP297" s="192" t="str">
        <f t="shared" si="300"/>
        <v/>
      </c>
      <c r="AQ297" s="192" t="str">
        <f t="shared" si="301"/>
        <v/>
      </c>
      <c r="AR297" s="192" t="str">
        <f t="shared" si="302"/>
        <v/>
      </c>
      <c r="AS297" s="192" t="str">
        <f t="shared" si="303"/>
        <v/>
      </c>
      <c r="AT297" s="192" t="str">
        <f t="shared" si="304"/>
        <v/>
      </c>
      <c r="AU297" s="192" t="str">
        <f t="shared" si="305"/>
        <v/>
      </c>
      <c r="AV297" s="192" t="str">
        <f t="shared" si="306"/>
        <v/>
      </c>
      <c r="AW297" s="192" t="str">
        <f t="shared" si="307"/>
        <v/>
      </c>
      <c r="AX297" s="192" t="str">
        <f t="shared" si="308"/>
        <v/>
      </c>
      <c r="AY297" s="192" t="str">
        <f t="shared" si="309"/>
        <v/>
      </c>
      <c r="BB297">
        <f t="shared" si="310"/>
        <v>800</v>
      </c>
      <c r="BC297">
        <f t="shared" si="311"/>
        <v>800</v>
      </c>
      <c r="BD297">
        <f t="shared" si="312"/>
        <v>800</v>
      </c>
      <c r="BE297">
        <f t="shared" si="313"/>
        <v>800</v>
      </c>
      <c r="BF297">
        <f t="shared" si="314"/>
        <v>800</v>
      </c>
      <c r="BG297">
        <f t="shared" si="315"/>
        <v>800</v>
      </c>
      <c r="BH297">
        <v>283</v>
      </c>
      <c r="BK297">
        <f t="shared" si="316"/>
        <v>800</v>
      </c>
      <c r="BL297">
        <f t="shared" si="317"/>
        <v>800</v>
      </c>
      <c r="BM297">
        <f t="shared" si="318"/>
        <v>800</v>
      </c>
      <c r="BN297">
        <f t="shared" si="319"/>
        <v>800</v>
      </c>
      <c r="BO297">
        <f t="shared" si="320"/>
        <v>800</v>
      </c>
      <c r="BP297">
        <f t="shared" si="321"/>
        <v>800</v>
      </c>
      <c r="BQ297">
        <f t="shared" si="322"/>
        <v>800</v>
      </c>
      <c r="CS297" s="193" t="str">
        <f t="shared" si="259"/>
        <v/>
      </c>
      <c r="CT297" s="193" t="str">
        <f t="shared" si="260"/>
        <v/>
      </c>
      <c r="CU297" s="193" t="str">
        <f t="shared" si="261"/>
        <v/>
      </c>
      <c r="CV297" s="193" t="str">
        <f t="shared" si="262"/>
        <v/>
      </c>
      <c r="CW297" s="193" t="str">
        <f t="shared" si="263"/>
        <v/>
      </c>
      <c r="CX297" s="193" t="str">
        <f t="shared" si="264"/>
        <v/>
      </c>
      <c r="CY297" s="193" t="str">
        <f t="shared" si="265"/>
        <v/>
      </c>
      <c r="CZ297" s="193" t="str">
        <f t="shared" si="266"/>
        <v/>
      </c>
      <c r="DA297" s="193" t="str">
        <f t="shared" si="267"/>
        <v/>
      </c>
      <c r="DB297" s="193" t="str">
        <f t="shared" si="268"/>
        <v/>
      </c>
      <c r="DC297" s="193" t="str">
        <f t="shared" si="269"/>
        <v/>
      </c>
      <c r="DF297">
        <v>284</v>
      </c>
      <c r="DG297" s="192" t="e">
        <f t="shared" si="270"/>
        <v>#NUM!</v>
      </c>
      <c r="DH297" s="192" t="e">
        <f t="shared" si="271"/>
        <v>#NUM!</v>
      </c>
      <c r="DI297" s="192" t="e">
        <f t="shared" si="272"/>
        <v>#NUM!</v>
      </c>
      <c r="DJ297" s="192" t="e">
        <f t="shared" si="273"/>
        <v>#NUM!</v>
      </c>
      <c r="DK297" s="192" t="e">
        <f t="shared" si="274"/>
        <v>#NUM!</v>
      </c>
      <c r="DL297" s="192" t="e">
        <f t="shared" si="275"/>
        <v>#NUM!</v>
      </c>
      <c r="DM297" s="192" t="e">
        <f t="shared" si="276"/>
        <v>#NUM!</v>
      </c>
      <c r="DN297" s="192" t="e">
        <f t="shared" si="277"/>
        <v>#NUM!</v>
      </c>
      <c r="DO297" s="192" t="e">
        <f t="shared" si="278"/>
        <v>#NUM!</v>
      </c>
      <c r="DP297" s="192" t="e">
        <f t="shared" si="279"/>
        <v>#NUM!</v>
      </c>
      <c r="DQ297" s="192" t="e">
        <f t="shared" si="280"/>
        <v>#NUM!</v>
      </c>
      <c r="DU297" s="204" t="e">
        <f t="shared" si="281"/>
        <v>#NUM!</v>
      </c>
      <c r="DV297" s="204" t="e">
        <f t="shared" si="282"/>
        <v>#NUM!</v>
      </c>
      <c r="DW297" s="204" t="e">
        <f t="shared" si="283"/>
        <v>#NUM!</v>
      </c>
      <c r="DX297" s="204" t="e">
        <f t="shared" si="284"/>
        <v>#NUM!</v>
      </c>
      <c r="DY297" s="204" t="e">
        <f t="shared" si="285"/>
        <v>#NUM!</v>
      </c>
      <c r="DZ297" s="204" t="e">
        <f t="shared" si="286"/>
        <v>#NUM!</v>
      </c>
      <c r="EA297" s="204" t="e">
        <f t="shared" si="287"/>
        <v>#NUM!</v>
      </c>
      <c r="EB297" s="204" t="e">
        <f t="shared" si="288"/>
        <v>#NUM!</v>
      </c>
      <c r="EC297" s="204" t="e">
        <f t="shared" si="289"/>
        <v>#NUM!</v>
      </c>
      <c r="ED297" s="204" t="e">
        <f t="shared" si="290"/>
        <v>#NUM!</v>
      </c>
      <c r="EE297" s="204" t="e">
        <f t="shared" si="291"/>
        <v>#NUM!</v>
      </c>
    </row>
    <row r="298" spans="2:135" ht="22.8" x14ac:dyDescent="0.3">
      <c r="B298" s="225" t="str">
        <f t="shared" si="292"/>
        <v/>
      </c>
      <c r="C298" s="226" t="str">
        <f t="shared" si="293"/>
        <v/>
      </c>
      <c r="D298" s="227" t="s">
        <v>293</v>
      </c>
      <c r="E298" s="279" t="s">
        <v>38</v>
      </c>
      <c r="F298" s="202"/>
      <c r="G298" s="202"/>
      <c r="H298" s="202"/>
      <c r="I298" s="202"/>
      <c r="J298" s="202"/>
      <c r="K298" s="201"/>
      <c r="U298">
        <v>284</v>
      </c>
      <c r="V298">
        <f t="shared" si="294"/>
        <v>800</v>
      </c>
      <c r="W298" t="str">
        <f t="shared" si="295"/>
        <v/>
      </c>
      <c r="X298" t="str">
        <f>IF(B297="","",IF(OR(W298="",W298=0),"",IF(V298=800,"",INDEX(DATA!$M$10:$Q$10,1,MATCH(W298,DATA!$M$9:$Q$9,0)))))</f>
        <v/>
      </c>
      <c r="Y298" t="str">
        <f>IF(B297="","",IF($CG$13=2,IF(OR(F297="NO",F297=""),"",F297),IF(V298=800,"",DATA!$M$11)))</f>
        <v/>
      </c>
      <c r="Z298" t="str">
        <f>IF(B297="","",IF(AND($CG$13=2,G297="NO"),"",IF(V298=800,"",LEFT(DATA!$M$12,2)&amp;D297)))</f>
        <v/>
      </c>
      <c r="AA298" t="str">
        <f>IF(B297="","",IF(AND($CG$13=2,G297="NO"),"",IF(V298=800,"",LEFT(DATA!$M$13,2)&amp;D297)))</f>
        <v/>
      </c>
      <c r="AB298" t="str">
        <f>IF(B297="","",IF(AND($CG$13=2,H297="NO"),"",IF(V298=800,"",LEFT(DATA!$M$14,2)&amp;D297)))</f>
        <v/>
      </c>
      <c r="AC298" t="str">
        <f>IF(B297="","",IF(AND($CG$13=2,H297="NO"),"",IF(V298=800,"",LEFT(DATA!$M$15,2)&amp;D297)))</f>
        <v/>
      </c>
      <c r="AD298" t="str">
        <f>IF(B297="","",IF(AND($CG$13=2,I297="NO"),"",IF(V298=800,"",LEFT(DATA!$M$16,2)&amp;D297)))</f>
        <v/>
      </c>
      <c r="AE298" t="str">
        <f>IF(B297="","",IF(AND($CG$13=2,I297="NO"),"",IF(V298=800,"",LEFT(DATA!$M$17,2)&amp;D297)))</f>
        <v/>
      </c>
      <c r="AF298" t="str">
        <f>IF(B297="","",IF(AND($CG$13=2,J297="NO"),"",IF(V298=800,"",LEFT(DATA!$M$18,2)&amp;D297)))</f>
        <v/>
      </c>
      <c r="AG298" t="str">
        <f>IF(B297="","",IF(AND($CG$13=2,J297="NO"),"",IF(V298=800,"",LEFT(DATA!$M$19,2)&amp;D297)))</f>
        <v/>
      </c>
      <c r="AJ298" s="192" t="str">
        <f t="shared" si="296"/>
        <v/>
      </c>
      <c r="AK298" s="192" t="str">
        <f t="shared" si="297"/>
        <v/>
      </c>
      <c r="AL298" s="192" t="str">
        <f t="shared" si="298"/>
        <v/>
      </c>
      <c r="AM298" s="192" t="e">
        <f t="shared" si="299"/>
        <v>#VALUE!</v>
      </c>
      <c r="AN298" s="192">
        <v>284</v>
      </c>
      <c r="AO298" s="192" t="str">
        <f>IF(AL298="","",INDEX($W$15:$AG$402,MATCH(AL298,V$15:$V$402,0),1))</f>
        <v/>
      </c>
      <c r="AP298" s="192" t="str">
        <f t="shared" si="300"/>
        <v/>
      </c>
      <c r="AQ298" s="192" t="str">
        <f t="shared" si="301"/>
        <v/>
      </c>
      <c r="AR298" s="192" t="str">
        <f t="shared" si="302"/>
        <v/>
      </c>
      <c r="AS298" s="192" t="str">
        <f t="shared" si="303"/>
        <v/>
      </c>
      <c r="AT298" s="192" t="str">
        <f t="shared" si="304"/>
        <v/>
      </c>
      <c r="AU298" s="192" t="str">
        <f t="shared" si="305"/>
        <v/>
      </c>
      <c r="AV298" s="192" t="str">
        <f t="shared" si="306"/>
        <v/>
      </c>
      <c r="AW298" s="192" t="str">
        <f t="shared" si="307"/>
        <v/>
      </c>
      <c r="AX298" s="192" t="str">
        <f t="shared" si="308"/>
        <v/>
      </c>
      <c r="AY298" s="192" t="str">
        <f t="shared" si="309"/>
        <v/>
      </c>
      <c r="BB298">
        <f t="shared" si="310"/>
        <v>800</v>
      </c>
      <c r="BC298">
        <f t="shared" si="311"/>
        <v>800</v>
      </c>
      <c r="BD298">
        <f t="shared" si="312"/>
        <v>800</v>
      </c>
      <c r="BE298">
        <f t="shared" si="313"/>
        <v>800</v>
      </c>
      <c r="BF298">
        <f t="shared" si="314"/>
        <v>800</v>
      </c>
      <c r="BG298">
        <f t="shared" si="315"/>
        <v>800</v>
      </c>
      <c r="BH298">
        <v>284</v>
      </c>
      <c r="BK298">
        <f t="shared" si="316"/>
        <v>800</v>
      </c>
      <c r="BL298">
        <f t="shared" si="317"/>
        <v>800</v>
      </c>
      <c r="BM298">
        <f t="shared" si="318"/>
        <v>800</v>
      </c>
      <c r="BN298">
        <f t="shared" si="319"/>
        <v>800</v>
      </c>
      <c r="BO298">
        <f t="shared" si="320"/>
        <v>800</v>
      </c>
      <c r="BP298">
        <f t="shared" si="321"/>
        <v>800</v>
      </c>
      <c r="BQ298">
        <f t="shared" si="322"/>
        <v>800</v>
      </c>
      <c r="CS298" s="193" t="str">
        <f t="shared" si="259"/>
        <v/>
      </c>
      <c r="CT298" s="193" t="str">
        <f t="shared" si="260"/>
        <v/>
      </c>
      <c r="CU298" s="193" t="str">
        <f t="shared" si="261"/>
        <v/>
      </c>
      <c r="CV298" s="193" t="str">
        <f t="shared" si="262"/>
        <v/>
      </c>
      <c r="CW298" s="193" t="str">
        <f t="shared" si="263"/>
        <v/>
      </c>
      <c r="CX298" s="193" t="str">
        <f t="shared" si="264"/>
        <v/>
      </c>
      <c r="CY298" s="193" t="str">
        <f t="shared" si="265"/>
        <v/>
      </c>
      <c r="CZ298" s="193" t="str">
        <f t="shared" si="266"/>
        <v/>
      </c>
      <c r="DA298" s="193" t="str">
        <f t="shared" si="267"/>
        <v/>
      </c>
      <c r="DB298" s="193" t="str">
        <f t="shared" si="268"/>
        <v/>
      </c>
      <c r="DC298" s="193" t="str">
        <f t="shared" si="269"/>
        <v/>
      </c>
      <c r="DF298">
        <v>285</v>
      </c>
      <c r="DG298" s="192" t="e">
        <f t="shared" si="270"/>
        <v>#NUM!</v>
      </c>
      <c r="DH298" s="192" t="e">
        <f t="shared" si="271"/>
        <v>#NUM!</v>
      </c>
      <c r="DI298" s="192" t="e">
        <f t="shared" si="272"/>
        <v>#NUM!</v>
      </c>
      <c r="DJ298" s="192" t="e">
        <f t="shared" si="273"/>
        <v>#NUM!</v>
      </c>
      <c r="DK298" s="192" t="e">
        <f t="shared" si="274"/>
        <v>#NUM!</v>
      </c>
      <c r="DL298" s="192" t="e">
        <f t="shared" si="275"/>
        <v>#NUM!</v>
      </c>
      <c r="DM298" s="192" t="e">
        <f t="shared" si="276"/>
        <v>#NUM!</v>
      </c>
      <c r="DN298" s="192" t="e">
        <f t="shared" si="277"/>
        <v>#NUM!</v>
      </c>
      <c r="DO298" s="192" t="e">
        <f t="shared" si="278"/>
        <v>#NUM!</v>
      </c>
      <c r="DP298" s="192" t="e">
        <f t="shared" si="279"/>
        <v>#NUM!</v>
      </c>
      <c r="DQ298" s="192" t="e">
        <f t="shared" si="280"/>
        <v>#NUM!</v>
      </c>
      <c r="DU298" s="204" t="e">
        <f t="shared" si="281"/>
        <v>#NUM!</v>
      </c>
      <c r="DV298" s="204" t="e">
        <f t="shared" si="282"/>
        <v>#NUM!</v>
      </c>
      <c r="DW298" s="204" t="e">
        <f t="shared" si="283"/>
        <v>#NUM!</v>
      </c>
      <c r="DX298" s="204" t="e">
        <f t="shared" si="284"/>
        <v>#NUM!</v>
      </c>
      <c r="DY298" s="204" t="e">
        <f t="shared" si="285"/>
        <v>#NUM!</v>
      </c>
      <c r="DZ298" s="204" t="e">
        <f t="shared" si="286"/>
        <v>#NUM!</v>
      </c>
      <c r="EA298" s="204" t="e">
        <f t="shared" si="287"/>
        <v>#NUM!</v>
      </c>
      <c r="EB298" s="204" t="e">
        <f t="shared" si="288"/>
        <v>#NUM!</v>
      </c>
      <c r="EC298" s="204" t="e">
        <f t="shared" si="289"/>
        <v>#NUM!</v>
      </c>
      <c r="ED298" s="204" t="e">
        <f t="shared" si="290"/>
        <v>#NUM!</v>
      </c>
      <c r="EE298" s="204" t="e">
        <f t="shared" si="291"/>
        <v>#NUM!</v>
      </c>
    </row>
    <row r="299" spans="2:135" ht="22.8" x14ac:dyDescent="0.3">
      <c r="B299" s="225" t="str">
        <f t="shared" si="292"/>
        <v/>
      </c>
      <c r="C299" s="226" t="str">
        <f t="shared" si="293"/>
        <v/>
      </c>
      <c r="D299" s="227" t="s">
        <v>293</v>
      </c>
      <c r="E299" s="279" t="s">
        <v>38</v>
      </c>
      <c r="F299" s="202"/>
      <c r="G299" s="202"/>
      <c r="H299" s="202"/>
      <c r="I299" s="202"/>
      <c r="J299" s="202"/>
      <c r="K299" s="201"/>
      <c r="U299">
        <v>285</v>
      </c>
      <c r="V299">
        <f t="shared" si="294"/>
        <v>800</v>
      </c>
      <c r="W299" t="str">
        <f t="shared" si="295"/>
        <v/>
      </c>
      <c r="X299" t="str">
        <f>IF(B298="","",IF(OR(W299="",W299=0),"",IF(V299=800,"",INDEX(DATA!$M$10:$Q$10,1,MATCH(W299,DATA!$M$9:$Q$9,0)))))</f>
        <v/>
      </c>
      <c r="Y299" t="str">
        <f>IF(B298="","",IF($CG$13=2,IF(OR(F298="NO",F298=""),"",F298),IF(V299=800,"",DATA!$M$11)))</f>
        <v/>
      </c>
      <c r="Z299" t="str">
        <f>IF(B298="","",IF(AND($CG$13=2,G298="NO"),"",IF(V299=800,"",LEFT(DATA!$M$12,2)&amp;D298)))</f>
        <v/>
      </c>
      <c r="AA299" t="str">
        <f>IF(B298="","",IF(AND($CG$13=2,G298="NO"),"",IF(V299=800,"",LEFT(DATA!$M$13,2)&amp;D298)))</f>
        <v/>
      </c>
      <c r="AB299" t="str">
        <f>IF(B298="","",IF(AND($CG$13=2,H298="NO"),"",IF(V299=800,"",LEFT(DATA!$M$14,2)&amp;D298)))</f>
        <v/>
      </c>
      <c r="AC299" t="str">
        <f>IF(B298="","",IF(AND($CG$13=2,H298="NO"),"",IF(V299=800,"",LEFT(DATA!$M$15,2)&amp;D298)))</f>
        <v/>
      </c>
      <c r="AD299" t="str">
        <f>IF(B298="","",IF(AND($CG$13=2,I298="NO"),"",IF(V299=800,"",LEFT(DATA!$M$16,2)&amp;D298)))</f>
        <v/>
      </c>
      <c r="AE299" t="str">
        <f>IF(B298="","",IF(AND($CG$13=2,I298="NO"),"",IF(V299=800,"",LEFT(DATA!$M$17,2)&amp;D298)))</f>
        <v/>
      </c>
      <c r="AF299" t="str">
        <f>IF(B298="","",IF(AND($CG$13=2,J298="NO"),"",IF(V299=800,"",LEFT(DATA!$M$18,2)&amp;D298)))</f>
        <v/>
      </c>
      <c r="AG299" t="str">
        <f>IF(B298="","",IF(AND($CG$13=2,J298="NO"),"",IF(V299=800,"",LEFT(DATA!$M$19,2)&amp;D298)))</f>
        <v/>
      </c>
      <c r="AJ299" s="192" t="str">
        <f t="shared" si="296"/>
        <v/>
      </c>
      <c r="AK299" s="192" t="str">
        <f t="shared" si="297"/>
        <v/>
      </c>
      <c r="AL299" s="192" t="str">
        <f t="shared" si="298"/>
        <v/>
      </c>
      <c r="AM299" s="192" t="e">
        <f t="shared" si="299"/>
        <v>#VALUE!</v>
      </c>
      <c r="AN299" s="192">
        <v>285</v>
      </c>
      <c r="AO299" s="192" t="str">
        <f>IF(AL299="","",INDEX($W$15:$AG$402,MATCH(AL299,V$15:$V$402,0),1))</f>
        <v/>
      </c>
      <c r="AP299" s="192" t="str">
        <f t="shared" si="300"/>
        <v/>
      </c>
      <c r="AQ299" s="192" t="str">
        <f t="shared" si="301"/>
        <v/>
      </c>
      <c r="AR299" s="192" t="str">
        <f t="shared" si="302"/>
        <v/>
      </c>
      <c r="AS299" s="192" t="str">
        <f t="shared" si="303"/>
        <v/>
      </c>
      <c r="AT299" s="192" t="str">
        <f t="shared" si="304"/>
        <v/>
      </c>
      <c r="AU299" s="192" t="str">
        <f t="shared" si="305"/>
        <v/>
      </c>
      <c r="AV299" s="192" t="str">
        <f t="shared" si="306"/>
        <v/>
      </c>
      <c r="AW299" s="192" t="str">
        <f t="shared" si="307"/>
        <v/>
      </c>
      <c r="AX299" s="192" t="str">
        <f t="shared" si="308"/>
        <v/>
      </c>
      <c r="AY299" s="192" t="str">
        <f t="shared" si="309"/>
        <v/>
      </c>
      <c r="BB299">
        <f t="shared" si="310"/>
        <v>800</v>
      </c>
      <c r="BC299">
        <f t="shared" si="311"/>
        <v>800</v>
      </c>
      <c r="BD299">
        <f t="shared" si="312"/>
        <v>800</v>
      </c>
      <c r="BE299">
        <f t="shared" si="313"/>
        <v>800</v>
      </c>
      <c r="BF299">
        <f t="shared" si="314"/>
        <v>800</v>
      </c>
      <c r="BG299">
        <f t="shared" si="315"/>
        <v>800</v>
      </c>
      <c r="BH299">
        <v>285</v>
      </c>
      <c r="BK299">
        <f t="shared" si="316"/>
        <v>800</v>
      </c>
      <c r="BL299">
        <f t="shared" si="317"/>
        <v>800</v>
      </c>
      <c r="BM299">
        <f t="shared" si="318"/>
        <v>800</v>
      </c>
      <c r="BN299">
        <f t="shared" si="319"/>
        <v>800</v>
      </c>
      <c r="BO299">
        <f t="shared" si="320"/>
        <v>800</v>
      </c>
      <c r="BP299">
        <f t="shared" si="321"/>
        <v>800</v>
      </c>
      <c r="BQ299">
        <f t="shared" si="322"/>
        <v>800</v>
      </c>
      <c r="CS299" s="193" t="str">
        <f t="shared" si="259"/>
        <v/>
      </c>
      <c r="CT299" s="193" t="str">
        <f t="shared" si="260"/>
        <v/>
      </c>
      <c r="CU299" s="193" t="str">
        <f t="shared" si="261"/>
        <v/>
      </c>
      <c r="CV299" s="193" t="str">
        <f t="shared" si="262"/>
        <v/>
      </c>
      <c r="CW299" s="193" t="str">
        <f t="shared" si="263"/>
        <v/>
      </c>
      <c r="CX299" s="193" t="str">
        <f t="shared" si="264"/>
        <v/>
      </c>
      <c r="CY299" s="193" t="str">
        <f t="shared" si="265"/>
        <v/>
      </c>
      <c r="CZ299" s="193" t="str">
        <f t="shared" si="266"/>
        <v/>
      </c>
      <c r="DA299" s="193" t="str">
        <f t="shared" si="267"/>
        <v/>
      </c>
      <c r="DB299" s="193" t="str">
        <f t="shared" si="268"/>
        <v/>
      </c>
      <c r="DC299" s="193" t="str">
        <f t="shared" si="269"/>
        <v/>
      </c>
      <c r="DF299">
        <v>286</v>
      </c>
      <c r="DG299" s="192" t="e">
        <f t="shared" si="270"/>
        <v>#NUM!</v>
      </c>
      <c r="DH299" s="192" t="e">
        <f t="shared" si="271"/>
        <v>#NUM!</v>
      </c>
      <c r="DI299" s="192" t="e">
        <f t="shared" si="272"/>
        <v>#NUM!</v>
      </c>
      <c r="DJ299" s="192" t="e">
        <f t="shared" si="273"/>
        <v>#NUM!</v>
      </c>
      <c r="DK299" s="192" t="e">
        <f t="shared" si="274"/>
        <v>#NUM!</v>
      </c>
      <c r="DL299" s="192" t="e">
        <f t="shared" si="275"/>
        <v>#NUM!</v>
      </c>
      <c r="DM299" s="192" t="e">
        <f t="shared" si="276"/>
        <v>#NUM!</v>
      </c>
      <c r="DN299" s="192" t="e">
        <f t="shared" si="277"/>
        <v>#NUM!</v>
      </c>
      <c r="DO299" s="192" t="e">
        <f t="shared" si="278"/>
        <v>#NUM!</v>
      </c>
      <c r="DP299" s="192" t="e">
        <f t="shared" si="279"/>
        <v>#NUM!</v>
      </c>
      <c r="DQ299" s="192" t="e">
        <f t="shared" si="280"/>
        <v>#NUM!</v>
      </c>
      <c r="DU299" s="204" t="e">
        <f t="shared" si="281"/>
        <v>#NUM!</v>
      </c>
      <c r="DV299" s="204" t="e">
        <f t="shared" si="282"/>
        <v>#NUM!</v>
      </c>
      <c r="DW299" s="204" t="e">
        <f t="shared" si="283"/>
        <v>#NUM!</v>
      </c>
      <c r="DX299" s="204" t="e">
        <f t="shared" si="284"/>
        <v>#NUM!</v>
      </c>
      <c r="DY299" s="204" t="e">
        <f t="shared" si="285"/>
        <v>#NUM!</v>
      </c>
      <c r="DZ299" s="204" t="e">
        <f t="shared" si="286"/>
        <v>#NUM!</v>
      </c>
      <c r="EA299" s="204" t="e">
        <f t="shared" si="287"/>
        <v>#NUM!</v>
      </c>
      <c r="EB299" s="204" t="e">
        <f t="shared" si="288"/>
        <v>#NUM!</v>
      </c>
      <c r="EC299" s="204" t="e">
        <f t="shared" si="289"/>
        <v>#NUM!</v>
      </c>
      <c r="ED299" s="204" t="e">
        <f t="shared" si="290"/>
        <v>#NUM!</v>
      </c>
      <c r="EE299" s="204" t="e">
        <f t="shared" si="291"/>
        <v>#NUM!</v>
      </c>
    </row>
    <row r="300" spans="2:135" ht="22.8" x14ac:dyDescent="0.3">
      <c r="B300" s="225" t="str">
        <f t="shared" si="292"/>
        <v/>
      </c>
      <c r="C300" s="226" t="str">
        <f t="shared" si="293"/>
        <v/>
      </c>
      <c r="D300" s="227" t="s">
        <v>293</v>
      </c>
      <c r="E300" s="279" t="s">
        <v>38</v>
      </c>
      <c r="F300" s="202"/>
      <c r="G300" s="202"/>
      <c r="H300" s="202"/>
      <c r="I300" s="202"/>
      <c r="J300" s="202"/>
      <c r="K300" s="201"/>
      <c r="U300">
        <v>286</v>
      </c>
      <c r="V300">
        <f t="shared" si="294"/>
        <v>800</v>
      </c>
      <c r="W300" t="str">
        <f t="shared" si="295"/>
        <v/>
      </c>
      <c r="X300" t="str">
        <f>IF(B299="","",IF(OR(W300="",W300=0),"",IF(V300=800,"",INDEX(DATA!$M$10:$Q$10,1,MATCH(W300,DATA!$M$9:$Q$9,0)))))</f>
        <v/>
      </c>
      <c r="Y300" t="str">
        <f>IF(B299="","",IF($CG$13=2,IF(OR(F299="NO",F299=""),"",F299),IF(V300=800,"",DATA!$M$11)))</f>
        <v/>
      </c>
      <c r="Z300" t="str">
        <f>IF(B299="","",IF(AND($CG$13=2,G299="NO"),"",IF(V300=800,"",LEFT(DATA!$M$12,2)&amp;D299)))</f>
        <v/>
      </c>
      <c r="AA300" t="str">
        <f>IF(B299="","",IF(AND($CG$13=2,G299="NO"),"",IF(V300=800,"",LEFT(DATA!$M$13,2)&amp;D299)))</f>
        <v/>
      </c>
      <c r="AB300" t="str">
        <f>IF(B299="","",IF(AND($CG$13=2,H299="NO"),"",IF(V300=800,"",LEFT(DATA!$M$14,2)&amp;D299)))</f>
        <v/>
      </c>
      <c r="AC300" t="str">
        <f>IF(B299="","",IF(AND($CG$13=2,H299="NO"),"",IF(V300=800,"",LEFT(DATA!$M$15,2)&amp;D299)))</f>
        <v/>
      </c>
      <c r="AD300" t="str">
        <f>IF(B299="","",IF(AND($CG$13=2,I299="NO"),"",IF(V300=800,"",LEFT(DATA!$M$16,2)&amp;D299)))</f>
        <v/>
      </c>
      <c r="AE300" t="str">
        <f>IF(B299="","",IF(AND($CG$13=2,I299="NO"),"",IF(V300=800,"",LEFT(DATA!$M$17,2)&amp;D299)))</f>
        <v/>
      </c>
      <c r="AF300" t="str">
        <f>IF(B299="","",IF(AND($CG$13=2,J299="NO"),"",IF(V300=800,"",LEFT(DATA!$M$18,2)&amp;D299)))</f>
        <v/>
      </c>
      <c r="AG300" t="str">
        <f>IF(B299="","",IF(AND($CG$13=2,J299="NO"),"",IF(V300=800,"",LEFT(DATA!$M$19,2)&amp;D299)))</f>
        <v/>
      </c>
      <c r="AJ300" s="192" t="str">
        <f t="shared" si="296"/>
        <v/>
      </c>
      <c r="AK300" s="192" t="str">
        <f t="shared" si="297"/>
        <v/>
      </c>
      <c r="AL300" s="192" t="str">
        <f t="shared" si="298"/>
        <v/>
      </c>
      <c r="AM300" s="192" t="e">
        <f t="shared" si="299"/>
        <v>#VALUE!</v>
      </c>
      <c r="AN300" s="192">
        <v>286</v>
      </c>
      <c r="AO300" s="192" t="str">
        <f>IF(AL300="","",INDEX($W$15:$AG$402,MATCH(AL300,V$15:$V$402,0),1))</f>
        <v/>
      </c>
      <c r="AP300" s="192" t="str">
        <f t="shared" si="300"/>
        <v/>
      </c>
      <c r="AQ300" s="192" t="str">
        <f t="shared" si="301"/>
        <v/>
      </c>
      <c r="AR300" s="192" t="str">
        <f t="shared" si="302"/>
        <v/>
      </c>
      <c r="AS300" s="192" t="str">
        <f t="shared" si="303"/>
        <v/>
      </c>
      <c r="AT300" s="192" t="str">
        <f t="shared" si="304"/>
        <v/>
      </c>
      <c r="AU300" s="192" t="str">
        <f t="shared" si="305"/>
        <v/>
      </c>
      <c r="AV300" s="192" t="str">
        <f t="shared" si="306"/>
        <v/>
      </c>
      <c r="AW300" s="192" t="str">
        <f t="shared" si="307"/>
        <v/>
      </c>
      <c r="AX300" s="192" t="str">
        <f t="shared" si="308"/>
        <v/>
      </c>
      <c r="AY300" s="192" t="str">
        <f t="shared" si="309"/>
        <v/>
      </c>
      <c r="BB300">
        <f t="shared" si="310"/>
        <v>800</v>
      </c>
      <c r="BC300">
        <f t="shared" si="311"/>
        <v>800</v>
      </c>
      <c r="BD300">
        <f t="shared" si="312"/>
        <v>800</v>
      </c>
      <c r="BE300">
        <f t="shared" si="313"/>
        <v>800</v>
      </c>
      <c r="BF300">
        <f t="shared" si="314"/>
        <v>800</v>
      </c>
      <c r="BG300">
        <f t="shared" si="315"/>
        <v>800</v>
      </c>
      <c r="BH300">
        <v>286</v>
      </c>
      <c r="BK300">
        <f t="shared" si="316"/>
        <v>800</v>
      </c>
      <c r="BL300">
        <f t="shared" si="317"/>
        <v>800</v>
      </c>
      <c r="BM300">
        <f t="shared" si="318"/>
        <v>800</v>
      </c>
      <c r="BN300">
        <f t="shared" si="319"/>
        <v>800</v>
      </c>
      <c r="BO300">
        <f t="shared" si="320"/>
        <v>800</v>
      </c>
      <c r="BP300">
        <f t="shared" si="321"/>
        <v>800</v>
      </c>
      <c r="BQ300">
        <f t="shared" si="322"/>
        <v>800</v>
      </c>
      <c r="CS300" s="193" t="str">
        <f t="shared" si="259"/>
        <v/>
      </c>
      <c r="CT300" s="193" t="str">
        <f t="shared" si="260"/>
        <v/>
      </c>
      <c r="CU300" s="193" t="str">
        <f t="shared" si="261"/>
        <v/>
      </c>
      <c r="CV300" s="193" t="str">
        <f t="shared" si="262"/>
        <v/>
      </c>
      <c r="CW300" s="193" t="str">
        <f t="shared" si="263"/>
        <v/>
      </c>
      <c r="CX300" s="193" t="str">
        <f t="shared" si="264"/>
        <v/>
      </c>
      <c r="CY300" s="193" t="str">
        <f t="shared" si="265"/>
        <v/>
      </c>
      <c r="CZ300" s="193" t="str">
        <f t="shared" si="266"/>
        <v/>
      </c>
      <c r="DA300" s="193" t="str">
        <f t="shared" si="267"/>
        <v/>
      </c>
      <c r="DB300" s="193" t="str">
        <f t="shared" si="268"/>
        <v/>
      </c>
      <c r="DC300" s="193" t="str">
        <f t="shared" si="269"/>
        <v/>
      </c>
      <c r="DF300">
        <v>287</v>
      </c>
      <c r="DG300" s="192" t="e">
        <f t="shared" si="270"/>
        <v>#NUM!</v>
      </c>
      <c r="DH300" s="192" t="e">
        <f t="shared" si="271"/>
        <v>#NUM!</v>
      </c>
      <c r="DI300" s="192" t="e">
        <f t="shared" si="272"/>
        <v>#NUM!</v>
      </c>
      <c r="DJ300" s="192" t="e">
        <f t="shared" si="273"/>
        <v>#NUM!</v>
      </c>
      <c r="DK300" s="192" t="e">
        <f t="shared" si="274"/>
        <v>#NUM!</v>
      </c>
      <c r="DL300" s="192" t="e">
        <f t="shared" si="275"/>
        <v>#NUM!</v>
      </c>
      <c r="DM300" s="192" t="e">
        <f t="shared" si="276"/>
        <v>#NUM!</v>
      </c>
      <c r="DN300" s="192" t="e">
        <f t="shared" si="277"/>
        <v>#NUM!</v>
      </c>
      <c r="DO300" s="192" t="e">
        <f t="shared" si="278"/>
        <v>#NUM!</v>
      </c>
      <c r="DP300" s="192" t="e">
        <f t="shared" si="279"/>
        <v>#NUM!</v>
      </c>
      <c r="DQ300" s="192" t="e">
        <f t="shared" si="280"/>
        <v>#NUM!</v>
      </c>
      <c r="DU300" s="204" t="e">
        <f t="shared" si="281"/>
        <v>#NUM!</v>
      </c>
      <c r="DV300" s="204" t="e">
        <f t="shared" si="282"/>
        <v>#NUM!</v>
      </c>
      <c r="DW300" s="204" t="e">
        <f t="shared" si="283"/>
        <v>#NUM!</v>
      </c>
      <c r="DX300" s="204" t="e">
        <f t="shared" si="284"/>
        <v>#NUM!</v>
      </c>
      <c r="DY300" s="204" t="e">
        <f t="shared" si="285"/>
        <v>#NUM!</v>
      </c>
      <c r="DZ300" s="204" t="e">
        <f t="shared" si="286"/>
        <v>#NUM!</v>
      </c>
      <c r="EA300" s="204" t="e">
        <f t="shared" si="287"/>
        <v>#NUM!</v>
      </c>
      <c r="EB300" s="204" t="e">
        <f t="shared" si="288"/>
        <v>#NUM!</v>
      </c>
      <c r="EC300" s="204" t="e">
        <f t="shared" si="289"/>
        <v>#NUM!</v>
      </c>
      <c r="ED300" s="204" t="e">
        <f t="shared" si="290"/>
        <v>#NUM!</v>
      </c>
      <c r="EE300" s="204" t="e">
        <f t="shared" si="291"/>
        <v>#NUM!</v>
      </c>
    </row>
    <row r="301" spans="2:135" ht="22.8" x14ac:dyDescent="0.3">
      <c r="B301" s="225" t="str">
        <f t="shared" si="292"/>
        <v/>
      </c>
      <c r="C301" s="226" t="str">
        <f t="shared" si="293"/>
        <v/>
      </c>
      <c r="D301" s="227" t="s">
        <v>293</v>
      </c>
      <c r="E301" s="279" t="s">
        <v>38</v>
      </c>
      <c r="F301" s="202"/>
      <c r="G301" s="202"/>
      <c r="H301" s="202"/>
      <c r="I301" s="202"/>
      <c r="J301" s="202"/>
      <c r="K301" s="201"/>
      <c r="U301">
        <v>287</v>
      </c>
      <c r="V301">
        <f t="shared" si="294"/>
        <v>800</v>
      </c>
      <c r="W301" t="str">
        <f t="shared" si="295"/>
        <v/>
      </c>
      <c r="X301" t="str">
        <f>IF(B300="","",IF(OR(W301="",W301=0),"",IF(V301=800,"",INDEX(DATA!$M$10:$Q$10,1,MATCH(W301,DATA!$M$9:$Q$9,0)))))</f>
        <v/>
      </c>
      <c r="Y301" t="str">
        <f>IF(B300="","",IF($CG$13=2,IF(OR(F300="NO",F300=""),"",F300),IF(V301=800,"",DATA!$M$11)))</f>
        <v/>
      </c>
      <c r="Z301" t="str">
        <f>IF(B300="","",IF(AND($CG$13=2,G300="NO"),"",IF(V301=800,"",LEFT(DATA!$M$12,2)&amp;D300)))</f>
        <v/>
      </c>
      <c r="AA301" t="str">
        <f>IF(B300="","",IF(AND($CG$13=2,G300="NO"),"",IF(V301=800,"",LEFT(DATA!$M$13,2)&amp;D300)))</f>
        <v/>
      </c>
      <c r="AB301" t="str">
        <f>IF(B300="","",IF(AND($CG$13=2,H300="NO"),"",IF(V301=800,"",LEFT(DATA!$M$14,2)&amp;D300)))</f>
        <v/>
      </c>
      <c r="AC301" t="str">
        <f>IF(B300="","",IF(AND($CG$13=2,H300="NO"),"",IF(V301=800,"",LEFT(DATA!$M$15,2)&amp;D300)))</f>
        <v/>
      </c>
      <c r="AD301" t="str">
        <f>IF(B300="","",IF(AND($CG$13=2,I300="NO"),"",IF(V301=800,"",LEFT(DATA!$M$16,2)&amp;D300)))</f>
        <v/>
      </c>
      <c r="AE301" t="str">
        <f>IF(B300="","",IF(AND($CG$13=2,I300="NO"),"",IF(V301=800,"",LEFT(DATA!$M$17,2)&amp;D300)))</f>
        <v/>
      </c>
      <c r="AF301" t="str">
        <f>IF(B300="","",IF(AND($CG$13=2,J300="NO"),"",IF(V301=800,"",LEFT(DATA!$M$18,2)&amp;D300)))</f>
        <v/>
      </c>
      <c r="AG301" t="str">
        <f>IF(B300="","",IF(AND($CG$13=2,J300="NO"),"",IF(V301=800,"",LEFT(DATA!$M$19,2)&amp;D300)))</f>
        <v/>
      </c>
      <c r="AJ301" s="192" t="str">
        <f t="shared" si="296"/>
        <v/>
      </c>
      <c r="AK301" s="192" t="str">
        <f t="shared" si="297"/>
        <v/>
      </c>
      <c r="AL301" s="192" t="str">
        <f t="shared" si="298"/>
        <v/>
      </c>
      <c r="AM301" s="192" t="e">
        <f t="shared" si="299"/>
        <v>#VALUE!</v>
      </c>
      <c r="AN301" s="192">
        <v>287</v>
      </c>
      <c r="AO301" s="192" t="str">
        <f>IF(AL301="","",INDEX($W$15:$AG$402,MATCH(AL301,V$15:$V$402,0),1))</f>
        <v/>
      </c>
      <c r="AP301" s="192" t="str">
        <f t="shared" si="300"/>
        <v/>
      </c>
      <c r="AQ301" s="192" t="str">
        <f t="shared" si="301"/>
        <v/>
      </c>
      <c r="AR301" s="192" t="str">
        <f t="shared" si="302"/>
        <v/>
      </c>
      <c r="AS301" s="192" t="str">
        <f t="shared" si="303"/>
        <v/>
      </c>
      <c r="AT301" s="192" t="str">
        <f t="shared" si="304"/>
        <v/>
      </c>
      <c r="AU301" s="192" t="str">
        <f t="shared" si="305"/>
        <v/>
      </c>
      <c r="AV301" s="192" t="str">
        <f t="shared" si="306"/>
        <v/>
      </c>
      <c r="AW301" s="192" t="str">
        <f t="shared" si="307"/>
        <v/>
      </c>
      <c r="AX301" s="192" t="str">
        <f t="shared" si="308"/>
        <v/>
      </c>
      <c r="AY301" s="192" t="str">
        <f t="shared" si="309"/>
        <v/>
      </c>
      <c r="BB301">
        <f t="shared" si="310"/>
        <v>800</v>
      </c>
      <c r="BC301">
        <f t="shared" si="311"/>
        <v>800</v>
      </c>
      <c r="BD301">
        <f t="shared" si="312"/>
        <v>800</v>
      </c>
      <c r="BE301">
        <f t="shared" si="313"/>
        <v>800</v>
      </c>
      <c r="BF301">
        <f t="shared" si="314"/>
        <v>800</v>
      </c>
      <c r="BG301">
        <f t="shared" si="315"/>
        <v>800</v>
      </c>
      <c r="BH301">
        <v>287</v>
      </c>
      <c r="BK301">
        <f t="shared" si="316"/>
        <v>800</v>
      </c>
      <c r="BL301">
        <f t="shared" si="317"/>
        <v>800</v>
      </c>
      <c r="BM301">
        <f t="shared" si="318"/>
        <v>800</v>
      </c>
      <c r="BN301">
        <f t="shared" si="319"/>
        <v>800</v>
      </c>
      <c r="BO301">
        <f t="shared" si="320"/>
        <v>800</v>
      </c>
      <c r="BP301">
        <f t="shared" si="321"/>
        <v>800</v>
      </c>
      <c r="BQ301">
        <f t="shared" si="322"/>
        <v>800</v>
      </c>
      <c r="CS301" s="193" t="str">
        <f t="shared" si="259"/>
        <v/>
      </c>
      <c r="CT301" s="193" t="str">
        <f t="shared" si="260"/>
        <v/>
      </c>
      <c r="CU301" s="193" t="str">
        <f t="shared" si="261"/>
        <v/>
      </c>
      <c r="CV301" s="193" t="str">
        <f t="shared" si="262"/>
        <v/>
      </c>
      <c r="CW301" s="193" t="str">
        <f t="shared" si="263"/>
        <v/>
      </c>
      <c r="CX301" s="193" t="str">
        <f t="shared" si="264"/>
        <v/>
      </c>
      <c r="CY301" s="193" t="str">
        <f t="shared" si="265"/>
        <v/>
      </c>
      <c r="CZ301" s="193" t="str">
        <f t="shared" si="266"/>
        <v/>
      </c>
      <c r="DA301" s="193" t="str">
        <f t="shared" si="267"/>
        <v/>
      </c>
      <c r="DB301" s="193" t="str">
        <f t="shared" si="268"/>
        <v/>
      </c>
      <c r="DC301" s="193" t="str">
        <f t="shared" si="269"/>
        <v/>
      </c>
      <c r="DF301">
        <v>288</v>
      </c>
      <c r="DG301" s="192" t="e">
        <f t="shared" si="270"/>
        <v>#NUM!</v>
      </c>
      <c r="DH301" s="192" t="e">
        <f t="shared" si="271"/>
        <v>#NUM!</v>
      </c>
      <c r="DI301" s="192" t="e">
        <f t="shared" si="272"/>
        <v>#NUM!</v>
      </c>
      <c r="DJ301" s="192" t="e">
        <f t="shared" si="273"/>
        <v>#NUM!</v>
      </c>
      <c r="DK301" s="192" t="e">
        <f t="shared" si="274"/>
        <v>#NUM!</v>
      </c>
      <c r="DL301" s="192" t="e">
        <f t="shared" si="275"/>
        <v>#NUM!</v>
      </c>
      <c r="DM301" s="192" t="e">
        <f t="shared" si="276"/>
        <v>#NUM!</v>
      </c>
      <c r="DN301" s="192" t="e">
        <f t="shared" si="277"/>
        <v>#NUM!</v>
      </c>
      <c r="DO301" s="192" t="e">
        <f t="shared" si="278"/>
        <v>#NUM!</v>
      </c>
      <c r="DP301" s="192" t="e">
        <f t="shared" si="279"/>
        <v>#NUM!</v>
      </c>
      <c r="DQ301" s="192" t="e">
        <f t="shared" si="280"/>
        <v>#NUM!</v>
      </c>
      <c r="DU301" s="204" t="e">
        <f t="shared" si="281"/>
        <v>#NUM!</v>
      </c>
      <c r="DV301" s="204" t="e">
        <f t="shared" si="282"/>
        <v>#NUM!</v>
      </c>
      <c r="DW301" s="204" t="e">
        <f t="shared" si="283"/>
        <v>#NUM!</v>
      </c>
      <c r="DX301" s="204" t="e">
        <f t="shared" si="284"/>
        <v>#NUM!</v>
      </c>
      <c r="DY301" s="204" t="e">
        <f t="shared" si="285"/>
        <v>#NUM!</v>
      </c>
      <c r="DZ301" s="204" t="e">
        <f t="shared" si="286"/>
        <v>#NUM!</v>
      </c>
      <c r="EA301" s="204" t="e">
        <f t="shared" si="287"/>
        <v>#NUM!</v>
      </c>
      <c r="EB301" s="204" t="e">
        <f t="shared" si="288"/>
        <v>#NUM!</v>
      </c>
      <c r="EC301" s="204" t="e">
        <f t="shared" si="289"/>
        <v>#NUM!</v>
      </c>
      <c r="ED301" s="204" t="e">
        <f t="shared" si="290"/>
        <v>#NUM!</v>
      </c>
      <c r="EE301" s="204" t="e">
        <f t="shared" si="291"/>
        <v>#NUM!</v>
      </c>
    </row>
    <row r="302" spans="2:135" ht="22.8" x14ac:dyDescent="0.3">
      <c r="B302" s="225" t="str">
        <f t="shared" si="292"/>
        <v/>
      </c>
      <c r="C302" s="226" t="str">
        <f t="shared" si="293"/>
        <v/>
      </c>
      <c r="D302" s="227" t="s">
        <v>293</v>
      </c>
      <c r="E302" s="279" t="s">
        <v>38</v>
      </c>
      <c r="F302" s="202"/>
      <c r="G302" s="202"/>
      <c r="H302" s="202"/>
      <c r="I302" s="202"/>
      <c r="J302" s="202"/>
      <c r="K302" s="201"/>
      <c r="U302">
        <v>288</v>
      </c>
      <c r="V302">
        <f t="shared" si="294"/>
        <v>800</v>
      </c>
      <c r="W302" t="str">
        <f t="shared" si="295"/>
        <v/>
      </c>
      <c r="X302" t="str">
        <f>IF(B301="","",IF(OR(W302="",W302=0),"",IF(V302=800,"",INDEX(DATA!$M$10:$Q$10,1,MATCH(W302,DATA!$M$9:$Q$9,0)))))</f>
        <v/>
      </c>
      <c r="Y302" t="str">
        <f>IF(B301="","",IF($CG$13=2,IF(OR(F301="NO",F301=""),"",F301),IF(V302=800,"",DATA!$M$11)))</f>
        <v/>
      </c>
      <c r="Z302" t="str">
        <f>IF(B301="","",IF(AND($CG$13=2,G301="NO"),"",IF(V302=800,"",LEFT(DATA!$M$12,2)&amp;D301)))</f>
        <v/>
      </c>
      <c r="AA302" t="str">
        <f>IF(B301="","",IF(AND($CG$13=2,G301="NO"),"",IF(V302=800,"",LEFT(DATA!$M$13,2)&amp;D301)))</f>
        <v/>
      </c>
      <c r="AB302" t="str">
        <f>IF(B301="","",IF(AND($CG$13=2,H301="NO"),"",IF(V302=800,"",LEFT(DATA!$M$14,2)&amp;D301)))</f>
        <v/>
      </c>
      <c r="AC302" t="str">
        <f>IF(B301="","",IF(AND($CG$13=2,H301="NO"),"",IF(V302=800,"",LEFT(DATA!$M$15,2)&amp;D301)))</f>
        <v/>
      </c>
      <c r="AD302" t="str">
        <f>IF(B301="","",IF(AND($CG$13=2,I301="NO"),"",IF(V302=800,"",LEFT(DATA!$M$16,2)&amp;D301)))</f>
        <v/>
      </c>
      <c r="AE302" t="str">
        <f>IF(B301="","",IF(AND($CG$13=2,I301="NO"),"",IF(V302=800,"",LEFT(DATA!$M$17,2)&amp;D301)))</f>
        <v/>
      </c>
      <c r="AF302" t="str">
        <f>IF(B301="","",IF(AND($CG$13=2,J301="NO"),"",IF(V302=800,"",LEFT(DATA!$M$18,2)&amp;D301)))</f>
        <v/>
      </c>
      <c r="AG302" t="str">
        <f>IF(B301="","",IF(AND($CG$13=2,J301="NO"),"",IF(V302=800,"",LEFT(DATA!$M$19,2)&amp;D301)))</f>
        <v/>
      </c>
      <c r="AJ302" s="192" t="str">
        <f t="shared" si="296"/>
        <v/>
      </c>
      <c r="AK302" s="192" t="str">
        <f t="shared" si="297"/>
        <v/>
      </c>
      <c r="AL302" s="192" t="str">
        <f t="shared" si="298"/>
        <v/>
      </c>
      <c r="AM302" s="192" t="e">
        <f t="shared" si="299"/>
        <v>#VALUE!</v>
      </c>
      <c r="AN302" s="192">
        <v>288</v>
      </c>
      <c r="AO302" s="192" t="str">
        <f>IF(AL302="","",INDEX($W$15:$AG$402,MATCH(AL302,V$15:$V$402,0),1))</f>
        <v/>
      </c>
      <c r="AP302" s="192" t="str">
        <f t="shared" si="300"/>
        <v/>
      </c>
      <c r="AQ302" s="192" t="str">
        <f t="shared" si="301"/>
        <v/>
      </c>
      <c r="AR302" s="192" t="str">
        <f t="shared" si="302"/>
        <v/>
      </c>
      <c r="AS302" s="192" t="str">
        <f t="shared" si="303"/>
        <v/>
      </c>
      <c r="AT302" s="192" t="str">
        <f t="shared" si="304"/>
        <v/>
      </c>
      <c r="AU302" s="192" t="str">
        <f t="shared" si="305"/>
        <v/>
      </c>
      <c r="AV302" s="192" t="str">
        <f t="shared" si="306"/>
        <v/>
      </c>
      <c r="AW302" s="192" t="str">
        <f t="shared" si="307"/>
        <v/>
      </c>
      <c r="AX302" s="192" t="str">
        <f t="shared" si="308"/>
        <v/>
      </c>
      <c r="AY302" s="192" t="str">
        <f t="shared" si="309"/>
        <v/>
      </c>
      <c r="BB302">
        <f t="shared" si="310"/>
        <v>800</v>
      </c>
      <c r="BC302">
        <f t="shared" si="311"/>
        <v>800</v>
      </c>
      <c r="BD302">
        <f t="shared" si="312"/>
        <v>800</v>
      </c>
      <c r="BE302">
        <f t="shared" si="313"/>
        <v>800</v>
      </c>
      <c r="BF302">
        <f t="shared" si="314"/>
        <v>800</v>
      </c>
      <c r="BG302">
        <f t="shared" si="315"/>
        <v>800</v>
      </c>
      <c r="BH302">
        <v>288</v>
      </c>
      <c r="BK302">
        <f t="shared" si="316"/>
        <v>800</v>
      </c>
      <c r="BL302">
        <f t="shared" si="317"/>
        <v>800</v>
      </c>
      <c r="BM302">
        <f t="shared" si="318"/>
        <v>800</v>
      </c>
      <c r="BN302">
        <f t="shared" si="319"/>
        <v>800</v>
      </c>
      <c r="BO302">
        <f t="shared" si="320"/>
        <v>800</v>
      </c>
      <c r="BP302">
        <f t="shared" si="321"/>
        <v>800</v>
      </c>
      <c r="BQ302">
        <f t="shared" si="322"/>
        <v>800</v>
      </c>
      <c r="CS302" s="193" t="str">
        <f t="shared" si="259"/>
        <v/>
      </c>
      <c r="CT302" s="193" t="str">
        <f t="shared" si="260"/>
        <v/>
      </c>
      <c r="CU302" s="193" t="str">
        <f t="shared" si="261"/>
        <v/>
      </c>
      <c r="CV302" s="193" t="str">
        <f t="shared" si="262"/>
        <v/>
      </c>
      <c r="CW302" s="193" t="str">
        <f t="shared" si="263"/>
        <v/>
      </c>
      <c r="CX302" s="193" t="str">
        <f t="shared" si="264"/>
        <v/>
      </c>
      <c r="CY302" s="193" t="str">
        <f t="shared" si="265"/>
        <v/>
      </c>
      <c r="CZ302" s="193" t="str">
        <f t="shared" si="266"/>
        <v/>
      </c>
      <c r="DA302" s="193" t="str">
        <f t="shared" si="267"/>
        <v/>
      </c>
      <c r="DB302" s="193" t="str">
        <f t="shared" si="268"/>
        <v/>
      </c>
      <c r="DC302" s="193" t="str">
        <f t="shared" si="269"/>
        <v/>
      </c>
      <c r="DF302">
        <v>289</v>
      </c>
      <c r="DG302" s="192" t="e">
        <f t="shared" si="270"/>
        <v>#NUM!</v>
      </c>
      <c r="DH302" s="192" t="e">
        <f t="shared" si="271"/>
        <v>#NUM!</v>
      </c>
      <c r="DI302" s="192" t="e">
        <f t="shared" si="272"/>
        <v>#NUM!</v>
      </c>
      <c r="DJ302" s="192" t="e">
        <f t="shared" si="273"/>
        <v>#NUM!</v>
      </c>
      <c r="DK302" s="192" t="e">
        <f t="shared" si="274"/>
        <v>#NUM!</v>
      </c>
      <c r="DL302" s="192" t="e">
        <f t="shared" si="275"/>
        <v>#NUM!</v>
      </c>
      <c r="DM302" s="192" t="e">
        <f t="shared" si="276"/>
        <v>#NUM!</v>
      </c>
      <c r="DN302" s="192" t="e">
        <f t="shared" si="277"/>
        <v>#NUM!</v>
      </c>
      <c r="DO302" s="192" t="e">
        <f t="shared" si="278"/>
        <v>#NUM!</v>
      </c>
      <c r="DP302" s="192" t="e">
        <f t="shared" si="279"/>
        <v>#NUM!</v>
      </c>
      <c r="DQ302" s="192" t="e">
        <f t="shared" si="280"/>
        <v>#NUM!</v>
      </c>
      <c r="DU302" s="204" t="e">
        <f t="shared" si="281"/>
        <v>#NUM!</v>
      </c>
      <c r="DV302" s="204" t="e">
        <f t="shared" si="282"/>
        <v>#NUM!</v>
      </c>
      <c r="DW302" s="204" t="e">
        <f t="shared" si="283"/>
        <v>#NUM!</v>
      </c>
      <c r="DX302" s="204" t="e">
        <f t="shared" si="284"/>
        <v>#NUM!</v>
      </c>
      <c r="DY302" s="204" t="e">
        <f t="shared" si="285"/>
        <v>#NUM!</v>
      </c>
      <c r="DZ302" s="204" t="e">
        <f t="shared" si="286"/>
        <v>#NUM!</v>
      </c>
      <c r="EA302" s="204" t="e">
        <f t="shared" si="287"/>
        <v>#NUM!</v>
      </c>
      <c r="EB302" s="204" t="e">
        <f t="shared" si="288"/>
        <v>#NUM!</v>
      </c>
      <c r="EC302" s="204" t="e">
        <f t="shared" si="289"/>
        <v>#NUM!</v>
      </c>
      <c r="ED302" s="204" t="e">
        <f t="shared" si="290"/>
        <v>#NUM!</v>
      </c>
      <c r="EE302" s="204" t="e">
        <f t="shared" si="291"/>
        <v>#NUM!</v>
      </c>
    </row>
    <row r="303" spans="2:135" ht="22.8" x14ac:dyDescent="0.3">
      <c r="B303" s="225" t="str">
        <f t="shared" si="292"/>
        <v/>
      </c>
      <c r="C303" s="226" t="str">
        <f t="shared" si="293"/>
        <v/>
      </c>
      <c r="D303" s="227" t="s">
        <v>293</v>
      </c>
      <c r="E303" s="279" t="s">
        <v>38</v>
      </c>
      <c r="F303" s="202"/>
      <c r="G303" s="202"/>
      <c r="H303" s="202"/>
      <c r="I303" s="202"/>
      <c r="J303" s="202"/>
      <c r="K303" s="201"/>
      <c r="U303">
        <v>289</v>
      </c>
      <c r="V303">
        <f t="shared" si="294"/>
        <v>800</v>
      </c>
      <c r="W303" t="str">
        <f t="shared" si="295"/>
        <v/>
      </c>
      <c r="X303" t="str">
        <f>IF(B302="","",IF(OR(W303="",W303=0),"",IF(V303=800,"",INDEX(DATA!$M$10:$Q$10,1,MATCH(W303,DATA!$M$9:$Q$9,0)))))</f>
        <v/>
      </c>
      <c r="Y303" t="str">
        <f>IF(B302="","",IF($CG$13=2,IF(OR(F302="NO",F302=""),"",F302),IF(V303=800,"",DATA!$M$11)))</f>
        <v/>
      </c>
      <c r="Z303" t="str">
        <f>IF(B302="","",IF(AND($CG$13=2,G302="NO"),"",IF(V303=800,"",LEFT(DATA!$M$12,2)&amp;D302)))</f>
        <v/>
      </c>
      <c r="AA303" t="str">
        <f>IF(B302="","",IF(AND($CG$13=2,G302="NO"),"",IF(V303=800,"",LEFT(DATA!$M$13,2)&amp;D302)))</f>
        <v/>
      </c>
      <c r="AB303" t="str">
        <f>IF(B302="","",IF(AND($CG$13=2,H302="NO"),"",IF(V303=800,"",LEFT(DATA!$M$14,2)&amp;D302)))</f>
        <v/>
      </c>
      <c r="AC303" t="str">
        <f>IF(B302="","",IF(AND($CG$13=2,H302="NO"),"",IF(V303=800,"",LEFT(DATA!$M$15,2)&amp;D302)))</f>
        <v/>
      </c>
      <c r="AD303" t="str">
        <f>IF(B302="","",IF(AND($CG$13=2,I302="NO"),"",IF(V303=800,"",LEFT(DATA!$M$16,2)&amp;D302)))</f>
        <v/>
      </c>
      <c r="AE303" t="str">
        <f>IF(B302="","",IF(AND($CG$13=2,I302="NO"),"",IF(V303=800,"",LEFT(DATA!$M$17,2)&amp;D302)))</f>
        <v/>
      </c>
      <c r="AF303" t="str">
        <f>IF(B302="","",IF(AND($CG$13=2,J302="NO"),"",IF(V303=800,"",LEFT(DATA!$M$18,2)&amp;D302)))</f>
        <v/>
      </c>
      <c r="AG303" t="str">
        <f>IF(B302="","",IF(AND($CG$13=2,J302="NO"),"",IF(V303=800,"",LEFT(DATA!$M$19,2)&amp;D302)))</f>
        <v/>
      </c>
      <c r="AJ303" s="192" t="str">
        <f t="shared" si="296"/>
        <v/>
      </c>
      <c r="AK303" s="192" t="str">
        <f t="shared" si="297"/>
        <v/>
      </c>
      <c r="AL303" s="192" t="str">
        <f t="shared" si="298"/>
        <v/>
      </c>
      <c r="AM303" s="192" t="e">
        <f t="shared" si="299"/>
        <v>#VALUE!</v>
      </c>
      <c r="AN303" s="192">
        <v>289</v>
      </c>
      <c r="AO303" s="192" t="str">
        <f>IF(AL303="","",INDEX($W$15:$AG$402,MATCH(AL303,V$15:$V$402,0),1))</f>
        <v/>
      </c>
      <c r="AP303" s="192" t="str">
        <f t="shared" si="300"/>
        <v/>
      </c>
      <c r="AQ303" s="192" t="str">
        <f t="shared" si="301"/>
        <v/>
      </c>
      <c r="AR303" s="192" t="str">
        <f t="shared" si="302"/>
        <v/>
      </c>
      <c r="AS303" s="192" t="str">
        <f t="shared" si="303"/>
        <v/>
      </c>
      <c r="AT303" s="192" t="str">
        <f t="shared" si="304"/>
        <v/>
      </c>
      <c r="AU303" s="192" t="str">
        <f t="shared" si="305"/>
        <v/>
      </c>
      <c r="AV303" s="192" t="str">
        <f t="shared" si="306"/>
        <v/>
      </c>
      <c r="AW303" s="192" t="str">
        <f t="shared" si="307"/>
        <v/>
      </c>
      <c r="AX303" s="192" t="str">
        <f t="shared" si="308"/>
        <v/>
      </c>
      <c r="AY303" s="192" t="str">
        <f t="shared" si="309"/>
        <v/>
      </c>
      <c r="BB303">
        <f t="shared" si="310"/>
        <v>800</v>
      </c>
      <c r="BC303">
        <f t="shared" si="311"/>
        <v>800</v>
      </c>
      <c r="BD303">
        <f t="shared" si="312"/>
        <v>800</v>
      </c>
      <c r="BE303">
        <f t="shared" si="313"/>
        <v>800</v>
      </c>
      <c r="BF303">
        <f t="shared" si="314"/>
        <v>800</v>
      </c>
      <c r="BG303">
        <f t="shared" si="315"/>
        <v>800</v>
      </c>
      <c r="BH303">
        <v>289</v>
      </c>
      <c r="BK303">
        <f t="shared" si="316"/>
        <v>800</v>
      </c>
      <c r="BL303">
        <f t="shared" si="317"/>
        <v>800</v>
      </c>
      <c r="BM303">
        <f t="shared" si="318"/>
        <v>800</v>
      </c>
      <c r="BN303">
        <f t="shared" si="319"/>
        <v>800</v>
      </c>
      <c r="BO303">
        <f t="shared" si="320"/>
        <v>800</v>
      </c>
      <c r="BP303">
        <f t="shared" si="321"/>
        <v>800</v>
      </c>
      <c r="BQ303">
        <f t="shared" si="322"/>
        <v>800</v>
      </c>
      <c r="CS303" s="193" t="str">
        <f t="shared" si="259"/>
        <v/>
      </c>
      <c r="CT303" s="193" t="str">
        <f t="shared" si="260"/>
        <v/>
      </c>
      <c r="CU303" s="193" t="str">
        <f t="shared" si="261"/>
        <v/>
      </c>
      <c r="CV303" s="193" t="str">
        <f t="shared" si="262"/>
        <v/>
      </c>
      <c r="CW303" s="193" t="str">
        <f t="shared" si="263"/>
        <v/>
      </c>
      <c r="CX303" s="193" t="str">
        <f t="shared" si="264"/>
        <v/>
      </c>
      <c r="CY303" s="193" t="str">
        <f t="shared" si="265"/>
        <v/>
      </c>
      <c r="CZ303" s="193" t="str">
        <f t="shared" si="266"/>
        <v/>
      </c>
      <c r="DA303" s="193" t="str">
        <f t="shared" si="267"/>
        <v/>
      </c>
      <c r="DB303" s="193" t="str">
        <f t="shared" si="268"/>
        <v/>
      </c>
      <c r="DC303" s="193" t="str">
        <f t="shared" si="269"/>
        <v/>
      </c>
      <c r="DF303">
        <v>290</v>
      </c>
      <c r="DG303" s="192" t="e">
        <f t="shared" si="270"/>
        <v>#NUM!</v>
      </c>
      <c r="DH303" s="192" t="e">
        <f t="shared" si="271"/>
        <v>#NUM!</v>
      </c>
      <c r="DI303" s="192" t="e">
        <f t="shared" si="272"/>
        <v>#NUM!</v>
      </c>
      <c r="DJ303" s="192" t="e">
        <f t="shared" si="273"/>
        <v>#NUM!</v>
      </c>
      <c r="DK303" s="192" t="e">
        <f t="shared" si="274"/>
        <v>#NUM!</v>
      </c>
      <c r="DL303" s="192" t="e">
        <f t="shared" si="275"/>
        <v>#NUM!</v>
      </c>
      <c r="DM303" s="192" t="e">
        <f t="shared" si="276"/>
        <v>#NUM!</v>
      </c>
      <c r="DN303" s="192" t="e">
        <f t="shared" si="277"/>
        <v>#NUM!</v>
      </c>
      <c r="DO303" s="192" t="e">
        <f t="shared" si="278"/>
        <v>#NUM!</v>
      </c>
      <c r="DP303" s="192" t="e">
        <f t="shared" si="279"/>
        <v>#NUM!</v>
      </c>
      <c r="DQ303" s="192" t="e">
        <f t="shared" si="280"/>
        <v>#NUM!</v>
      </c>
      <c r="DU303" s="204" t="e">
        <f t="shared" si="281"/>
        <v>#NUM!</v>
      </c>
      <c r="DV303" s="204" t="e">
        <f t="shared" si="282"/>
        <v>#NUM!</v>
      </c>
      <c r="DW303" s="204" t="e">
        <f t="shared" si="283"/>
        <v>#NUM!</v>
      </c>
      <c r="DX303" s="204" t="e">
        <f t="shared" si="284"/>
        <v>#NUM!</v>
      </c>
      <c r="DY303" s="204" t="e">
        <f t="shared" si="285"/>
        <v>#NUM!</v>
      </c>
      <c r="DZ303" s="204" t="e">
        <f t="shared" si="286"/>
        <v>#NUM!</v>
      </c>
      <c r="EA303" s="204" t="e">
        <f t="shared" si="287"/>
        <v>#NUM!</v>
      </c>
      <c r="EB303" s="204" t="e">
        <f t="shared" si="288"/>
        <v>#NUM!</v>
      </c>
      <c r="EC303" s="204" t="e">
        <f t="shared" si="289"/>
        <v>#NUM!</v>
      </c>
      <c r="ED303" s="204" t="e">
        <f t="shared" si="290"/>
        <v>#NUM!</v>
      </c>
      <c r="EE303" s="204" t="e">
        <f t="shared" si="291"/>
        <v>#NUM!</v>
      </c>
    </row>
    <row r="304" spans="2:135" ht="22.8" x14ac:dyDescent="0.3">
      <c r="B304" s="225" t="str">
        <f t="shared" si="292"/>
        <v/>
      </c>
      <c r="C304" s="226" t="str">
        <f t="shared" si="293"/>
        <v/>
      </c>
      <c r="D304" s="227" t="s">
        <v>293</v>
      </c>
      <c r="E304" s="279" t="s">
        <v>38</v>
      </c>
      <c r="F304" s="202"/>
      <c r="G304" s="202"/>
      <c r="H304" s="202"/>
      <c r="I304" s="202"/>
      <c r="J304" s="202"/>
      <c r="K304" s="201"/>
      <c r="U304">
        <v>290</v>
      </c>
      <c r="V304">
        <f t="shared" si="294"/>
        <v>800</v>
      </c>
      <c r="W304" t="str">
        <f t="shared" si="295"/>
        <v/>
      </c>
      <c r="X304" t="str">
        <f>IF(B303="","",IF(OR(W304="",W304=0),"",IF(V304=800,"",INDEX(DATA!$M$10:$Q$10,1,MATCH(W304,DATA!$M$9:$Q$9,0)))))</f>
        <v/>
      </c>
      <c r="Y304" t="str">
        <f>IF(B303="","",IF($CG$13=2,IF(OR(F303="NO",F303=""),"",F303),IF(V304=800,"",DATA!$M$11)))</f>
        <v/>
      </c>
      <c r="Z304" t="str">
        <f>IF(B303="","",IF(AND($CG$13=2,G303="NO"),"",IF(V304=800,"",LEFT(DATA!$M$12,2)&amp;D303)))</f>
        <v/>
      </c>
      <c r="AA304" t="str">
        <f>IF(B303="","",IF(AND($CG$13=2,G303="NO"),"",IF(V304=800,"",LEFT(DATA!$M$13,2)&amp;D303)))</f>
        <v/>
      </c>
      <c r="AB304" t="str">
        <f>IF(B303="","",IF(AND($CG$13=2,H303="NO"),"",IF(V304=800,"",LEFT(DATA!$M$14,2)&amp;D303)))</f>
        <v/>
      </c>
      <c r="AC304" t="str">
        <f>IF(B303="","",IF(AND($CG$13=2,H303="NO"),"",IF(V304=800,"",LEFT(DATA!$M$15,2)&amp;D303)))</f>
        <v/>
      </c>
      <c r="AD304" t="str">
        <f>IF(B303="","",IF(AND($CG$13=2,I303="NO"),"",IF(V304=800,"",LEFT(DATA!$M$16,2)&amp;D303)))</f>
        <v/>
      </c>
      <c r="AE304" t="str">
        <f>IF(B303="","",IF(AND($CG$13=2,I303="NO"),"",IF(V304=800,"",LEFT(DATA!$M$17,2)&amp;D303)))</f>
        <v/>
      </c>
      <c r="AF304" t="str">
        <f>IF(B303="","",IF(AND($CG$13=2,J303="NO"),"",IF(V304=800,"",LEFT(DATA!$M$18,2)&amp;D303)))</f>
        <v/>
      </c>
      <c r="AG304" t="str">
        <f>IF(B303="","",IF(AND($CG$13=2,J303="NO"),"",IF(V304=800,"",LEFT(DATA!$M$19,2)&amp;D303)))</f>
        <v/>
      </c>
      <c r="AJ304" s="192" t="str">
        <f t="shared" si="296"/>
        <v/>
      </c>
      <c r="AK304" s="192" t="str">
        <f t="shared" si="297"/>
        <v/>
      </c>
      <c r="AL304" s="192" t="str">
        <f t="shared" si="298"/>
        <v/>
      </c>
      <c r="AM304" s="192" t="e">
        <f t="shared" si="299"/>
        <v>#VALUE!</v>
      </c>
      <c r="AN304" s="192">
        <v>290</v>
      </c>
      <c r="AO304" s="192" t="str">
        <f>IF(AL304="","",INDEX($W$15:$AG$402,MATCH(AL304,V$15:$V$402,0),1))</f>
        <v/>
      </c>
      <c r="AP304" s="192" t="str">
        <f t="shared" si="300"/>
        <v/>
      </c>
      <c r="AQ304" s="192" t="str">
        <f t="shared" si="301"/>
        <v/>
      </c>
      <c r="AR304" s="192" t="str">
        <f t="shared" si="302"/>
        <v/>
      </c>
      <c r="AS304" s="192" t="str">
        <f t="shared" si="303"/>
        <v/>
      </c>
      <c r="AT304" s="192" t="str">
        <f t="shared" si="304"/>
        <v/>
      </c>
      <c r="AU304" s="192" t="str">
        <f t="shared" si="305"/>
        <v/>
      </c>
      <c r="AV304" s="192" t="str">
        <f t="shared" si="306"/>
        <v/>
      </c>
      <c r="AW304" s="192" t="str">
        <f t="shared" si="307"/>
        <v/>
      </c>
      <c r="AX304" s="192" t="str">
        <f t="shared" si="308"/>
        <v/>
      </c>
      <c r="AY304" s="192" t="str">
        <f t="shared" si="309"/>
        <v/>
      </c>
      <c r="BB304">
        <f t="shared" si="310"/>
        <v>800</v>
      </c>
      <c r="BC304">
        <f t="shared" si="311"/>
        <v>800</v>
      </c>
      <c r="BD304">
        <f t="shared" si="312"/>
        <v>800</v>
      </c>
      <c r="BE304">
        <f t="shared" si="313"/>
        <v>800</v>
      </c>
      <c r="BF304">
        <f t="shared" si="314"/>
        <v>800</v>
      </c>
      <c r="BG304">
        <f t="shared" si="315"/>
        <v>800</v>
      </c>
      <c r="BH304">
        <v>290</v>
      </c>
      <c r="BK304">
        <f t="shared" si="316"/>
        <v>800</v>
      </c>
      <c r="BL304">
        <f t="shared" si="317"/>
        <v>800</v>
      </c>
      <c r="BM304">
        <f t="shared" si="318"/>
        <v>800</v>
      </c>
      <c r="BN304">
        <f t="shared" si="319"/>
        <v>800</v>
      </c>
      <c r="BO304">
        <f t="shared" si="320"/>
        <v>800</v>
      </c>
      <c r="BP304">
        <f t="shared" si="321"/>
        <v>800</v>
      </c>
      <c r="BQ304">
        <f t="shared" si="322"/>
        <v>800</v>
      </c>
      <c r="CS304" s="193" t="str">
        <f t="shared" si="259"/>
        <v/>
      </c>
      <c r="CT304" s="193" t="str">
        <f t="shared" si="260"/>
        <v/>
      </c>
      <c r="CU304" s="193" t="str">
        <f t="shared" si="261"/>
        <v/>
      </c>
      <c r="CV304" s="193" t="str">
        <f t="shared" si="262"/>
        <v/>
      </c>
      <c r="CW304" s="193" t="str">
        <f t="shared" si="263"/>
        <v/>
      </c>
      <c r="CX304" s="193" t="str">
        <f t="shared" si="264"/>
        <v/>
      </c>
      <c r="CY304" s="193" t="str">
        <f t="shared" si="265"/>
        <v/>
      </c>
      <c r="CZ304" s="193" t="str">
        <f t="shared" si="266"/>
        <v/>
      </c>
      <c r="DA304" s="193" t="str">
        <f t="shared" si="267"/>
        <v/>
      </c>
      <c r="DB304" s="193" t="str">
        <f t="shared" si="268"/>
        <v/>
      </c>
      <c r="DC304" s="193" t="str">
        <f t="shared" si="269"/>
        <v/>
      </c>
      <c r="DF304">
        <v>291</v>
      </c>
      <c r="DG304" s="192" t="e">
        <f t="shared" si="270"/>
        <v>#NUM!</v>
      </c>
      <c r="DH304" s="192" t="e">
        <f t="shared" si="271"/>
        <v>#NUM!</v>
      </c>
      <c r="DI304" s="192" t="e">
        <f t="shared" si="272"/>
        <v>#NUM!</v>
      </c>
      <c r="DJ304" s="192" t="e">
        <f t="shared" si="273"/>
        <v>#NUM!</v>
      </c>
      <c r="DK304" s="192" t="e">
        <f t="shared" si="274"/>
        <v>#NUM!</v>
      </c>
      <c r="DL304" s="192" t="e">
        <f t="shared" si="275"/>
        <v>#NUM!</v>
      </c>
      <c r="DM304" s="192" t="e">
        <f t="shared" si="276"/>
        <v>#NUM!</v>
      </c>
      <c r="DN304" s="192" t="e">
        <f t="shared" si="277"/>
        <v>#NUM!</v>
      </c>
      <c r="DO304" s="192" t="e">
        <f t="shared" si="278"/>
        <v>#NUM!</v>
      </c>
      <c r="DP304" s="192" t="e">
        <f t="shared" si="279"/>
        <v>#NUM!</v>
      </c>
      <c r="DQ304" s="192" t="e">
        <f t="shared" si="280"/>
        <v>#NUM!</v>
      </c>
      <c r="DU304" s="204" t="e">
        <f t="shared" si="281"/>
        <v>#NUM!</v>
      </c>
      <c r="DV304" s="204" t="e">
        <f t="shared" si="282"/>
        <v>#NUM!</v>
      </c>
      <c r="DW304" s="204" t="e">
        <f t="shared" si="283"/>
        <v>#NUM!</v>
      </c>
      <c r="DX304" s="204" t="e">
        <f t="shared" si="284"/>
        <v>#NUM!</v>
      </c>
      <c r="DY304" s="204" t="e">
        <f t="shared" si="285"/>
        <v>#NUM!</v>
      </c>
      <c r="DZ304" s="204" t="e">
        <f t="shared" si="286"/>
        <v>#NUM!</v>
      </c>
      <c r="EA304" s="204" t="e">
        <f t="shared" si="287"/>
        <v>#NUM!</v>
      </c>
      <c r="EB304" s="204" t="e">
        <f t="shared" si="288"/>
        <v>#NUM!</v>
      </c>
      <c r="EC304" s="204" t="e">
        <f t="shared" si="289"/>
        <v>#NUM!</v>
      </c>
      <c r="ED304" s="204" t="e">
        <f t="shared" si="290"/>
        <v>#NUM!</v>
      </c>
      <c r="EE304" s="204" t="e">
        <f t="shared" si="291"/>
        <v>#NUM!</v>
      </c>
    </row>
    <row r="305" spans="2:135" ht="22.8" x14ac:dyDescent="0.3">
      <c r="B305" s="225" t="str">
        <f t="shared" si="292"/>
        <v/>
      </c>
      <c r="C305" s="226" t="str">
        <f t="shared" si="293"/>
        <v/>
      </c>
      <c r="D305" s="227" t="s">
        <v>293</v>
      </c>
      <c r="E305" s="279" t="s">
        <v>38</v>
      </c>
      <c r="F305" s="202"/>
      <c r="G305" s="202"/>
      <c r="H305" s="202"/>
      <c r="I305" s="202"/>
      <c r="J305" s="202"/>
      <c r="K305" s="201"/>
      <c r="U305">
        <v>291</v>
      </c>
      <c r="V305">
        <f t="shared" si="294"/>
        <v>800</v>
      </c>
      <c r="W305" t="str">
        <f t="shared" si="295"/>
        <v/>
      </c>
      <c r="X305" t="str">
        <f>IF(B304="","",IF(OR(W305="",W305=0),"",IF(V305=800,"",INDEX(DATA!$M$10:$Q$10,1,MATCH(W305,DATA!$M$9:$Q$9,0)))))</f>
        <v/>
      </c>
      <c r="Y305" t="str">
        <f>IF(B304="","",IF($CG$13=2,IF(OR(F304="NO",F304=""),"",F304),IF(V305=800,"",DATA!$M$11)))</f>
        <v/>
      </c>
      <c r="Z305" t="str">
        <f>IF(B304="","",IF(AND($CG$13=2,G304="NO"),"",IF(V305=800,"",LEFT(DATA!$M$12,2)&amp;D304)))</f>
        <v/>
      </c>
      <c r="AA305" t="str">
        <f>IF(B304="","",IF(AND($CG$13=2,G304="NO"),"",IF(V305=800,"",LEFT(DATA!$M$13,2)&amp;D304)))</f>
        <v/>
      </c>
      <c r="AB305" t="str">
        <f>IF(B304="","",IF(AND($CG$13=2,H304="NO"),"",IF(V305=800,"",LEFT(DATA!$M$14,2)&amp;D304)))</f>
        <v/>
      </c>
      <c r="AC305" t="str">
        <f>IF(B304="","",IF(AND($CG$13=2,H304="NO"),"",IF(V305=800,"",LEFT(DATA!$M$15,2)&amp;D304)))</f>
        <v/>
      </c>
      <c r="AD305" t="str">
        <f>IF(B304="","",IF(AND($CG$13=2,I304="NO"),"",IF(V305=800,"",LEFT(DATA!$M$16,2)&amp;D304)))</f>
        <v/>
      </c>
      <c r="AE305" t="str">
        <f>IF(B304="","",IF(AND($CG$13=2,I304="NO"),"",IF(V305=800,"",LEFT(DATA!$M$17,2)&amp;D304)))</f>
        <v/>
      </c>
      <c r="AF305" t="str">
        <f>IF(B304="","",IF(AND($CG$13=2,J304="NO"),"",IF(V305=800,"",LEFT(DATA!$M$18,2)&amp;D304)))</f>
        <v/>
      </c>
      <c r="AG305" t="str">
        <f>IF(B304="","",IF(AND($CG$13=2,J304="NO"),"",IF(V305=800,"",LEFT(DATA!$M$19,2)&amp;D304)))</f>
        <v/>
      </c>
      <c r="AJ305" s="192" t="str">
        <f t="shared" si="296"/>
        <v/>
      </c>
      <c r="AK305" s="192" t="str">
        <f t="shared" si="297"/>
        <v/>
      </c>
      <c r="AL305" s="192" t="str">
        <f t="shared" si="298"/>
        <v/>
      </c>
      <c r="AM305" s="192" t="e">
        <f t="shared" si="299"/>
        <v>#VALUE!</v>
      </c>
      <c r="AN305" s="192">
        <v>291</v>
      </c>
      <c r="AO305" s="192" t="str">
        <f>IF(AL305="","",INDEX($W$15:$AG$402,MATCH(AL305,V$15:$V$402,0),1))</f>
        <v/>
      </c>
      <c r="AP305" s="192" t="str">
        <f t="shared" si="300"/>
        <v/>
      </c>
      <c r="AQ305" s="192" t="str">
        <f t="shared" si="301"/>
        <v/>
      </c>
      <c r="AR305" s="192" t="str">
        <f t="shared" si="302"/>
        <v/>
      </c>
      <c r="AS305" s="192" t="str">
        <f t="shared" si="303"/>
        <v/>
      </c>
      <c r="AT305" s="192" t="str">
        <f t="shared" si="304"/>
        <v/>
      </c>
      <c r="AU305" s="192" t="str">
        <f t="shared" si="305"/>
        <v/>
      </c>
      <c r="AV305" s="192" t="str">
        <f t="shared" si="306"/>
        <v/>
      </c>
      <c r="AW305" s="192" t="str">
        <f t="shared" si="307"/>
        <v/>
      </c>
      <c r="AX305" s="192" t="str">
        <f t="shared" si="308"/>
        <v/>
      </c>
      <c r="AY305" s="192" t="str">
        <f t="shared" si="309"/>
        <v/>
      </c>
      <c r="BB305">
        <f t="shared" si="310"/>
        <v>800</v>
      </c>
      <c r="BC305">
        <f t="shared" si="311"/>
        <v>800</v>
      </c>
      <c r="BD305">
        <f t="shared" si="312"/>
        <v>800</v>
      </c>
      <c r="BE305">
        <f t="shared" si="313"/>
        <v>800</v>
      </c>
      <c r="BF305">
        <f t="shared" si="314"/>
        <v>800</v>
      </c>
      <c r="BG305">
        <f t="shared" si="315"/>
        <v>800</v>
      </c>
      <c r="BH305">
        <v>291</v>
      </c>
      <c r="BK305">
        <f t="shared" si="316"/>
        <v>800</v>
      </c>
      <c r="BL305">
        <f t="shared" si="317"/>
        <v>800</v>
      </c>
      <c r="BM305">
        <f t="shared" si="318"/>
        <v>800</v>
      </c>
      <c r="BN305">
        <f t="shared" si="319"/>
        <v>800</v>
      </c>
      <c r="BO305">
        <f t="shared" si="320"/>
        <v>800</v>
      </c>
      <c r="BP305">
        <f t="shared" si="321"/>
        <v>800</v>
      </c>
      <c r="BQ305">
        <f t="shared" si="322"/>
        <v>800</v>
      </c>
      <c r="CS305" s="193" t="str">
        <f t="shared" si="259"/>
        <v/>
      </c>
      <c r="CT305" s="193" t="str">
        <f t="shared" si="260"/>
        <v/>
      </c>
      <c r="CU305" s="193" t="str">
        <f t="shared" si="261"/>
        <v/>
      </c>
      <c r="CV305" s="193" t="str">
        <f t="shared" si="262"/>
        <v/>
      </c>
      <c r="CW305" s="193" t="str">
        <f t="shared" si="263"/>
        <v/>
      </c>
      <c r="CX305" s="193" t="str">
        <f t="shared" si="264"/>
        <v/>
      </c>
      <c r="CY305" s="193" t="str">
        <f t="shared" si="265"/>
        <v/>
      </c>
      <c r="CZ305" s="193" t="str">
        <f t="shared" si="266"/>
        <v/>
      </c>
      <c r="DA305" s="193" t="str">
        <f t="shared" si="267"/>
        <v/>
      </c>
      <c r="DB305" s="193" t="str">
        <f t="shared" si="268"/>
        <v/>
      </c>
      <c r="DC305" s="193" t="str">
        <f t="shared" si="269"/>
        <v/>
      </c>
      <c r="DF305">
        <v>292</v>
      </c>
      <c r="DG305" s="192" t="e">
        <f t="shared" si="270"/>
        <v>#NUM!</v>
      </c>
      <c r="DH305" s="192" t="e">
        <f t="shared" si="271"/>
        <v>#NUM!</v>
      </c>
      <c r="DI305" s="192" t="e">
        <f t="shared" si="272"/>
        <v>#NUM!</v>
      </c>
      <c r="DJ305" s="192" t="e">
        <f t="shared" si="273"/>
        <v>#NUM!</v>
      </c>
      <c r="DK305" s="192" t="e">
        <f t="shared" si="274"/>
        <v>#NUM!</v>
      </c>
      <c r="DL305" s="192" t="e">
        <f t="shared" si="275"/>
        <v>#NUM!</v>
      </c>
      <c r="DM305" s="192" t="e">
        <f t="shared" si="276"/>
        <v>#NUM!</v>
      </c>
      <c r="DN305" s="192" t="e">
        <f t="shared" si="277"/>
        <v>#NUM!</v>
      </c>
      <c r="DO305" s="192" t="e">
        <f t="shared" si="278"/>
        <v>#NUM!</v>
      </c>
      <c r="DP305" s="192" t="e">
        <f t="shared" si="279"/>
        <v>#NUM!</v>
      </c>
      <c r="DQ305" s="192" t="e">
        <f t="shared" si="280"/>
        <v>#NUM!</v>
      </c>
      <c r="DU305" s="204" t="e">
        <f t="shared" si="281"/>
        <v>#NUM!</v>
      </c>
      <c r="DV305" s="204" t="e">
        <f t="shared" si="282"/>
        <v>#NUM!</v>
      </c>
      <c r="DW305" s="204" t="e">
        <f t="shared" si="283"/>
        <v>#NUM!</v>
      </c>
      <c r="DX305" s="204" t="e">
        <f t="shared" si="284"/>
        <v>#NUM!</v>
      </c>
      <c r="DY305" s="204" t="e">
        <f t="shared" si="285"/>
        <v>#NUM!</v>
      </c>
      <c r="DZ305" s="204" t="e">
        <f t="shared" si="286"/>
        <v>#NUM!</v>
      </c>
      <c r="EA305" s="204" t="e">
        <f t="shared" si="287"/>
        <v>#NUM!</v>
      </c>
      <c r="EB305" s="204" t="e">
        <f t="shared" si="288"/>
        <v>#NUM!</v>
      </c>
      <c r="EC305" s="204" t="e">
        <f t="shared" si="289"/>
        <v>#NUM!</v>
      </c>
      <c r="ED305" s="204" t="e">
        <f t="shared" si="290"/>
        <v>#NUM!</v>
      </c>
      <c r="EE305" s="204" t="e">
        <f t="shared" si="291"/>
        <v>#NUM!</v>
      </c>
    </row>
    <row r="306" spans="2:135" ht="22.8" x14ac:dyDescent="0.3">
      <c r="B306" s="225" t="str">
        <f t="shared" si="292"/>
        <v/>
      </c>
      <c r="C306" s="226" t="str">
        <f t="shared" si="293"/>
        <v/>
      </c>
      <c r="D306" s="227" t="s">
        <v>293</v>
      </c>
      <c r="E306" s="279" t="s">
        <v>38</v>
      </c>
      <c r="F306" s="202"/>
      <c r="G306" s="202"/>
      <c r="H306" s="202"/>
      <c r="I306" s="202"/>
      <c r="J306" s="202"/>
      <c r="K306" s="201"/>
      <c r="U306">
        <v>292</v>
      </c>
      <c r="V306">
        <f t="shared" si="294"/>
        <v>800</v>
      </c>
      <c r="W306" t="str">
        <f t="shared" si="295"/>
        <v/>
      </c>
      <c r="X306" t="str">
        <f>IF(B305="","",IF(OR(W306="",W306=0),"",IF(V306=800,"",INDEX(DATA!$M$10:$Q$10,1,MATCH(W306,DATA!$M$9:$Q$9,0)))))</f>
        <v/>
      </c>
      <c r="Y306" t="str">
        <f>IF(B305="","",IF($CG$13=2,IF(OR(F305="NO",F305=""),"",F305),IF(V306=800,"",DATA!$M$11)))</f>
        <v/>
      </c>
      <c r="Z306" t="str">
        <f>IF(B305="","",IF(AND($CG$13=2,G305="NO"),"",IF(V306=800,"",LEFT(DATA!$M$12,2)&amp;D305)))</f>
        <v/>
      </c>
      <c r="AA306" t="str">
        <f>IF(B305="","",IF(AND($CG$13=2,G305="NO"),"",IF(V306=800,"",LEFT(DATA!$M$13,2)&amp;D305)))</f>
        <v/>
      </c>
      <c r="AB306" t="str">
        <f>IF(B305="","",IF(AND($CG$13=2,H305="NO"),"",IF(V306=800,"",LEFT(DATA!$M$14,2)&amp;D305)))</f>
        <v/>
      </c>
      <c r="AC306" t="str">
        <f>IF(B305="","",IF(AND($CG$13=2,H305="NO"),"",IF(V306=800,"",LEFT(DATA!$M$15,2)&amp;D305)))</f>
        <v/>
      </c>
      <c r="AD306" t="str">
        <f>IF(B305="","",IF(AND($CG$13=2,I305="NO"),"",IF(V306=800,"",LEFT(DATA!$M$16,2)&amp;D305)))</f>
        <v/>
      </c>
      <c r="AE306" t="str">
        <f>IF(B305="","",IF(AND($CG$13=2,I305="NO"),"",IF(V306=800,"",LEFT(DATA!$M$17,2)&amp;D305)))</f>
        <v/>
      </c>
      <c r="AF306" t="str">
        <f>IF(B305="","",IF(AND($CG$13=2,J305="NO"),"",IF(V306=800,"",LEFT(DATA!$M$18,2)&amp;D305)))</f>
        <v/>
      </c>
      <c r="AG306" t="str">
        <f>IF(B305="","",IF(AND($CG$13=2,J305="NO"),"",IF(V306=800,"",LEFT(DATA!$M$19,2)&amp;D305)))</f>
        <v/>
      </c>
      <c r="AJ306" s="192" t="str">
        <f t="shared" si="296"/>
        <v/>
      </c>
      <c r="AK306" s="192" t="str">
        <f t="shared" si="297"/>
        <v/>
      </c>
      <c r="AL306" s="192" t="str">
        <f t="shared" si="298"/>
        <v/>
      </c>
      <c r="AM306" s="192" t="e">
        <f t="shared" si="299"/>
        <v>#VALUE!</v>
      </c>
      <c r="AN306" s="192">
        <v>292</v>
      </c>
      <c r="AO306" s="192" t="str">
        <f>IF(AL306="","",INDEX($W$15:$AG$402,MATCH(AL306,V$15:$V$402,0),1))</f>
        <v/>
      </c>
      <c r="AP306" s="192" t="str">
        <f t="shared" si="300"/>
        <v/>
      </c>
      <c r="AQ306" s="192" t="str">
        <f t="shared" si="301"/>
        <v/>
      </c>
      <c r="AR306" s="192" t="str">
        <f t="shared" si="302"/>
        <v/>
      </c>
      <c r="AS306" s="192" t="str">
        <f t="shared" si="303"/>
        <v/>
      </c>
      <c r="AT306" s="192" t="str">
        <f t="shared" si="304"/>
        <v/>
      </c>
      <c r="AU306" s="192" t="str">
        <f t="shared" si="305"/>
        <v/>
      </c>
      <c r="AV306" s="192" t="str">
        <f t="shared" si="306"/>
        <v/>
      </c>
      <c r="AW306" s="192" t="str">
        <f t="shared" si="307"/>
        <v/>
      </c>
      <c r="AX306" s="192" t="str">
        <f t="shared" si="308"/>
        <v/>
      </c>
      <c r="AY306" s="192" t="str">
        <f t="shared" si="309"/>
        <v/>
      </c>
      <c r="BB306">
        <f t="shared" si="310"/>
        <v>800</v>
      </c>
      <c r="BC306">
        <f t="shared" si="311"/>
        <v>800</v>
      </c>
      <c r="BD306">
        <f t="shared" si="312"/>
        <v>800</v>
      </c>
      <c r="BE306">
        <f t="shared" si="313"/>
        <v>800</v>
      </c>
      <c r="BF306">
        <f t="shared" si="314"/>
        <v>800</v>
      </c>
      <c r="BG306">
        <f t="shared" si="315"/>
        <v>800</v>
      </c>
      <c r="BH306">
        <v>292</v>
      </c>
      <c r="BK306">
        <f t="shared" si="316"/>
        <v>800</v>
      </c>
      <c r="BL306">
        <f t="shared" si="317"/>
        <v>800</v>
      </c>
      <c r="BM306">
        <f t="shared" si="318"/>
        <v>800</v>
      </c>
      <c r="BN306">
        <f t="shared" si="319"/>
        <v>800</v>
      </c>
      <c r="BO306">
        <f t="shared" si="320"/>
        <v>800</v>
      </c>
      <c r="BP306">
        <f t="shared" si="321"/>
        <v>800</v>
      </c>
      <c r="BQ306">
        <f t="shared" si="322"/>
        <v>800</v>
      </c>
      <c r="CS306" s="193" t="str">
        <f t="shared" si="259"/>
        <v/>
      </c>
      <c r="CT306" s="193" t="str">
        <f t="shared" si="260"/>
        <v/>
      </c>
      <c r="CU306" s="193" t="str">
        <f t="shared" si="261"/>
        <v/>
      </c>
      <c r="CV306" s="193" t="str">
        <f t="shared" si="262"/>
        <v/>
      </c>
      <c r="CW306" s="193" t="str">
        <f t="shared" si="263"/>
        <v/>
      </c>
      <c r="CX306" s="193" t="str">
        <f t="shared" si="264"/>
        <v/>
      </c>
      <c r="CY306" s="193" t="str">
        <f t="shared" si="265"/>
        <v/>
      </c>
      <c r="CZ306" s="193" t="str">
        <f t="shared" si="266"/>
        <v/>
      </c>
      <c r="DA306" s="193" t="str">
        <f t="shared" si="267"/>
        <v/>
      </c>
      <c r="DB306" s="193" t="str">
        <f t="shared" si="268"/>
        <v/>
      </c>
      <c r="DC306" s="193" t="str">
        <f t="shared" si="269"/>
        <v/>
      </c>
      <c r="DF306">
        <v>293</v>
      </c>
      <c r="DG306" s="192" t="e">
        <f t="shared" si="270"/>
        <v>#NUM!</v>
      </c>
      <c r="DH306" s="192" t="e">
        <f t="shared" si="271"/>
        <v>#NUM!</v>
      </c>
      <c r="DI306" s="192" t="e">
        <f t="shared" si="272"/>
        <v>#NUM!</v>
      </c>
      <c r="DJ306" s="192" t="e">
        <f t="shared" si="273"/>
        <v>#NUM!</v>
      </c>
      <c r="DK306" s="192" t="e">
        <f t="shared" si="274"/>
        <v>#NUM!</v>
      </c>
      <c r="DL306" s="192" t="e">
        <f t="shared" si="275"/>
        <v>#NUM!</v>
      </c>
      <c r="DM306" s="192" t="e">
        <f t="shared" si="276"/>
        <v>#NUM!</v>
      </c>
      <c r="DN306" s="192" t="e">
        <f t="shared" si="277"/>
        <v>#NUM!</v>
      </c>
      <c r="DO306" s="192" t="e">
        <f t="shared" si="278"/>
        <v>#NUM!</v>
      </c>
      <c r="DP306" s="192" t="e">
        <f t="shared" si="279"/>
        <v>#NUM!</v>
      </c>
      <c r="DQ306" s="192" t="e">
        <f t="shared" si="280"/>
        <v>#NUM!</v>
      </c>
      <c r="DU306" s="204" t="e">
        <f t="shared" si="281"/>
        <v>#NUM!</v>
      </c>
      <c r="DV306" s="204" t="e">
        <f t="shared" si="282"/>
        <v>#NUM!</v>
      </c>
      <c r="DW306" s="204" t="e">
        <f t="shared" si="283"/>
        <v>#NUM!</v>
      </c>
      <c r="DX306" s="204" t="e">
        <f t="shared" si="284"/>
        <v>#NUM!</v>
      </c>
      <c r="DY306" s="204" t="e">
        <f t="shared" si="285"/>
        <v>#NUM!</v>
      </c>
      <c r="DZ306" s="204" t="e">
        <f t="shared" si="286"/>
        <v>#NUM!</v>
      </c>
      <c r="EA306" s="204" t="e">
        <f t="shared" si="287"/>
        <v>#NUM!</v>
      </c>
      <c r="EB306" s="204" t="e">
        <f t="shared" si="288"/>
        <v>#NUM!</v>
      </c>
      <c r="EC306" s="204" t="e">
        <f t="shared" si="289"/>
        <v>#NUM!</v>
      </c>
      <c r="ED306" s="204" t="e">
        <f t="shared" si="290"/>
        <v>#NUM!</v>
      </c>
      <c r="EE306" s="204" t="e">
        <f t="shared" si="291"/>
        <v>#NUM!</v>
      </c>
    </row>
    <row r="307" spans="2:135" ht="22.8" x14ac:dyDescent="0.3">
      <c r="B307" s="225" t="str">
        <f t="shared" si="292"/>
        <v/>
      </c>
      <c r="C307" s="226" t="str">
        <f t="shared" si="293"/>
        <v/>
      </c>
      <c r="D307" s="227" t="s">
        <v>293</v>
      </c>
      <c r="E307" s="279" t="s">
        <v>38</v>
      </c>
      <c r="F307" s="202"/>
      <c r="G307" s="202"/>
      <c r="H307" s="202"/>
      <c r="I307" s="202"/>
      <c r="J307" s="202"/>
      <c r="K307" s="201"/>
      <c r="U307">
        <v>293</v>
      </c>
      <c r="V307">
        <f t="shared" si="294"/>
        <v>800</v>
      </c>
      <c r="W307" t="str">
        <f t="shared" si="295"/>
        <v/>
      </c>
      <c r="X307" t="str">
        <f>IF(B306="","",IF(OR(W307="",W307=0),"",IF(V307=800,"",INDEX(DATA!$M$10:$Q$10,1,MATCH(W307,DATA!$M$9:$Q$9,0)))))</f>
        <v/>
      </c>
      <c r="Y307" t="str">
        <f>IF(B306="","",IF($CG$13=2,IF(OR(F306="NO",F306=""),"",F306),IF(V307=800,"",DATA!$M$11)))</f>
        <v/>
      </c>
      <c r="Z307" t="str">
        <f>IF(B306="","",IF(AND($CG$13=2,G306="NO"),"",IF(V307=800,"",LEFT(DATA!$M$12,2)&amp;D306)))</f>
        <v/>
      </c>
      <c r="AA307" t="str">
        <f>IF(B306="","",IF(AND($CG$13=2,G306="NO"),"",IF(V307=800,"",LEFT(DATA!$M$13,2)&amp;D306)))</f>
        <v/>
      </c>
      <c r="AB307" t="str">
        <f>IF(B306="","",IF(AND($CG$13=2,H306="NO"),"",IF(V307=800,"",LEFT(DATA!$M$14,2)&amp;D306)))</f>
        <v/>
      </c>
      <c r="AC307" t="str">
        <f>IF(B306="","",IF(AND($CG$13=2,H306="NO"),"",IF(V307=800,"",LEFT(DATA!$M$15,2)&amp;D306)))</f>
        <v/>
      </c>
      <c r="AD307" t="str">
        <f>IF(B306="","",IF(AND($CG$13=2,I306="NO"),"",IF(V307=800,"",LEFT(DATA!$M$16,2)&amp;D306)))</f>
        <v/>
      </c>
      <c r="AE307" t="str">
        <f>IF(B306="","",IF(AND($CG$13=2,I306="NO"),"",IF(V307=800,"",LEFT(DATA!$M$17,2)&amp;D306)))</f>
        <v/>
      </c>
      <c r="AF307" t="str">
        <f>IF(B306="","",IF(AND($CG$13=2,J306="NO"),"",IF(V307=800,"",LEFT(DATA!$M$18,2)&amp;D306)))</f>
        <v/>
      </c>
      <c r="AG307" t="str">
        <f>IF(B306="","",IF(AND($CG$13=2,J306="NO"),"",IF(V307=800,"",LEFT(DATA!$M$19,2)&amp;D306)))</f>
        <v/>
      </c>
      <c r="AJ307" s="192" t="str">
        <f t="shared" si="296"/>
        <v/>
      </c>
      <c r="AK307" s="192" t="str">
        <f t="shared" si="297"/>
        <v/>
      </c>
      <c r="AL307" s="192" t="str">
        <f t="shared" si="298"/>
        <v/>
      </c>
      <c r="AM307" s="192" t="e">
        <f t="shared" si="299"/>
        <v>#VALUE!</v>
      </c>
      <c r="AN307" s="192">
        <v>293</v>
      </c>
      <c r="AO307" s="192" t="str">
        <f>IF(AL307="","",INDEX($W$15:$AG$402,MATCH(AL307,V$15:$V$402,0),1))</f>
        <v/>
      </c>
      <c r="AP307" s="192" t="str">
        <f t="shared" si="300"/>
        <v/>
      </c>
      <c r="AQ307" s="192" t="str">
        <f t="shared" si="301"/>
        <v/>
      </c>
      <c r="AR307" s="192" t="str">
        <f t="shared" si="302"/>
        <v/>
      </c>
      <c r="AS307" s="192" t="str">
        <f t="shared" si="303"/>
        <v/>
      </c>
      <c r="AT307" s="192" t="str">
        <f t="shared" si="304"/>
        <v/>
      </c>
      <c r="AU307" s="192" t="str">
        <f t="shared" si="305"/>
        <v/>
      </c>
      <c r="AV307" s="192" t="str">
        <f t="shared" si="306"/>
        <v/>
      </c>
      <c r="AW307" s="192" t="str">
        <f t="shared" si="307"/>
        <v/>
      </c>
      <c r="AX307" s="192" t="str">
        <f t="shared" si="308"/>
        <v/>
      </c>
      <c r="AY307" s="192" t="str">
        <f t="shared" si="309"/>
        <v/>
      </c>
      <c r="BB307">
        <f t="shared" si="310"/>
        <v>800</v>
      </c>
      <c r="BC307">
        <f t="shared" si="311"/>
        <v>800</v>
      </c>
      <c r="BD307">
        <f t="shared" si="312"/>
        <v>800</v>
      </c>
      <c r="BE307">
        <f t="shared" si="313"/>
        <v>800</v>
      </c>
      <c r="BF307">
        <f t="shared" si="314"/>
        <v>800</v>
      </c>
      <c r="BG307">
        <f t="shared" si="315"/>
        <v>800</v>
      </c>
      <c r="BH307">
        <v>293</v>
      </c>
      <c r="BK307">
        <f t="shared" si="316"/>
        <v>800</v>
      </c>
      <c r="BL307">
        <f t="shared" si="317"/>
        <v>800</v>
      </c>
      <c r="BM307">
        <f t="shared" si="318"/>
        <v>800</v>
      </c>
      <c r="BN307">
        <f t="shared" si="319"/>
        <v>800</v>
      </c>
      <c r="BO307">
        <f t="shared" si="320"/>
        <v>800</v>
      </c>
      <c r="BP307">
        <f t="shared" si="321"/>
        <v>800</v>
      </c>
      <c r="BQ307">
        <f t="shared" si="322"/>
        <v>800</v>
      </c>
      <c r="CS307" s="193" t="str">
        <f t="shared" si="259"/>
        <v/>
      </c>
      <c r="CT307" s="193" t="str">
        <f t="shared" si="260"/>
        <v/>
      </c>
      <c r="CU307" s="193" t="str">
        <f t="shared" si="261"/>
        <v/>
      </c>
      <c r="CV307" s="193" t="str">
        <f t="shared" si="262"/>
        <v/>
      </c>
      <c r="CW307" s="193" t="str">
        <f t="shared" si="263"/>
        <v/>
      </c>
      <c r="CX307" s="193" t="str">
        <f t="shared" si="264"/>
        <v/>
      </c>
      <c r="CY307" s="193" t="str">
        <f t="shared" si="265"/>
        <v/>
      </c>
      <c r="CZ307" s="193" t="str">
        <f t="shared" si="266"/>
        <v/>
      </c>
      <c r="DA307" s="193" t="str">
        <f t="shared" si="267"/>
        <v/>
      </c>
      <c r="DB307" s="193" t="str">
        <f t="shared" si="268"/>
        <v/>
      </c>
      <c r="DC307" s="193" t="str">
        <f t="shared" si="269"/>
        <v/>
      </c>
      <c r="DF307">
        <v>294</v>
      </c>
      <c r="DG307" s="192" t="e">
        <f t="shared" si="270"/>
        <v>#NUM!</v>
      </c>
      <c r="DH307" s="192" t="e">
        <f t="shared" si="271"/>
        <v>#NUM!</v>
      </c>
      <c r="DI307" s="192" t="e">
        <f t="shared" si="272"/>
        <v>#NUM!</v>
      </c>
      <c r="DJ307" s="192" t="e">
        <f t="shared" si="273"/>
        <v>#NUM!</v>
      </c>
      <c r="DK307" s="192" t="e">
        <f t="shared" si="274"/>
        <v>#NUM!</v>
      </c>
      <c r="DL307" s="192" t="e">
        <f t="shared" si="275"/>
        <v>#NUM!</v>
      </c>
      <c r="DM307" s="192" t="e">
        <f t="shared" si="276"/>
        <v>#NUM!</v>
      </c>
      <c r="DN307" s="192" t="e">
        <f t="shared" si="277"/>
        <v>#NUM!</v>
      </c>
      <c r="DO307" s="192" t="e">
        <f t="shared" si="278"/>
        <v>#NUM!</v>
      </c>
      <c r="DP307" s="192" t="e">
        <f t="shared" si="279"/>
        <v>#NUM!</v>
      </c>
      <c r="DQ307" s="192" t="e">
        <f t="shared" si="280"/>
        <v>#NUM!</v>
      </c>
      <c r="DU307" s="204" t="e">
        <f t="shared" si="281"/>
        <v>#NUM!</v>
      </c>
      <c r="DV307" s="204" t="e">
        <f t="shared" si="282"/>
        <v>#NUM!</v>
      </c>
      <c r="DW307" s="204" t="e">
        <f t="shared" si="283"/>
        <v>#NUM!</v>
      </c>
      <c r="DX307" s="204" t="e">
        <f t="shared" si="284"/>
        <v>#NUM!</v>
      </c>
      <c r="DY307" s="204" t="e">
        <f t="shared" si="285"/>
        <v>#NUM!</v>
      </c>
      <c r="DZ307" s="204" t="e">
        <f t="shared" si="286"/>
        <v>#NUM!</v>
      </c>
      <c r="EA307" s="204" t="e">
        <f t="shared" si="287"/>
        <v>#NUM!</v>
      </c>
      <c r="EB307" s="204" t="e">
        <f t="shared" si="288"/>
        <v>#NUM!</v>
      </c>
      <c r="EC307" s="204" t="e">
        <f t="shared" si="289"/>
        <v>#NUM!</v>
      </c>
      <c r="ED307" s="204" t="e">
        <f t="shared" si="290"/>
        <v>#NUM!</v>
      </c>
      <c r="EE307" s="204" t="e">
        <f t="shared" si="291"/>
        <v>#NUM!</v>
      </c>
    </row>
    <row r="308" spans="2:135" ht="22.8" x14ac:dyDescent="0.3">
      <c r="B308" s="225" t="str">
        <f t="shared" si="292"/>
        <v/>
      </c>
      <c r="C308" s="226" t="str">
        <f t="shared" si="293"/>
        <v/>
      </c>
      <c r="D308" s="227" t="s">
        <v>293</v>
      </c>
      <c r="E308" s="279" t="s">
        <v>38</v>
      </c>
      <c r="F308" s="202"/>
      <c r="G308" s="202"/>
      <c r="H308" s="202"/>
      <c r="I308" s="202"/>
      <c r="J308" s="202"/>
      <c r="K308" s="201"/>
      <c r="U308">
        <v>294</v>
      </c>
      <c r="V308">
        <f t="shared" si="294"/>
        <v>800</v>
      </c>
      <c r="W308" t="str">
        <f t="shared" si="295"/>
        <v/>
      </c>
      <c r="X308" t="str">
        <f>IF(B307="","",IF(OR(W308="",W308=0),"",IF(V308=800,"",INDEX(DATA!$M$10:$Q$10,1,MATCH(W308,DATA!$M$9:$Q$9,0)))))</f>
        <v/>
      </c>
      <c r="Y308" t="str">
        <f>IF(B307="","",IF($CG$13=2,IF(OR(F307="NO",F307=""),"",F307),IF(V308=800,"",DATA!$M$11)))</f>
        <v/>
      </c>
      <c r="Z308" t="str">
        <f>IF(B307="","",IF(AND($CG$13=2,G307="NO"),"",IF(V308=800,"",LEFT(DATA!$M$12,2)&amp;D307)))</f>
        <v/>
      </c>
      <c r="AA308" t="str">
        <f>IF(B307="","",IF(AND($CG$13=2,G307="NO"),"",IF(V308=800,"",LEFT(DATA!$M$13,2)&amp;D307)))</f>
        <v/>
      </c>
      <c r="AB308" t="str">
        <f>IF(B307="","",IF(AND($CG$13=2,H307="NO"),"",IF(V308=800,"",LEFT(DATA!$M$14,2)&amp;D307)))</f>
        <v/>
      </c>
      <c r="AC308" t="str">
        <f>IF(B307="","",IF(AND($CG$13=2,H307="NO"),"",IF(V308=800,"",LEFT(DATA!$M$15,2)&amp;D307)))</f>
        <v/>
      </c>
      <c r="AD308" t="str">
        <f>IF(B307="","",IF(AND($CG$13=2,I307="NO"),"",IF(V308=800,"",LEFT(DATA!$M$16,2)&amp;D307)))</f>
        <v/>
      </c>
      <c r="AE308" t="str">
        <f>IF(B307="","",IF(AND($CG$13=2,I307="NO"),"",IF(V308=800,"",LEFT(DATA!$M$17,2)&amp;D307)))</f>
        <v/>
      </c>
      <c r="AF308" t="str">
        <f>IF(B307="","",IF(AND($CG$13=2,J307="NO"),"",IF(V308=800,"",LEFT(DATA!$M$18,2)&amp;D307)))</f>
        <v/>
      </c>
      <c r="AG308" t="str">
        <f>IF(B307="","",IF(AND($CG$13=2,J307="NO"),"",IF(V308=800,"",LEFT(DATA!$M$19,2)&amp;D307)))</f>
        <v/>
      </c>
      <c r="AJ308" s="192" t="str">
        <f t="shared" si="296"/>
        <v/>
      </c>
      <c r="AK308" s="192" t="str">
        <f t="shared" si="297"/>
        <v/>
      </c>
      <c r="AL308" s="192" t="str">
        <f t="shared" si="298"/>
        <v/>
      </c>
      <c r="AM308" s="192" t="e">
        <f t="shared" si="299"/>
        <v>#VALUE!</v>
      </c>
      <c r="AN308" s="192">
        <v>294</v>
      </c>
      <c r="AO308" s="192" t="str">
        <f>IF(AL308="","",INDEX($W$15:$AG$402,MATCH(AL308,V$15:$V$402,0),1))</f>
        <v/>
      </c>
      <c r="AP308" s="192" t="str">
        <f t="shared" si="300"/>
        <v/>
      </c>
      <c r="AQ308" s="192" t="str">
        <f t="shared" si="301"/>
        <v/>
      </c>
      <c r="AR308" s="192" t="str">
        <f t="shared" si="302"/>
        <v/>
      </c>
      <c r="AS308" s="192" t="str">
        <f t="shared" si="303"/>
        <v/>
      </c>
      <c r="AT308" s="192" t="str">
        <f t="shared" si="304"/>
        <v/>
      </c>
      <c r="AU308" s="192" t="str">
        <f t="shared" si="305"/>
        <v/>
      </c>
      <c r="AV308" s="192" t="str">
        <f t="shared" si="306"/>
        <v/>
      </c>
      <c r="AW308" s="192" t="str">
        <f t="shared" si="307"/>
        <v/>
      </c>
      <c r="AX308" s="192" t="str">
        <f t="shared" si="308"/>
        <v/>
      </c>
      <c r="AY308" s="192" t="str">
        <f t="shared" si="309"/>
        <v/>
      </c>
      <c r="BB308">
        <f t="shared" si="310"/>
        <v>800</v>
      </c>
      <c r="BC308">
        <f t="shared" si="311"/>
        <v>800</v>
      </c>
      <c r="BD308">
        <f t="shared" si="312"/>
        <v>800</v>
      </c>
      <c r="BE308">
        <f t="shared" si="313"/>
        <v>800</v>
      </c>
      <c r="BF308">
        <f t="shared" si="314"/>
        <v>800</v>
      </c>
      <c r="BG308">
        <f t="shared" si="315"/>
        <v>800</v>
      </c>
      <c r="BH308">
        <v>294</v>
      </c>
      <c r="BK308">
        <f t="shared" si="316"/>
        <v>800</v>
      </c>
      <c r="BL308">
        <f t="shared" si="317"/>
        <v>800</v>
      </c>
      <c r="BM308">
        <f t="shared" si="318"/>
        <v>800</v>
      </c>
      <c r="BN308">
        <f t="shared" si="319"/>
        <v>800</v>
      </c>
      <c r="BO308">
        <f t="shared" si="320"/>
        <v>800</v>
      </c>
      <c r="BP308">
        <f t="shared" si="321"/>
        <v>800</v>
      </c>
      <c r="BQ308">
        <f t="shared" si="322"/>
        <v>800</v>
      </c>
      <c r="CS308" s="193" t="str">
        <f t="shared" si="259"/>
        <v/>
      </c>
      <c r="CT308" s="193" t="str">
        <f t="shared" si="260"/>
        <v/>
      </c>
      <c r="CU308" s="193" t="str">
        <f t="shared" si="261"/>
        <v/>
      </c>
      <c r="CV308" s="193" t="str">
        <f t="shared" si="262"/>
        <v/>
      </c>
      <c r="CW308" s="193" t="str">
        <f t="shared" si="263"/>
        <v/>
      </c>
      <c r="CX308" s="193" t="str">
        <f t="shared" si="264"/>
        <v/>
      </c>
      <c r="CY308" s="193" t="str">
        <f t="shared" si="265"/>
        <v/>
      </c>
      <c r="CZ308" s="193" t="str">
        <f t="shared" si="266"/>
        <v/>
      </c>
      <c r="DA308" s="193" t="str">
        <f t="shared" si="267"/>
        <v/>
      </c>
      <c r="DB308" s="193" t="str">
        <f t="shared" si="268"/>
        <v/>
      </c>
      <c r="DC308" s="193" t="str">
        <f t="shared" si="269"/>
        <v/>
      </c>
      <c r="DF308">
        <v>295</v>
      </c>
      <c r="DG308" s="192" t="e">
        <f t="shared" si="270"/>
        <v>#NUM!</v>
      </c>
      <c r="DH308" s="192" t="e">
        <f t="shared" si="271"/>
        <v>#NUM!</v>
      </c>
      <c r="DI308" s="192" t="e">
        <f t="shared" si="272"/>
        <v>#NUM!</v>
      </c>
      <c r="DJ308" s="192" t="e">
        <f t="shared" si="273"/>
        <v>#NUM!</v>
      </c>
      <c r="DK308" s="192" t="e">
        <f t="shared" si="274"/>
        <v>#NUM!</v>
      </c>
      <c r="DL308" s="192" t="e">
        <f t="shared" si="275"/>
        <v>#NUM!</v>
      </c>
      <c r="DM308" s="192" t="e">
        <f t="shared" si="276"/>
        <v>#NUM!</v>
      </c>
      <c r="DN308" s="192" t="e">
        <f t="shared" si="277"/>
        <v>#NUM!</v>
      </c>
      <c r="DO308" s="192" t="e">
        <f t="shared" si="278"/>
        <v>#NUM!</v>
      </c>
      <c r="DP308" s="192" t="e">
        <f t="shared" si="279"/>
        <v>#NUM!</v>
      </c>
      <c r="DQ308" s="192" t="e">
        <f t="shared" si="280"/>
        <v>#NUM!</v>
      </c>
      <c r="DU308" s="204" t="e">
        <f t="shared" si="281"/>
        <v>#NUM!</v>
      </c>
      <c r="DV308" s="204" t="e">
        <f t="shared" si="282"/>
        <v>#NUM!</v>
      </c>
      <c r="DW308" s="204" t="e">
        <f t="shared" si="283"/>
        <v>#NUM!</v>
      </c>
      <c r="DX308" s="204" t="e">
        <f t="shared" si="284"/>
        <v>#NUM!</v>
      </c>
      <c r="DY308" s="204" t="e">
        <f t="shared" si="285"/>
        <v>#NUM!</v>
      </c>
      <c r="DZ308" s="204" t="e">
        <f t="shared" si="286"/>
        <v>#NUM!</v>
      </c>
      <c r="EA308" s="204" t="e">
        <f t="shared" si="287"/>
        <v>#NUM!</v>
      </c>
      <c r="EB308" s="204" t="e">
        <f t="shared" si="288"/>
        <v>#NUM!</v>
      </c>
      <c r="EC308" s="204" t="e">
        <f t="shared" si="289"/>
        <v>#NUM!</v>
      </c>
      <c r="ED308" s="204" t="e">
        <f t="shared" si="290"/>
        <v>#NUM!</v>
      </c>
      <c r="EE308" s="204" t="e">
        <f t="shared" si="291"/>
        <v>#NUM!</v>
      </c>
    </row>
    <row r="309" spans="2:135" ht="22.8" x14ac:dyDescent="0.3">
      <c r="B309" s="225" t="str">
        <f t="shared" si="292"/>
        <v/>
      </c>
      <c r="C309" s="226" t="str">
        <f t="shared" si="293"/>
        <v/>
      </c>
      <c r="D309" s="227" t="s">
        <v>293</v>
      </c>
      <c r="E309" s="279" t="s">
        <v>38</v>
      </c>
      <c r="F309" s="202"/>
      <c r="G309" s="202"/>
      <c r="H309" s="202"/>
      <c r="I309" s="202"/>
      <c r="J309" s="202"/>
      <c r="K309" s="201"/>
      <c r="U309">
        <v>295</v>
      </c>
      <c r="V309">
        <f t="shared" si="294"/>
        <v>800</v>
      </c>
      <c r="W309" t="str">
        <f t="shared" si="295"/>
        <v/>
      </c>
      <c r="X309" t="str">
        <f>IF(B308="","",IF(OR(W309="",W309=0),"",IF(V309=800,"",INDEX(DATA!$M$10:$Q$10,1,MATCH(W309,DATA!$M$9:$Q$9,0)))))</f>
        <v/>
      </c>
      <c r="Y309" t="str">
        <f>IF(B308="","",IF($CG$13=2,IF(OR(F308="NO",F308=""),"",F308),IF(V309=800,"",DATA!$M$11)))</f>
        <v/>
      </c>
      <c r="Z309" t="str">
        <f>IF(B308="","",IF(AND($CG$13=2,G308="NO"),"",IF(V309=800,"",LEFT(DATA!$M$12,2)&amp;D308)))</f>
        <v/>
      </c>
      <c r="AA309" t="str">
        <f>IF(B308="","",IF(AND($CG$13=2,G308="NO"),"",IF(V309=800,"",LEFT(DATA!$M$13,2)&amp;D308)))</f>
        <v/>
      </c>
      <c r="AB309" t="str">
        <f>IF(B308="","",IF(AND($CG$13=2,H308="NO"),"",IF(V309=800,"",LEFT(DATA!$M$14,2)&amp;D308)))</f>
        <v/>
      </c>
      <c r="AC309" t="str">
        <f>IF(B308="","",IF(AND($CG$13=2,H308="NO"),"",IF(V309=800,"",LEFT(DATA!$M$15,2)&amp;D308)))</f>
        <v/>
      </c>
      <c r="AD309" t="str">
        <f>IF(B308="","",IF(AND($CG$13=2,I308="NO"),"",IF(V309=800,"",LEFT(DATA!$M$16,2)&amp;D308)))</f>
        <v/>
      </c>
      <c r="AE309" t="str">
        <f>IF(B308="","",IF(AND($CG$13=2,I308="NO"),"",IF(V309=800,"",LEFT(DATA!$M$17,2)&amp;D308)))</f>
        <v/>
      </c>
      <c r="AF309" t="str">
        <f>IF(B308="","",IF(AND($CG$13=2,J308="NO"),"",IF(V309=800,"",LEFT(DATA!$M$18,2)&amp;D308)))</f>
        <v/>
      </c>
      <c r="AG309" t="str">
        <f>IF(B308="","",IF(AND($CG$13=2,J308="NO"),"",IF(V309=800,"",LEFT(DATA!$M$19,2)&amp;D308)))</f>
        <v/>
      </c>
      <c r="AJ309" s="192" t="str">
        <f t="shared" si="296"/>
        <v/>
      </c>
      <c r="AK309" s="192" t="str">
        <f t="shared" si="297"/>
        <v/>
      </c>
      <c r="AL309" s="192" t="str">
        <f t="shared" si="298"/>
        <v/>
      </c>
      <c r="AM309" s="192" t="e">
        <f t="shared" si="299"/>
        <v>#VALUE!</v>
      </c>
      <c r="AN309" s="192">
        <v>295</v>
      </c>
      <c r="AO309" s="192" t="str">
        <f>IF(AL309="","",INDEX($W$15:$AG$402,MATCH(AL309,V$15:$V$402,0),1))</f>
        <v/>
      </c>
      <c r="AP309" s="192" t="str">
        <f t="shared" si="300"/>
        <v/>
      </c>
      <c r="AQ309" s="192" t="str">
        <f t="shared" si="301"/>
        <v/>
      </c>
      <c r="AR309" s="192" t="str">
        <f t="shared" si="302"/>
        <v/>
      </c>
      <c r="AS309" s="192" t="str">
        <f t="shared" si="303"/>
        <v/>
      </c>
      <c r="AT309" s="192" t="str">
        <f t="shared" si="304"/>
        <v/>
      </c>
      <c r="AU309" s="192" t="str">
        <f t="shared" si="305"/>
        <v/>
      </c>
      <c r="AV309" s="192" t="str">
        <f t="shared" si="306"/>
        <v/>
      </c>
      <c r="AW309" s="192" t="str">
        <f t="shared" si="307"/>
        <v/>
      </c>
      <c r="AX309" s="192" t="str">
        <f t="shared" si="308"/>
        <v/>
      </c>
      <c r="AY309" s="192" t="str">
        <f t="shared" si="309"/>
        <v/>
      </c>
      <c r="BB309">
        <f t="shared" si="310"/>
        <v>800</v>
      </c>
      <c r="BC309">
        <f t="shared" si="311"/>
        <v>800</v>
      </c>
      <c r="BD309">
        <f t="shared" si="312"/>
        <v>800</v>
      </c>
      <c r="BE309">
        <f t="shared" si="313"/>
        <v>800</v>
      </c>
      <c r="BF309">
        <f t="shared" si="314"/>
        <v>800</v>
      </c>
      <c r="BG309">
        <f t="shared" si="315"/>
        <v>800</v>
      </c>
      <c r="BH309">
        <v>295</v>
      </c>
      <c r="BK309">
        <f t="shared" si="316"/>
        <v>800</v>
      </c>
      <c r="BL309">
        <f t="shared" si="317"/>
        <v>800</v>
      </c>
      <c r="BM309">
        <f t="shared" si="318"/>
        <v>800</v>
      </c>
      <c r="BN309">
        <f t="shared" si="319"/>
        <v>800</v>
      </c>
      <c r="BO309">
        <f t="shared" si="320"/>
        <v>800</v>
      </c>
      <c r="BP309">
        <f t="shared" si="321"/>
        <v>800</v>
      </c>
      <c r="BQ309">
        <f t="shared" si="322"/>
        <v>800</v>
      </c>
      <c r="CS309" s="193" t="str">
        <f t="shared" si="259"/>
        <v/>
      </c>
      <c r="CT309" s="193" t="str">
        <f t="shared" si="260"/>
        <v/>
      </c>
      <c r="CU309" s="193" t="str">
        <f t="shared" si="261"/>
        <v/>
      </c>
      <c r="CV309" s="193" t="str">
        <f t="shared" si="262"/>
        <v/>
      </c>
      <c r="CW309" s="193" t="str">
        <f t="shared" si="263"/>
        <v/>
      </c>
      <c r="CX309" s="193" t="str">
        <f t="shared" si="264"/>
        <v/>
      </c>
      <c r="CY309" s="193" t="str">
        <f t="shared" si="265"/>
        <v/>
      </c>
      <c r="CZ309" s="193" t="str">
        <f t="shared" si="266"/>
        <v/>
      </c>
      <c r="DA309" s="193" t="str">
        <f t="shared" si="267"/>
        <v/>
      </c>
      <c r="DB309" s="193" t="str">
        <f t="shared" si="268"/>
        <v/>
      </c>
      <c r="DC309" s="193" t="str">
        <f t="shared" si="269"/>
        <v/>
      </c>
      <c r="DF309">
        <v>296</v>
      </c>
      <c r="DG309" s="192" t="e">
        <f t="shared" si="270"/>
        <v>#NUM!</v>
      </c>
      <c r="DH309" s="192" t="e">
        <f t="shared" si="271"/>
        <v>#NUM!</v>
      </c>
      <c r="DI309" s="192" t="e">
        <f t="shared" si="272"/>
        <v>#NUM!</v>
      </c>
      <c r="DJ309" s="192" t="e">
        <f t="shared" si="273"/>
        <v>#NUM!</v>
      </c>
      <c r="DK309" s="192" t="e">
        <f t="shared" si="274"/>
        <v>#NUM!</v>
      </c>
      <c r="DL309" s="192" t="e">
        <f t="shared" si="275"/>
        <v>#NUM!</v>
      </c>
      <c r="DM309" s="192" t="e">
        <f t="shared" si="276"/>
        <v>#NUM!</v>
      </c>
      <c r="DN309" s="192" t="e">
        <f t="shared" si="277"/>
        <v>#NUM!</v>
      </c>
      <c r="DO309" s="192" t="e">
        <f t="shared" si="278"/>
        <v>#NUM!</v>
      </c>
      <c r="DP309" s="192" t="e">
        <f t="shared" si="279"/>
        <v>#NUM!</v>
      </c>
      <c r="DQ309" s="192" t="e">
        <f t="shared" si="280"/>
        <v>#NUM!</v>
      </c>
      <c r="DU309" s="204" t="e">
        <f t="shared" si="281"/>
        <v>#NUM!</v>
      </c>
      <c r="DV309" s="204" t="e">
        <f t="shared" si="282"/>
        <v>#NUM!</v>
      </c>
      <c r="DW309" s="204" t="e">
        <f t="shared" si="283"/>
        <v>#NUM!</v>
      </c>
      <c r="DX309" s="204" t="e">
        <f t="shared" si="284"/>
        <v>#NUM!</v>
      </c>
      <c r="DY309" s="204" t="e">
        <f t="shared" si="285"/>
        <v>#NUM!</v>
      </c>
      <c r="DZ309" s="204" t="e">
        <f t="shared" si="286"/>
        <v>#NUM!</v>
      </c>
      <c r="EA309" s="204" t="e">
        <f t="shared" si="287"/>
        <v>#NUM!</v>
      </c>
      <c r="EB309" s="204" t="e">
        <f t="shared" si="288"/>
        <v>#NUM!</v>
      </c>
      <c r="EC309" s="204" t="e">
        <f t="shared" si="289"/>
        <v>#NUM!</v>
      </c>
      <c r="ED309" s="204" t="e">
        <f t="shared" si="290"/>
        <v>#NUM!</v>
      </c>
      <c r="EE309" s="204" t="e">
        <f t="shared" si="291"/>
        <v>#NUM!</v>
      </c>
    </row>
    <row r="310" spans="2:135" ht="22.8" x14ac:dyDescent="0.3">
      <c r="B310" s="225" t="str">
        <f t="shared" si="292"/>
        <v/>
      </c>
      <c r="C310" s="226" t="str">
        <f t="shared" si="293"/>
        <v/>
      </c>
      <c r="D310" s="227" t="s">
        <v>293</v>
      </c>
      <c r="E310" s="279" t="s">
        <v>38</v>
      </c>
      <c r="F310" s="202"/>
      <c r="G310" s="202"/>
      <c r="H310" s="202"/>
      <c r="I310" s="202"/>
      <c r="J310" s="202"/>
      <c r="K310" s="201"/>
      <c r="U310">
        <v>296</v>
      </c>
      <c r="V310">
        <f t="shared" si="294"/>
        <v>800</v>
      </c>
      <c r="W310" t="str">
        <f t="shared" si="295"/>
        <v/>
      </c>
      <c r="X310" t="str">
        <f>IF(B309="","",IF(OR(W310="",W310=0),"",IF(V310=800,"",INDEX(DATA!$M$10:$Q$10,1,MATCH(W310,DATA!$M$9:$Q$9,0)))))</f>
        <v/>
      </c>
      <c r="Y310" t="str">
        <f>IF(B309="","",IF($CG$13=2,IF(OR(F309="NO",F309=""),"",F309),IF(V310=800,"",DATA!$M$11)))</f>
        <v/>
      </c>
      <c r="Z310" t="str">
        <f>IF(B309="","",IF(AND($CG$13=2,G309="NO"),"",IF(V310=800,"",LEFT(DATA!$M$12,2)&amp;D309)))</f>
        <v/>
      </c>
      <c r="AA310" t="str">
        <f>IF(B309="","",IF(AND($CG$13=2,G309="NO"),"",IF(V310=800,"",LEFT(DATA!$M$13,2)&amp;D309)))</f>
        <v/>
      </c>
      <c r="AB310" t="str">
        <f>IF(B309="","",IF(AND($CG$13=2,H309="NO"),"",IF(V310=800,"",LEFT(DATA!$M$14,2)&amp;D309)))</f>
        <v/>
      </c>
      <c r="AC310" t="str">
        <f>IF(B309="","",IF(AND($CG$13=2,H309="NO"),"",IF(V310=800,"",LEFT(DATA!$M$15,2)&amp;D309)))</f>
        <v/>
      </c>
      <c r="AD310" t="str">
        <f>IF(B309="","",IF(AND($CG$13=2,I309="NO"),"",IF(V310=800,"",LEFT(DATA!$M$16,2)&amp;D309)))</f>
        <v/>
      </c>
      <c r="AE310" t="str">
        <f>IF(B309="","",IF(AND($CG$13=2,I309="NO"),"",IF(V310=800,"",LEFT(DATA!$M$17,2)&amp;D309)))</f>
        <v/>
      </c>
      <c r="AF310" t="str">
        <f>IF(B309="","",IF(AND($CG$13=2,J309="NO"),"",IF(V310=800,"",LEFT(DATA!$M$18,2)&amp;D309)))</f>
        <v/>
      </c>
      <c r="AG310" t="str">
        <f>IF(B309="","",IF(AND($CG$13=2,J309="NO"),"",IF(V310=800,"",LEFT(DATA!$M$19,2)&amp;D309)))</f>
        <v/>
      </c>
      <c r="AJ310" s="192" t="str">
        <f t="shared" si="296"/>
        <v/>
      </c>
      <c r="AK310" s="192" t="str">
        <f t="shared" si="297"/>
        <v/>
      </c>
      <c r="AL310" s="192" t="str">
        <f t="shared" si="298"/>
        <v/>
      </c>
      <c r="AM310" s="192" t="e">
        <f t="shared" si="299"/>
        <v>#VALUE!</v>
      </c>
      <c r="AN310" s="192">
        <v>296</v>
      </c>
      <c r="AO310" s="192" t="str">
        <f>IF(AL310="","",INDEX($W$15:$AG$402,MATCH(AL310,V$15:$V$402,0),1))</f>
        <v/>
      </c>
      <c r="AP310" s="192" t="str">
        <f t="shared" si="300"/>
        <v/>
      </c>
      <c r="AQ310" s="192" t="str">
        <f t="shared" si="301"/>
        <v/>
      </c>
      <c r="AR310" s="192" t="str">
        <f t="shared" si="302"/>
        <v/>
      </c>
      <c r="AS310" s="192" t="str">
        <f t="shared" si="303"/>
        <v/>
      </c>
      <c r="AT310" s="192" t="str">
        <f t="shared" si="304"/>
        <v/>
      </c>
      <c r="AU310" s="192" t="str">
        <f t="shared" si="305"/>
        <v/>
      </c>
      <c r="AV310" s="192" t="str">
        <f t="shared" si="306"/>
        <v/>
      </c>
      <c r="AW310" s="192" t="str">
        <f t="shared" si="307"/>
        <v/>
      </c>
      <c r="AX310" s="192" t="str">
        <f t="shared" si="308"/>
        <v/>
      </c>
      <c r="AY310" s="192" t="str">
        <f t="shared" si="309"/>
        <v/>
      </c>
      <c r="BB310">
        <f t="shared" si="310"/>
        <v>800</v>
      </c>
      <c r="BC310">
        <f t="shared" si="311"/>
        <v>800</v>
      </c>
      <c r="BD310">
        <f t="shared" si="312"/>
        <v>800</v>
      </c>
      <c r="BE310">
        <f t="shared" si="313"/>
        <v>800</v>
      </c>
      <c r="BF310">
        <f t="shared" si="314"/>
        <v>800</v>
      </c>
      <c r="BG310">
        <f t="shared" si="315"/>
        <v>800</v>
      </c>
      <c r="BH310">
        <v>296</v>
      </c>
      <c r="BK310">
        <f t="shared" si="316"/>
        <v>800</v>
      </c>
      <c r="BL310">
        <f t="shared" si="317"/>
        <v>800</v>
      </c>
      <c r="BM310">
        <f t="shared" si="318"/>
        <v>800</v>
      </c>
      <c r="BN310">
        <f t="shared" si="319"/>
        <v>800</v>
      </c>
      <c r="BO310">
        <f t="shared" si="320"/>
        <v>800</v>
      </c>
      <c r="BP310">
        <f t="shared" si="321"/>
        <v>800</v>
      </c>
      <c r="BQ310">
        <f t="shared" si="322"/>
        <v>800</v>
      </c>
      <c r="CS310" s="193" t="str">
        <f t="shared" si="259"/>
        <v/>
      </c>
      <c r="CT310" s="193" t="str">
        <f t="shared" si="260"/>
        <v/>
      </c>
      <c r="CU310" s="193" t="str">
        <f t="shared" si="261"/>
        <v/>
      </c>
      <c r="CV310" s="193" t="str">
        <f t="shared" si="262"/>
        <v/>
      </c>
      <c r="CW310" s="193" t="str">
        <f t="shared" si="263"/>
        <v/>
      </c>
      <c r="CX310" s="193" t="str">
        <f t="shared" si="264"/>
        <v/>
      </c>
      <c r="CY310" s="193" t="str">
        <f t="shared" si="265"/>
        <v/>
      </c>
      <c r="CZ310" s="193" t="str">
        <f t="shared" si="266"/>
        <v/>
      </c>
      <c r="DA310" s="193" t="str">
        <f t="shared" si="267"/>
        <v/>
      </c>
      <c r="DB310" s="193" t="str">
        <f t="shared" si="268"/>
        <v/>
      </c>
      <c r="DC310" s="193" t="str">
        <f t="shared" si="269"/>
        <v/>
      </c>
      <c r="DF310">
        <v>297</v>
      </c>
      <c r="DG310" s="192" t="e">
        <f t="shared" si="270"/>
        <v>#NUM!</v>
      </c>
      <c r="DH310" s="192" t="e">
        <f t="shared" si="271"/>
        <v>#NUM!</v>
      </c>
      <c r="DI310" s="192" t="e">
        <f t="shared" si="272"/>
        <v>#NUM!</v>
      </c>
      <c r="DJ310" s="192" t="e">
        <f t="shared" si="273"/>
        <v>#NUM!</v>
      </c>
      <c r="DK310" s="192" t="e">
        <f t="shared" si="274"/>
        <v>#NUM!</v>
      </c>
      <c r="DL310" s="192" t="e">
        <f t="shared" si="275"/>
        <v>#NUM!</v>
      </c>
      <c r="DM310" s="192" t="e">
        <f t="shared" si="276"/>
        <v>#NUM!</v>
      </c>
      <c r="DN310" s="192" t="e">
        <f t="shared" si="277"/>
        <v>#NUM!</v>
      </c>
      <c r="DO310" s="192" t="e">
        <f t="shared" si="278"/>
        <v>#NUM!</v>
      </c>
      <c r="DP310" s="192" t="e">
        <f t="shared" si="279"/>
        <v>#NUM!</v>
      </c>
      <c r="DQ310" s="192" t="e">
        <f t="shared" si="280"/>
        <v>#NUM!</v>
      </c>
      <c r="DU310" s="204" t="e">
        <f t="shared" si="281"/>
        <v>#NUM!</v>
      </c>
      <c r="DV310" s="204" t="e">
        <f t="shared" si="282"/>
        <v>#NUM!</v>
      </c>
      <c r="DW310" s="204" t="e">
        <f t="shared" si="283"/>
        <v>#NUM!</v>
      </c>
      <c r="DX310" s="204" t="e">
        <f t="shared" si="284"/>
        <v>#NUM!</v>
      </c>
      <c r="DY310" s="204" t="e">
        <f t="shared" si="285"/>
        <v>#NUM!</v>
      </c>
      <c r="DZ310" s="204" t="e">
        <f t="shared" si="286"/>
        <v>#NUM!</v>
      </c>
      <c r="EA310" s="204" t="e">
        <f t="shared" si="287"/>
        <v>#NUM!</v>
      </c>
      <c r="EB310" s="204" t="e">
        <f t="shared" si="288"/>
        <v>#NUM!</v>
      </c>
      <c r="EC310" s="204" t="e">
        <f t="shared" si="289"/>
        <v>#NUM!</v>
      </c>
      <c r="ED310" s="204" t="e">
        <f t="shared" si="290"/>
        <v>#NUM!</v>
      </c>
      <c r="EE310" s="204" t="e">
        <f t="shared" si="291"/>
        <v>#NUM!</v>
      </c>
    </row>
    <row r="311" spans="2:135" ht="22.8" x14ac:dyDescent="0.3">
      <c r="B311" s="225" t="str">
        <f t="shared" si="292"/>
        <v/>
      </c>
      <c r="C311" s="226" t="str">
        <f t="shared" si="293"/>
        <v/>
      </c>
      <c r="D311" s="227" t="s">
        <v>293</v>
      </c>
      <c r="E311" s="279" t="s">
        <v>38</v>
      </c>
      <c r="F311" s="202"/>
      <c r="G311" s="202"/>
      <c r="H311" s="202"/>
      <c r="I311" s="202"/>
      <c r="J311" s="202"/>
      <c r="K311" s="201"/>
      <c r="U311">
        <v>297</v>
      </c>
      <c r="V311">
        <f t="shared" si="294"/>
        <v>800</v>
      </c>
      <c r="W311" t="str">
        <f t="shared" si="295"/>
        <v/>
      </c>
      <c r="X311" t="str">
        <f>IF(B310="","",IF(OR(W311="",W311=0),"",IF(V311=800,"",INDEX(DATA!$M$10:$Q$10,1,MATCH(W311,DATA!$M$9:$Q$9,0)))))</f>
        <v/>
      </c>
      <c r="Y311" t="str">
        <f>IF(B310="","",IF($CG$13=2,IF(OR(F310="NO",F310=""),"",F310),IF(V311=800,"",DATA!$M$11)))</f>
        <v/>
      </c>
      <c r="Z311" t="str">
        <f>IF(B310="","",IF(AND($CG$13=2,G310="NO"),"",IF(V311=800,"",LEFT(DATA!$M$12,2)&amp;D310)))</f>
        <v/>
      </c>
      <c r="AA311" t="str">
        <f>IF(B310="","",IF(AND($CG$13=2,G310="NO"),"",IF(V311=800,"",LEFT(DATA!$M$13,2)&amp;D310)))</f>
        <v/>
      </c>
      <c r="AB311" t="str">
        <f>IF(B310="","",IF(AND($CG$13=2,H310="NO"),"",IF(V311=800,"",LEFT(DATA!$M$14,2)&amp;D310)))</f>
        <v/>
      </c>
      <c r="AC311" t="str">
        <f>IF(B310="","",IF(AND($CG$13=2,H310="NO"),"",IF(V311=800,"",LEFT(DATA!$M$15,2)&amp;D310)))</f>
        <v/>
      </c>
      <c r="AD311" t="str">
        <f>IF(B310="","",IF(AND($CG$13=2,I310="NO"),"",IF(V311=800,"",LEFT(DATA!$M$16,2)&amp;D310)))</f>
        <v/>
      </c>
      <c r="AE311" t="str">
        <f>IF(B310="","",IF(AND($CG$13=2,I310="NO"),"",IF(V311=800,"",LEFT(DATA!$M$17,2)&amp;D310)))</f>
        <v/>
      </c>
      <c r="AF311" t="str">
        <f>IF(B310="","",IF(AND($CG$13=2,J310="NO"),"",IF(V311=800,"",LEFT(DATA!$M$18,2)&amp;D310)))</f>
        <v/>
      </c>
      <c r="AG311" t="str">
        <f>IF(B310="","",IF(AND($CG$13=2,J310="NO"),"",IF(V311=800,"",LEFT(DATA!$M$19,2)&amp;D310)))</f>
        <v/>
      </c>
      <c r="AJ311" s="192" t="str">
        <f t="shared" si="296"/>
        <v/>
      </c>
      <c r="AK311" s="192" t="str">
        <f t="shared" si="297"/>
        <v/>
      </c>
      <c r="AL311" s="192" t="str">
        <f t="shared" si="298"/>
        <v/>
      </c>
      <c r="AM311" s="192" t="e">
        <f t="shared" si="299"/>
        <v>#VALUE!</v>
      </c>
      <c r="AN311" s="192">
        <v>297</v>
      </c>
      <c r="AO311" s="192" t="str">
        <f>IF(AL311="","",INDEX($W$15:$AG$402,MATCH(AL311,V$15:$V$402,0),1))</f>
        <v/>
      </c>
      <c r="AP311" s="192" t="str">
        <f t="shared" si="300"/>
        <v/>
      </c>
      <c r="AQ311" s="192" t="str">
        <f t="shared" si="301"/>
        <v/>
      </c>
      <c r="AR311" s="192" t="str">
        <f t="shared" si="302"/>
        <v/>
      </c>
      <c r="AS311" s="192" t="str">
        <f t="shared" si="303"/>
        <v/>
      </c>
      <c r="AT311" s="192" t="str">
        <f t="shared" si="304"/>
        <v/>
      </c>
      <c r="AU311" s="192" t="str">
        <f t="shared" si="305"/>
        <v/>
      </c>
      <c r="AV311" s="192" t="str">
        <f t="shared" si="306"/>
        <v/>
      </c>
      <c r="AW311" s="192" t="str">
        <f t="shared" si="307"/>
        <v/>
      </c>
      <c r="AX311" s="192" t="str">
        <f t="shared" si="308"/>
        <v/>
      </c>
      <c r="AY311" s="192" t="str">
        <f t="shared" si="309"/>
        <v/>
      </c>
      <c r="BB311">
        <f t="shared" si="310"/>
        <v>800</v>
      </c>
      <c r="BC311">
        <f t="shared" si="311"/>
        <v>800</v>
      </c>
      <c r="BD311">
        <f t="shared" si="312"/>
        <v>800</v>
      </c>
      <c r="BE311">
        <f t="shared" si="313"/>
        <v>800</v>
      </c>
      <c r="BF311">
        <f t="shared" si="314"/>
        <v>800</v>
      </c>
      <c r="BG311">
        <f t="shared" si="315"/>
        <v>800</v>
      </c>
      <c r="BH311">
        <v>297</v>
      </c>
      <c r="BK311">
        <f t="shared" si="316"/>
        <v>800</v>
      </c>
      <c r="BL311">
        <f t="shared" si="317"/>
        <v>800</v>
      </c>
      <c r="BM311">
        <f t="shared" si="318"/>
        <v>800</v>
      </c>
      <c r="BN311">
        <f t="shared" si="319"/>
        <v>800</v>
      </c>
      <c r="BO311">
        <f t="shared" si="320"/>
        <v>800</v>
      </c>
      <c r="BP311">
        <f t="shared" si="321"/>
        <v>800</v>
      </c>
      <c r="BQ311">
        <f t="shared" si="322"/>
        <v>800</v>
      </c>
      <c r="CS311" s="193" t="str">
        <f t="shared" si="259"/>
        <v/>
      </c>
      <c r="CT311" s="193" t="str">
        <f t="shared" si="260"/>
        <v/>
      </c>
      <c r="CU311" s="193" t="str">
        <f t="shared" si="261"/>
        <v/>
      </c>
      <c r="CV311" s="193" t="str">
        <f t="shared" si="262"/>
        <v/>
      </c>
      <c r="CW311" s="193" t="str">
        <f t="shared" si="263"/>
        <v/>
      </c>
      <c r="CX311" s="193" t="str">
        <f t="shared" si="264"/>
        <v/>
      </c>
      <c r="CY311" s="193" t="str">
        <f t="shared" si="265"/>
        <v/>
      </c>
      <c r="CZ311" s="193" t="str">
        <f t="shared" si="266"/>
        <v/>
      </c>
      <c r="DA311" s="193" t="str">
        <f t="shared" si="267"/>
        <v/>
      </c>
      <c r="DB311" s="193" t="str">
        <f t="shared" si="268"/>
        <v/>
      </c>
      <c r="DC311" s="193" t="str">
        <f t="shared" si="269"/>
        <v/>
      </c>
      <c r="DF311">
        <v>298</v>
      </c>
      <c r="DG311" s="192" t="e">
        <f t="shared" si="270"/>
        <v>#NUM!</v>
      </c>
      <c r="DH311" s="192" t="e">
        <f t="shared" si="271"/>
        <v>#NUM!</v>
      </c>
      <c r="DI311" s="192" t="e">
        <f t="shared" si="272"/>
        <v>#NUM!</v>
      </c>
      <c r="DJ311" s="192" t="e">
        <f t="shared" si="273"/>
        <v>#NUM!</v>
      </c>
      <c r="DK311" s="192" t="e">
        <f t="shared" si="274"/>
        <v>#NUM!</v>
      </c>
      <c r="DL311" s="192" t="e">
        <f t="shared" si="275"/>
        <v>#NUM!</v>
      </c>
      <c r="DM311" s="192" t="e">
        <f t="shared" si="276"/>
        <v>#NUM!</v>
      </c>
      <c r="DN311" s="192" t="e">
        <f t="shared" si="277"/>
        <v>#NUM!</v>
      </c>
      <c r="DO311" s="192" t="e">
        <f t="shared" si="278"/>
        <v>#NUM!</v>
      </c>
      <c r="DP311" s="192" t="e">
        <f t="shared" si="279"/>
        <v>#NUM!</v>
      </c>
      <c r="DQ311" s="192" t="e">
        <f t="shared" si="280"/>
        <v>#NUM!</v>
      </c>
      <c r="DU311" s="204" t="e">
        <f t="shared" si="281"/>
        <v>#NUM!</v>
      </c>
      <c r="DV311" s="204" t="e">
        <f t="shared" si="282"/>
        <v>#NUM!</v>
      </c>
      <c r="DW311" s="204" t="e">
        <f t="shared" si="283"/>
        <v>#NUM!</v>
      </c>
      <c r="DX311" s="204" t="e">
        <f t="shared" si="284"/>
        <v>#NUM!</v>
      </c>
      <c r="DY311" s="204" t="e">
        <f t="shared" si="285"/>
        <v>#NUM!</v>
      </c>
      <c r="DZ311" s="204" t="e">
        <f t="shared" si="286"/>
        <v>#NUM!</v>
      </c>
      <c r="EA311" s="204" t="e">
        <f t="shared" si="287"/>
        <v>#NUM!</v>
      </c>
      <c r="EB311" s="204" t="e">
        <f t="shared" si="288"/>
        <v>#NUM!</v>
      </c>
      <c r="EC311" s="204" t="e">
        <f t="shared" si="289"/>
        <v>#NUM!</v>
      </c>
      <c r="ED311" s="204" t="e">
        <f t="shared" si="290"/>
        <v>#NUM!</v>
      </c>
      <c r="EE311" s="204" t="e">
        <f t="shared" si="291"/>
        <v>#NUM!</v>
      </c>
    </row>
    <row r="312" spans="2:135" ht="22.8" x14ac:dyDescent="0.3">
      <c r="B312" s="225" t="str">
        <f t="shared" si="292"/>
        <v/>
      </c>
      <c r="C312" s="226" t="str">
        <f t="shared" si="293"/>
        <v/>
      </c>
      <c r="D312" s="227" t="s">
        <v>293</v>
      </c>
      <c r="E312" s="279" t="s">
        <v>38</v>
      </c>
      <c r="F312" s="202"/>
      <c r="G312" s="202"/>
      <c r="H312" s="202"/>
      <c r="I312" s="202"/>
      <c r="J312" s="202"/>
      <c r="K312" s="201"/>
      <c r="U312">
        <v>298</v>
      </c>
      <c r="V312">
        <f t="shared" si="294"/>
        <v>800</v>
      </c>
      <c r="W312" t="str">
        <f t="shared" si="295"/>
        <v/>
      </c>
      <c r="X312" t="str">
        <f>IF(B311="","",IF(OR(W312="",W312=0),"",IF(V312=800,"",INDEX(DATA!$M$10:$Q$10,1,MATCH(W312,DATA!$M$9:$Q$9,0)))))</f>
        <v/>
      </c>
      <c r="Y312" t="str">
        <f>IF(B311="","",IF($CG$13=2,IF(OR(F311="NO",F311=""),"",F311),IF(V312=800,"",DATA!$M$11)))</f>
        <v/>
      </c>
      <c r="Z312" t="str">
        <f>IF(B311="","",IF(AND($CG$13=2,G311="NO"),"",IF(V312=800,"",LEFT(DATA!$M$12,2)&amp;D311)))</f>
        <v/>
      </c>
      <c r="AA312" t="str">
        <f>IF(B311="","",IF(AND($CG$13=2,G311="NO"),"",IF(V312=800,"",LEFT(DATA!$M$13,2)&amp;D311)))</f>
        <v/>
      </c>
      <c r="AB312" t="str">
        <f>IF(B311="","",IF(AND($CG$13=2,H311="NO"),"",IF(V312=800,"",LEFT(DATA!$M$14,2)&amp;D311)))</f>
        <v/>
      </c>
      <c r="AC312" t="str">
        <f>IF(B311="","",IF(AND($CG$13=2,H311="NO"),"",IF(V312=800,"",LEFT(DATA!$M$15,2)&amp;D311)))</f>
        <v/>
      </c>
      <c r="AD312" t="str">
        <f>IF(B311="","",IF(AND($CG$13=2,I311="NO"),"",IF(V312=800,"",LEFT(DATA!$M$16,2)&amp;D311)))</f>
        <v/>
      </c>
      <c r="AE312" t="str">
        <f>IF(B311="","",IF(AND($CG$13=2,I311="NO"),"",IF(V312=800,"",LEFT(DATA!$M$17,2)&amp;D311)))</f>
        <v/>
      </c>
      <c r="AF312" t="str">
        <f>IF(B311="","",IF(AND($CG$13=2,J311="NO"),"",IF(V312=800,"",LEFT(DATA!$M$18,2)&amp;D311)))</f>
        <v/>
      </c>
      <c r="AG312" t="str">
        <f>IF(B311="","",IF(AND($CG$13=2,J311="NO"),"",IF(V312=800,"",LEFT(DATA!$M$19,2)&amp;D311)))</f>
        <v/>
      </c>
      <c r="AJ312" s="192" t="str">
        <f t="shared" si="296"/>
        <v/>
      </c>
      <c r="AK312" s="192" t="str">
        <f t="shared" si="297"/>
        <v/>
      </c>
      <c r="AL312" s="192" t="str">
        <f t="shared" si="298"/>
        <v/>
      </c>
      <c r="AM312" s="192" t="e">
        <f t="shared" si="299"/>
        <v>#VALUE!</v>
      </c>
      <c r="AN312" s="192">
        <v>298</v>
      </c>
      <c r="AO312" s="192" t="str">
        <f>IF(AL312="","",INDEX($W$15:$AG$402,MATCH(AL312,V$15:$V$402,0),1))</f>
        <v/>
      </c>
      <c r="AP312" s="192" t="str">
        <f t="shared" si="300"/>
        <v/>
      </c>
      <c r="AQ312" s="192" t="str">
        <f t="shared" si="301"/>
        <v/>
      </c>
      <c r="AR312" s="192" t="str">
        <f t="shared" si="302"/>
        <v/>
      </c>
      <c r="AS312" s="192" t="str">
        <f t="shared" si="303"/>
        <v/>
      </c>
      <c r="AT312" s="192" t="str">
        <f t="shared" si="304"/>
        <v/>
      </c>
      <c r="AU312" s="192" t="str">
        <f t="shared" si="305"/>
        <v/>
      </c>
      <c r="AV312" s="192" t="str">
        <f t="shared" si="306"/>
        <v/>
      </c>
      <c r="AW312" s="192" t="str">
        <f t="shared" si="307"/>
        <v/>
      </c>
      <c r="AX312" s="192" t="str">
        <f t="shared" si="308"/>
        <v/>
      </c>
      <c r="AY312" s="192" t="str">
        <f t="shared" si="309"/>
        <v/>
      </c>
      <c r="BB312">
        <f t="shared" si="310"/>
        <v>800</v>
      </c>
      <c r="BC312">
        <f t="shared" si="311"/>
        <v>800</v>
      </c>
      <c r="BD312">
        <f t="shared" si="312"/>
        <v>800</v>
      </c>
      <c r="BE312">
        <f t="shared" si="313"/>
        <v>800</v>
      </c>
      <c r="BF312">
        <f t="shared" si="314"/>
        <v>800</v>
      </c>
      <c r="BG312">
        <f t="shared" si="315"/>
        <v>800</v>
      </c>
      <c r="BH312">
        <v>298</v>
      </c>
      <c r="BK312">
        <f t="shared" si="316"/>
        <v>800</v>
      </c>
      <c r="BL312">
        <f t="shared" si="317"/>
        <v>800</v>
      </c>
      <c r="BM312">
        <f t="shared" si="318"/>
        <v>800</v>
      </c>
      <c r="BN312">
        <f t="shared" si="319"/>
        <v>800</v>
      </c>
      <c r="BO312">
        <f t="shared" si="320"/>
        <v>800</v>
      </c>
      <c r="BP312">
        <f t="shared" si="321"/>
        <v>800</v>
      </c>
      <c r="BQ312">
        <f t="shared" si="322"/>
        <v>800</v>
      </c>
      <c r="CS312" s="193" t="str">
        <f t="shared" si="259"/>
        <v/>
      </c>
      <c r="CT312" s="193" t="str">
        <f t="shared" si="260"/>
        <v/>
      </c>
      <c r="CU312" s="193" t="str">
        <f t="shared" si="261"/>
        <v/>
      </c>
      <c r="CV312" s="193" t="str">
        <f t="shared" si="262"/>
        <v/>
      </c>
      <c r="CW312" s="193" t="str">
        <f t="shared" si="263"/>
        <v/>
      </c>
      <c r="CX312" s="193" t="str">
        <f t="shared" si="264"/>
        <v/>
      </c>
      <c r="CY312" s="193" t="str">
        <f t="shared" si="265"/>
        <v/>
      </c>
      <c r="CZ312" s="193" t="str">
        <f t="shared" si="266"/>
        <v/>
      </c>
      <c r="DA312" s="193" t="str">
        <f t="shared" si="267"/>
        <v/>
      </c>
      <c r="DB312" s="193" t="str">
        <f t="shared" si="268"/>
        <v/>
      </c>
      <c r="DC312" s="193" t="str">
        <f t="shared" si="269"/>
        <v/>
      </c>
      <c r="DF312">
        <v>299</v>
      </c>
      <c r="DG312" s="192" t="e">
        <f t="shared" si="270"/>
        <v>#NUM!</v>
      </c>
      <c r="DH312" s="192" t="e">
        <f t="shared" si="271"/>
        <v>#NUM!</v>
      </c>
      <c r="DI312" s="192" t="e">
        <f t="shared" si="272"/>
        <v>#NUM!</v>
      </c>
      <c r="DJ312" s="192" t="e">
        <f t="shared" si="273"/>
        <v>#NUM!</v>
      </c>
      <c r="DK312" s="192" t="e">
        <f t="shared" si="274"/>
        <v>#NUM!</v>
      </c>
      <c r="DL312" s="192" t="e">
        <f t="shared" si="275"/>
        <v>#NUM!</v>
      </c>
      <c r="DM312" s="192" t="e">
        <f t="shared" si="276"/>
        <v>#NUM!</v>
      </c>
      <c r="DN312" s="192" t="e">
        <f t="shared" si="277"/>
        <v>#NUM!</v>
      </c>
      <c r="DO312" s="192" t="e">
        <f t="shared" si="278"/>
        <v>#NUM!</v>
      </c>
      <c r="DP312" s="192" t="e">
        <f t="shared" si="279"/>
        <v>#NUM!</v>
      </c>
      <c r="DQ312" s="192" t="e">
        <f t="shared" si="280"/>
        <v>#NUM!</v>
      </c>
      <c r="DU312" s="204" t="e">
        <f t="shared" si="281"/>
        <v>#NUM!</v>
      </c>
      <c r="DV312" s="204" t="e">
        <f t="shared" si="282"/>
        <v>#NUM!</v>
      </c>
      <c r="DW312" s="204" t="e">
        <f t="shared" si="283"/>
        <v>#NUM!</v>
      </c>
      <c r="DX312" s="204" t="e">
        <f t="shared" si="284"/>
        <v>#NUM!</v>
      </c>
      <c r="DY312" s="204" t="e">
        <f t="shared" si="285"/>
        <v>#NUM!</v>
      </c>
      <c r="DZ312" s="204" t="e">
        <f t="shared" si="286"/>
        <v>#NUM!</v>
      </c>
      <c r="EA312" s="204" t="e">
        <f t="shared" si="287"/>
        <v>#NUM!</v>
      </c>
      <c r="EB312" s="204" t="e">
        <f t="shared" si="288"/>
        <v>#NUM!</v>
      </c>
      <c r="EC312" s="204" t="e">
        <f t="shared" si="289"/>
        <v>#NUM!</v>
      </c>
      <c r="ED312" s="204" t="e">
        <f t="shared" si="290"/>
        <v>#NUM!</v>
      </c>
      <c r="EE312" s="204" t="e">
        <f t="shared" si="291"/>
        <v>#NUM!</v>
      </c>
    </row>
    <row r="313" spans="2:135" ht="22.8" x14ac:dyDescent="0.3">
      <c r="B313" s="225" t="str">
        <f t="shared" si="292"/>
        <v/>
      </c>
      <c r="C313" s="226" t="str">
        <f t="shared" si="293"/>
        <v/>
      </c>
      <c r="D313" s="227" t="s">
        <v>293</v>
      </c>
      <c r="E313" s="279" t="s">
        <v>38</v>
      </c>
      <c r="F313" s="202"/>
      <c r="G313" s="202"/>
      <c r="H313" s="202"/>
      <c r="I313" s="202"/>
      <c r="J313" s="202"/>
      <c r="K313" s="201"/>
      <c r="U313">
        <v>299</v>
      </c>
      <c r="V313">
        <f t="shared" si="294"/>
        <v>800</v>
      </c>
      <c r="W313" t="str">
        <f t="shared" si="295"/>
        <v/>
      </c>
      <c r="X313" t="str">
        <f>IF(B312="","",IF(OR(W313="",W313=0),"",IF(V313=800,"",INDEX(DATA!$M$10:$Q$10,1,MATCH(W313,DATA!$M$9:$Q$9,0)))))</f>
        <v/>
      </c>
      <c r="Y313" t="str">
        <f>IF(B312="","",IF($CG$13=2,IF(OR(F312="NO",F312=""),"",F312),IF(V313=800,"",DATA!$M$11)))</f>
        <v/>
      </c>
      <c r="Z313" t="str">
        <f>IF(B312="","",IF(AND($CG$13=2,G312="NO"),"",IF(V313=800,"",LEFT(DATA!$M$12,2)&amp;D312)))</f>
        <v/>
      </c>
      <c r="AA313" t="str">
        <f>IF(B312="","",IF(AND($CG$13=2,G312="NO"),"",IF(V313=800,"",LEFT(DATA!$M$13,2)&amp;D312)))</f>
        <v/>
      </c>
      <c r="AB313" t="str">
        <f>IF(B312="","",IF(AND($CG$13=2,H312="NO"),"",IF(V313=800,"",LEFT(DATA!$M$14,2)&amp;D312)))</f>
        <v/>
      </c>
      <c r="AC313" t="str">
        <f>IF(B312="","",IF(AND($CG$13=2,H312="NO"),"",IF(V313=800,"",LEFT(DATA!$M$15,2)&amp;D312)))</f>
        <v/>
      </c>
      <c r="AD313" t="str">
        <f>IF(B312="","",IF(AND($CG$13=2,I312="NO"),"",IF(V313=800,"",LEFT(DATA!$M$16,2)&amp;D312)))</f>
        <v/>
      </c>
      <c r="AE313" t="str">
        <f>IF(B312="","",IF(AND($CG$13=2,I312="NO"),"",IF(V313=800,"",LEFT(DATA!$M$17,2)&amp;D312)))</f>
        <v/>
      </c>
      <c r="AF313" t="str">
        <f>IF(B312="","",IF(AND($CG$13=2,J312="NO"),"",IF(V313=800,"",LEFT(DATA!$M$18,2)&amp;D312)))</f>
        <v/>
      </c>
      <c r="AG313" t="str">
        <f>IF(B312="","",IF(AND($CG$13=2,J312="NO"),"",IF(V313=800,"",LEFT(DATA!$M$19,2)&amp;D312)))</f>
        <v/>
      </c>
      <c r="AJ313" s="192" t="str">
        <f t="shared" si="296"/>
        <v/>
      </c>
      <c r="AK313" s="192" t="str">
        <f t="shared" si="297"/>
        <v/>
      </c>
      <c r="AL313" s="192" t="str">
        <f t="shared" si="298"/>
        <v/>
      </c>
      <c r="AM313" s="192" t="e">
        <f t="shared" si="299"/>
        <v>#VALUE!</v>
      </c>
      <c r="AN313" s="192">
        <v>299</v>
      </c>
      <c r="AO313" s="192" t="str">
        <f>IF(AL313="","",INDEX($W$15:$AG$402,MATCH(AL313,V$15:$V$402,0),1))</f>
        <v/>
      </c>
      <c r="AP313" s="192" t="str">
        <f t="shared" si="300"/>
        <v/>
      </c>
      <c r="AQ313" s="192" t="str">
        <f t="shared" si="301"/>
        <v/>
      </c>
      <c r="AR313" s="192" t="str">
        <f t="shared" si="302"/>
        <v/>
      </c>
      <c r="AS313" s="192" t="str">
        <f t="shared" si="303"/>
        <v/>
      </c>
      <c r="AT313" s="192" t="str">
        <f t="shared" si="304"/>
        <v/>
      </c>
      <c r="AU313" s="192" t="str">
        <f t="shared" si="305"/>
        <v/>
      </c>
      <c r="AV313" s="192" t="str">
        <f t="shared" si="306"/>
        <v/>
      </c>
      <c r="AW313" s="192" t="str">
        <f t="shared" si="307"/>
        <v/>
      </c>
      <c r="AX313" s="192" t="str">
        <f t="shared" si="308"/>
        <v/>
      </c>
      <c r="AY313" s="192" t="str">
        <f t="shared" si="309"/>
        <v/>
      </c>
      <c r="BB313">
        <f t="shared" si="310"/>
        <v>800</v>
      </c>
      <c r="BC313">
        <f t="shared" si="311"/>
        <v>800</v>
      </c>
      <c r="BD313">
        <f t="shared" si="312"/>
        <v>800</v>
      </c>
      <c r="BE313">
        <f t="shared" si="313"/>
        <v>800</v>
      </c>
      <c r="BF313">
        <f t="shared" si="314"/>
        <v>800</v>
      </c>
      <c r="BG313">
        <f t="shared" si="315"/>
        <v>800</v>
      </c>
      <c r="BH313">
        <v>299</v>
      </c>
      <c r="BK313">
        <f t="shared" si="316"/>
        <v>800</v>
      </c>
      <c r="BL313">
        <f t="shared" si="317"/>
        <v>800</v>
      </c>
      <c r="BM313">
        <f t="shared" si="318"/>
        <v>800</v>
      </c>
      <c r="BN313">
        <f t="shared" si="319"/>
        <v>800</v>
      </c>
      <c r="BO313">
        <f t="shared" si="320"/>
        <v>800</v>
      </c>
      <c r="BP313">
        <f t="shared" si="321"/>
        <v>800</v>
      </c>
      <c r="BQ313">
        <f t="shared" si="322"/>
        <v>800</v>
      </c>
      <c r="CS313" s="193" t="str">
        <f t="shared" si="259"/>
        <v/>
      </c>
      <c r="CT313" s="193" t="str">
        <f t="shared" si="260"/>
        <v/>
      </c>
      <c r="CU313" s="193" t="str">
        <f t="shared" si="261"/>
        <v/>
      </c>
      <c r="CV313" s="193" t="str">
        <f t="shared" si="262"/>
        <v/>
      </c>
      <c r="CW313" s="193" t="str">
        <f t="shared" si="263"/>
        <v/>
      </c>
      <c r="CX313" s="193" t="str">
        <f t="shared" si="264"/>
        <v/>
      </c>
      <c r="CY313" s="193" t="str">
        <f t="shared" si="265"/>
        <v/>
      </c>
      <c r="CZ313" s="193" t="str">
        <f t="shared" si="266"/>
        <v/>
      </c>
      <c r="DA313" s="193" t="str">
        <f t="shared" si="267"/>
        <v/>
      </c>
      <c r="DB313" s="193" t="str">
        <f t="shared" si="268"/>
        <v/>
      </c>
      <c r="DC313" s="193" t="str">
        <f t="shared" si="269"/>
        <v/>
      </c>
      <c r="DF313">
        <v>300</v>
      </c>
      <c r="DG313" s="192" t="e">
        <f t="shared" si="270"/>
        <v>#NUM!</v>
      </c>
      <c r="DH313" s="192" t="e">
        <f t="shared" si="271"/>
        <v>#NUM!</v>
      </c>
      <c r="DI313" s="192" t="e">
        <f t="shared" si="272"/>
        <v>#NUM!</v>
      </c>
      <c r="DJ313" s="192" t="e">
        <f t="shared" si="273"/>
        <v>#NUM!</v>
      </c>
      <c r="DK313" s="192" t="e">
        <f t="shared" si="274"/>
        <v>#NUM!</v>
      </c>
      <c r="DL313" s="192" t="e">
        <f t="shared" si="275"/>
        <v>#NUM!</v>
      </c>
      <c r="DM313" s="192" t="e">
        <f t="shared" si="276"/>
        <v>#NUM!</v>
      </c>
      <c r="DN313" s="192" t="e">
        <f t="shared" si="277"/>
        <v>#NUM!</v>
      </c>
      <c r="DO313" s="192" t="e">
        <f t="shared" si="278"/>
        <v>#NUM!</v>
      </c>
      <c r="DP313" s="192" t="e">
        <f t="shared" si="279"/>
        <v>#NUM!</v>
      </c>
      <c r="DQ313" s="192" t="e">
        <f t="shared" si="280"/>
        <v>#NUM!</v>
      </c>
      <c r="DU313" s="204" t="e">
        <f t="shared" si="281"/>
        <v>#NUM!</v>
      </c>
      <c r="DV313" s="204" t="e">
        <f t="shared" si="282"/>
        <v>#NUM!</v>
      </c>
      <c r="DW313" s="204" t="e">
        <f t="shared" si="283"/>
        <v>#NUM!</v>
      </c>
      <c r="DX313" s="204" t="e">
        <f t="shared" si="284"/>
        <v>#NUM!</v>
      </c>
      <c r="DY313" s="204" t="e">
        <f t="shared" si="285"/>
        <v>#NUM!</v>
      </c>
      <c r="DZ313" s="204" t="e">
        <f t="shared" si="286"/>
        <v>#NUM!</v>
      </c>
      <c r="EA313" s="204" t="e">
        <f t="shared" si="287"/>
        <v>#NUM!</v>
      </c>
      <c r="EB313" s="204" t="e">
        <f t="shared" si="288"/>
        <v>#NUM!</v>
      </c>
      <c r="EC313" s="204" t="e">
        <f t="shared" si="289"/>
        <v>#NUM!</v>
      </c>
      <c r="ED313" s="204" t="e">
        <f t="shared" si="290"/>
        <v>#NUM!</v>
      </c>
      <c r="EE313" s="204" t="e">
        <f t="shared" si="291"/>
        <v>#NUM!</v>
      </c>
    </row>
    <row r="314" spans="2:135" ht="22.8" x14ac:dyDescent="0.3">
      <c r="B314" s="225" t="str">
        <f t="shared" si="292"/>
        <v/>
      </c>
      <c r="C314" s="226" t="str">
        <f t="shared" si="293"/>
        <v/>
      </c>
      <c r="D314" s="227" t="s">
        <v>293</v>
      </c>
      <c r="E314" s="279" t="s">
        <v>38</v>
      </c>
      <c r="F314" s="202"/>
      <c r="G314" s="202"/>
      <c r="H314" s="202"/>
      <c r="I314" s="202"/>
      <c r="J314" s="202"/>
      <c r="K314" s="201"/>
      <c r="U314">
        <v>300</v>
      </c>
      <c r="V314">
        <f t="shared" si="294"/>
        <v>800</v>
      </c>
      <c r="W314" t="str">
        <f t="shared" si="295"/>
        <v/>
      </c>
      <c r="X314" t="str">
        <f>IF(B313="","",IF(OR(W314="",W314=0),"",IF(V314=800,"",INDEX(DATA!$M$10:$Q$10,1,MATCH(W314,DATA!$M$9:$Q$9,0)))))</f>
        <v/>
      </c>
      <c r="Y314" t="str">
        <f>IF(B313="","",IF($CG$13=2,IF(OR(F313="NO",F313=""),"",F313),IF(V314=800,"",DATA!$M$11)))</f>
        <v/>
      </c>
      <c r="Z314" t="str">
        <f>IF(B313="","",IF(AND($CG$13=2,G313="NO"),"",IF(V314=800,"",LEFT(DATA!$M$12,2)&amp;D313)))</f>
        <v/>
      </c>
      <c r="AA314" t="str">
        <f>IF(B313="","",IF(AND($CG$13=2,G313="NO"),"",IF(V314=800,"",LEFT(DATA!$M$13,2)&amp;D313)))</f>
        <v/>
      </c>
      <c r="AB314" t="str">
        <f>IF(B313="","",IF(AND($CG$13=2,H313="NO"),"",IF(V314=800,"",LEFT(DATA!$M$14,2)&amp;D313)))</f>
        <v/>
      </c>
      <c r="AC314" t="str">
        <f>IF(B313="","",IF(AND($CG$13=2,H313="NO"),"",IF(V314=800,"",LEFT(DATA!$M$15,2)&amp;D313)))</f>
        <v/>
      </c>
      <c r="AD314" t="str">
        <f>IF(B313="","",IF(AND($CG$13=2,I313="NO"),"",IF(V314=800,"",LEFT(DATA!$M$16,2)&amp;D313)))</f>
        <v/>
      </c>
      <c r="AE314" t="str">
        <f>IF(B313="","",IF(AND($CG$13=2,I313="NO"),"",IF(V314=800,"",LEFT(DATA!$M$17,2)&amp;D313)))</f>
        <v/>
      </c>
      <c r="AF314" t="str">
        <f>IF(B313="","",IF(AND($CG$13=2,J313="NO"),"",IF(V314=800,"",LEFT(DATA!$M$18,2)&amp;D313)))</f>
        <v/>
      </c>
      <c r="AG314" t="str">
        <f>IF(B313="","",IF(AND($CG$13=2,J313="NO"),"",IF(V314=800,"",LEFT(DATA!$M$19,2)&amp;D313)))</f>
        <v/>
      </c>
      <c r="AJ314" s="192" t="str">
        <f t="shared" si="296"/>
        <v/>
      </c>
      <c r="AK314" s="192" t="str">
        <f t="shared" si="297"/>
        <v/>
      </c>
      <c r="AL314" s="192" t="str">
        <f t="shared" si="298"/>
        <v/>
      </c>
      <c r="AM314" s="192" t="e">
        <f t="shared" si="299"/>
        <v>#VALUE!</v>
      </c>
      <c r="AN314" s="192">
        <v>300</v>
      </c>
      <c r="AO314" s="192" t="str">
        <f>IF(AL314="","",INDEX($W$15:$AG$402,MATCH(AL314,V$15:$V$402,0),1))</f>
        <v/>
      </c>
      <c r="AP314" s="192" t="str">
        <f t="shared" si="300"/>
        <v/>
      </c>
      <c r="AQ314" s="192" t="str">
        <f t="shared" si="301"/>
        <v/>
      </c>
      <c r="AR314" s="192" t="str">
        <f t="shared" si="302"/>
        <v/>
      </c>
      <c r="AS314" s="192" t="str">
        <f t="shared" si="303"/>
        <v/>
      </c>
      <c r="AT314" s="192" t="str">
        <f t="shared" si="304"/>
        <v/>
      </c>
      <c r="AU314" s="192" t="str">
        <f t="shared" si="305"/>
        <v/>
      </c>
      <c r="AV314" s="192" t="str">
        <f t="shared" si="306"/>
        <v/>
      </c>
      <c r="AW314" s="192" t="str">
        <f t="shared" si="307"/>
        <v/>
      </c>
      <c r="AX314" s="192" t="str">
        <f t="shared" si="308"/>
        <v/>
      </c>
      <c r="AY314" s="192" t="str">
        <f t="shared" si="309"/>
        <v/>
      </c>
      <c r="BB314">
        <f t="shared" si="310"/>
        <v>800</v>
      </c>
      <c r="BC314">
        <f t="shared" si="311"/>
        <v>800</v>
      </c>
      <c r="BD314">
        <f t="shared" si="312"/>
        <v>800</v>
      </c>
      <c r="BE314">
        <f t="shared" si="313"/>
        <v>800</v>
      </c>
      <c r="BF314">
        <f t="shared" si="314"/>
        <v>800</v>
      </c>
      <c r="BG314">
        <f t="shared" si="315"/>
        <v>800</v>
      </c>
      <c r="BH314">
        <v>300</v>
      </c>
      <c r="BK314">
        <f t="shared" si="316"/>
        <v>800</v>
      </c>
      <c r="BL314">
        <f t="shared" si="317"/>
        <v>800</v>
      </c>
      <c r="BM314">
        <f t="shared" si="318"/>
        <v>800</v>
      </c>
      <c r="BN314">
        <f t="shared" si="319"/>
        <v>800</v>
      </c>
      <c r="BO314">
        <f t="shared" si="320"/>
        <v>800</v>
      </c>
      <c r="BP314">
        <f t="shared" si="321"/>
        <v>800</v>
      </c>
      <c r="BQ314">
        <f t="shared" si="322"/>
        <v>800</v>
      </c>
      <c r="CS314" s="193" t="str">
        <f t="shared" si="259"/>
        <v/>
      </c>
      <c r="CT314" s="193" t="str">
        <f t="shared" si="260"/>
        <v/>
      </c>
      <c r="CU314" s="193" t="str">
        <f t="shared" si="261"/>
        <v/>
      </c>
      <c r="CV314" s="193" t="str">
        <f t="shared" si="262"/>
        <v/>
      </c>
      <c r="CW314" s="193" t="str">
        <f t="shared" si="263"/>
        <v/>
      </c>
      <c r="CX314" s="193" t="str">
        <f t="shared" si="264"/>
        <v/>
      </c>
      <c r="CY314" s="193" t="str">
        <f t="shared" si="265"/>
        <v/>
      </c>
      <c r="CZ314" s="193" t="str">
        <f t="shared" si="266"/>
        <v/>
      </c>
      <c r="DA314" s="193" t="str">
        <f t="shared" si="267"/>
        <v/>
      </c>
      <c r="DB314" s="193" t="str">
        <f t="shared" si="268"/>
        <v/>
      </c>
      <c r="DC314" s="193" t="str">
        <f t="shared" si="269"/>
        <v/>
      </c>
      <c r="DF314">
        <v>301</v>
      </c>
      <c r="DG314" s="192" t="e">
        <f t="shared" si="270"/>
        <v>#NUM!</v>
      </c>
      <c r="DH314" s="192" t="e">
        <f t="shared" si="271"/>
        <v>#NUM!</v>
      </c>
      <c r="DI314" s="192" t="e">
        <f t="shared" si="272"/>
        <v>#NUM!</v>
      </c>
      <c r="DJ314" s="192" t="e">
        <f t="shared" si="273"/>
        <v>#NUM!</v>
      </c>
      <c r="DK314" s="192" t="e">
        <f t="shared" si="274"/>
        <v>#NUM!</v>
      </c>
      <c r="DL314" s="192" t="e">
        <f t="shared" si="275"/>
        <v>#NUM!</v>
      </c>
      <c r="DM314" s="192" t="e">
        <f t="shared" si="276"/>
        <v>#NUM!</v>
      </c>
      <c r="DN314" s="192" t="e">
        <f t="shared" si="277"/>
        <v>#NUM!</v>
      </c>
      <c r="DO314" s="192" t="e">
        <f t="shared" si="278"/>
        <v>#NUM!</v>
      </c>
      <c r="DP314" s="192" t="e">
        <f t="shared" si="279"/>
        <v>#NUM!</v>
      </c>
      <c r="DQ314" s="192" t="e">
        <f t="shared" si="280"/>
        <v>#NUM!</v>
      </c>
      <c r="DU314" s="204" t="e">
        <f t="shared" si="281"/>
        <v>#NUM!</v>
      </c>
      <c r="DV314" s="204" t="e">
        <f t="shared" si="282"/>
        <v>#NUM!</v>
      </c>
      <c r="DW314" s="204" t="e">
        <f t="shared" si="283"/>
        <v>#NUM!</v>
      </c>
      <c r="DX314" s="204" t="e">
        <f t="shared" si="284"/>
        <v>#NUM!</v>
      </c>
      <c r="DY314" s="204" t="e">
        <f t="shared" si="285"/>
        <v>#NUM!</v>
      </c>
      <c r="DZ314" s="204" t="e">
        <f t="shared" si="286"/>
        <v>#NUM!</v>
      </c>
      <c r="EA314" s="204" t="e">
        <f t="shared" si="287"/>
        <v>#NUM!</v>
      </c>
      <c r="EB314" s="204" t="e">
        <f t="shared" si="288"/>
        <v>#NUM!</v>
      </c>
      <c r="EC314" s="204" t="e">
        <f t="shared" si="289"/>
        <v>#NUM!</v>
      </c>
      <c r="ED314" s="204" t="e">
        <f t="shared" si="290"/>
        <v>#NUM!</v>
      </c>
      <c r="EE314" s="204" t="e">
        <f t="shared" si="291"/>
        <v>#NUM!</v>
      </c>
    </row>
    <row r="315" spans="2:135" ht="22.8" x14ac:dyDescent="0.3">
      <c r="B315" s="225" t="str">
        <f t="shared" si="292"/>
        <v/>
      </c>
      <c r="C315" s="226" t="str">
        <f t="shared" si="293"/>
        <v/>
      </c>
      <c r="D315" s="227" t="s">
        <v>293</v>
      </c>
      <c r="E315" s="279" t="s">
        <v>38</v>
      </c>
      <c r="F315" s="202"/>
      <c r="G315" s="202"/>
      <c r="H315" s="202"/>
      <c r="I315" s="202"/>
      <c r="J315" s="202"/>
      <c r="K315" s="201"/>
      <c r="U315">
        <v>301</v>
      </c>
      <c r="V315">
        <f t="shared" si="294"/>
        <v>800</v>
      </c>
      <c r="W315" t="str">
        <f t="shared" si="295"/>
        <v/>
      </c>
      <c r="X315" t="str">
        <f>IF(B314="","",IF(OR(W315="",W315=0),"",IF(V315=800,"",INDEX(DATA!$M$10:$Q$10,1,MATCH(W315,DATA!$M$9:$Q$9,0)))))</f>
        <v/>
      </c>
      <c r="Y315" t="str">
        <f>IF(B314="","",IF($CG$13=2,IF(OR(F314="NO",F314=""),"",F314),IF(V315=800,"",DATA!$M$11)))</f>
        <v/>
      </c>
      <c r="Z315" t="str">
        <f>IF(B314="","",IF(AND($CG$13=2,G314="NO"),"",IF(V315=800,"",LEFT(DATA!$M$12,2)&amp;D314)))</f>
        <v/>
      </c>
      <c r="AA315" t="str">
        <f>IF(B314="","",IF(AND($CG$13=2,G314="NO"),"",IF(V315=800,"",LEFT(DATA!$M$13,2)&amp;D314)))</f>
        <v/>
      </c>
      <c r="AB315" t="str">
        <f>IF(B314="","",IF(AND($CG$13=2,H314="NO"),"",IF(V315=800,"",LEFT(DATA!$M$14,2)&amp;D314)))</f>
        <v/>
      </c>
      <c r="AC315" t="str">
        <f>IF(B314="","",IF(AND($CG$13=2,H314="NO"),"",IF(V315=800,"",LEFT(DATA!$M$15,2)&amp;D314)))</f>
        <v/>
      </c>
      <c r="AD315" t="str">
        <f>IF(B314="","",IF(AND($CG$13=2,I314="NO"),"",IF(V315=800,"",LEFT(DATA!$M$16,2)&amp;D314)))</f>
        <v/>
      </c>
      <c r="AE315" t="str">
        <f>IF(B314="","",IF(AND($CG$13=2,I314="NO"),"",IF(V315=800,"",LEFT(DATA!$M$17,2)&amp;D314)))</f>
        <v/>
      </c>
      <c r="AF315" t="str">
        <f>IF(B314="","",IF(AND($CG$13=2,J314="NO"),"",IF(V315=800,"",LEFT(DATA!$M$18,2)&amp;D314)))</f>
        <v/>
      </c>
      <c r="AG315" t="str">
        <f>IF(B314="","",IF(AND($CG$13=2,J314="NO"),"",IF(V315=800,"",LEFT(DATA!$M$19,2)&amp;D314)))</f>
        <v/>
      </c>
      <c r="AJ315" s="192" t="str">
        <f t="shared" si="296"/>
        <v/>
      </c>
      <c r="AK315" s="192" t="str">
        <f t="shared" si="297"/>
        <v/>
      </c>
      <c r="AL315" s="192" t="str">
        <f t="shared" si="298"/>
        <v/>
      </c>
      <c r="AM315" s="192" t="e">
        <f t="shared" si="299"/>
        <v>#VALUE!</v>
      </c>
      <c r="AN315" s="192">
        <v>301</v>
      </c>
      <c r="AO315" s="192" t="str">
        <f>IF(AL315="","",INDEX($W$15:$AG$402,MATCH(AL315,V$15:$V$402,0),1))</f>
        <v/>
      </c>
      <c r="AP315" s="192" t="str">
        <f t="shared" si="300"/>
        <v/>
      </c>
      <c r="AQ315" s="192" t="str">
        <f t="shared" si="301"/>
        <v/>
      </c>
      <c r="AR315" s="192" t="str">
        <f t="shared" si="302"/>
        <v/>
      </c>
      <c r="AS315" s="192" t="str">
        <f t="shared" si="303"/>
        <v/>
      </c>
      <c r="AT315" s="192" t="str">
        <f t="shared" si="304"/>
        <v/>
      </c>
      <c r="AU315" s="192" t="str">
        <f t="shared" si="305"/>
        <v/>
      </c>
      <c r="AV315" s="192" t="str">
        <f t="shared" si="306"/>
        <v/>
      </c>
      <c r="AW315" s="192" t="str">
        <f t="shared" si="307"/>
        <v/>
      </c>
      <c r="AX315" s="192" t="str">
        <f t="shared" si="308"/>
        <v/>
      </c>
      <c r="AY315" s="192" t="str">
        <f t="shared" si="309"/>
        <v/>
      </c>
      <c r="BB315">
        <f t="shared" si="310"/>
        <v>800</v>
      </c>
      <c r="BC315">
        <f t="shared" si="311"/>
        <v>800</v>
      </c>
      <c r="BD315">
        <f t="shared" si="312"/>
        <v>800</v>
      </c>
      <c r="BE315">
        <f t="shared" si="313"/>
        <v>800</v>
      </c>
      <c r="BF315">
        <f t="shared" si="314"/>
        <v>800</v>
      </c>
      <c r="BG315">
        <f t="shared" si="315"/>
        <v>800</v>
      </c>
      <c r="BH315">
        <v>301</v>
      </c>
      <c r="BK315">
        <f t="shared" si="316"/>
        <v>800</v>
      </c>
      <c r="BL315">
        <f t="shared" si="317"/>
        <v>800</v>
      </c>
      <c r="BM315">
        <f t="shared" si="318"/>
        <v>800</v>
      </c>
      <c r="BN315">
        <f t="shared" si="319"/>
        <v>800</v>
      </c>
      <c r="BO315">
        <f t="shared" si="320"/>
        <v>800</v>
      </c>
      <c r="BP315">
        <f t="shared" si="321"/>
        <v>800</v>
      </c>
      <c r="BQ315">
        <f t="shared" si="322"/>
        <v>800</v>
      </c>
      <c r="CS315" s="193" t="str">
        <f t="shared" si="259"/>
        <v/>
      </c>
      <c r="CT315" s="193" t="str">
        <f t="shared" si="260"/>
        <v/>
      </c>
      <c r="CU315" s="193" t="str">
        <f t="shared" si="261"/>
        <v/>
      </c>
      <c r="CV315" s="193" t="str">
        <f t="shared" si="262"/>
        <v/>
      </c>
      <c r="CW315" s="193" t="str">
        <f t="shared" si="263"/>
        <v/>
      </c>
      <c r="CX315" s="193" t="str">
        <f t="shared" si="264"/>
        <v/>
      </c>
      <c r="CY315" s="193" t="str">
        <f t="shared" si="265"/>
        <v/>
      </c>
      <c r="CZ315" s="193" t="str">
        <f t="shared" si="266"/>
        <v/>
      </c>
      <c r="DA315" s="193" t="str">
        <f t="shared" si="267"/>
        <v/>
      </c>
      <c r="DB315" s="193" t="str">
        <f t="shared" si="268"/>
        <v/>
      </c>
      <c r="DC315" s="193" t="str">
        <f t="shared" si="269"/>
        <v/>
      </c>
      <c r="DF315">
        <v>302</v>
      </c>
      <c r="DG315" s="192" t="e">
        <f t="shared" si="270"/>
        <v>#NUM!</v>
      </c>
      <c r="DH315" s="192" t="e">
        <f t="shared" si="271"/>
        <v>#NUM!</v>
      </c>
      <c r="DI315" s="192" t="e">
        <f t="shared" si="272"/>
        <v>#NUM!</v>
      </c>
      <c r="DJ315" s="192" t="e">
        <f t="shared" si="273"/>
        <v>#NUM!</v>
      </c>
      <c r="DK315" s="192" t="e">
        <f t="shared" si="274"/>
        <v>#NUM!</v>
      </c>
      <c r="DL315" s="192" t="e">
        <f t="shared" si="275"/>
        <v>#NUM!</v>
      </c>
      <c r="DM315" s="192" t="e">
        <f t="shared" si="276"/>
        <v>#NUM!</v>
      </c>
      <c r="DN315" s="192" t="e">
        <f t="shared" si="277"/>
        <v>#NUM!</v>
      </c>
      <c r="DO315" s="192" t="e">
        <f t="shared" si="278"/>
        <v>#NUM!</v>
      </c>
      <c r="DP315" s="192" t="e">
        <f t="shared" si="279"/>
        <v>#NUM!</v>
      </c>
      <c r="DQ315" s="192" t="e">
        <f t="shared" si="280"/>
        <v>#NUM!</v>
      </c>
      <c r="DU315" s="204" t="e">
        <f t="shared" si="281"/>
        <v>#NUM!</v>
      </c>
      <c r="DV315" s="204" t="e">
        <f t="shared" si="282"/>
        <v>#NUM!</v>
      </c>
      <c r="DW315" s="204" t="e">
        <f t="shared" si="283"/>
        <v>#NUM!</v>
      </c>
      <c r="DX315" s="204" t="e">
        <f t="shared" si="284"/>
        <v>#NUM!</v>
      </c>
      <c r="DY315" s="204" t="e">
        <f t="shared" si="285"/>
        <v>#NUM!</v>
      </c>
      <c r="DZ315" s="204" t="e">
        <f t="shared" si="286"/>
        <v>#NUM!</v>
      </c>
      <c r="EA315" s="204" t="e">
        <f t="shared" si="287"/>
        <v>#NUM!</v>
      </c>
      <c r="EB315" s="204" t="e">
        <f t="shared" si="288"/>
        <v>#NUM!</v>
      </c>
      <c r="EC315" s="204" t="e">
        <f t="shared" si="289"/>
        <v>#NUM!</v>
      </c>
      <c r="ED315" s="204" t="e">
        <f t="shared" si="290"/>
        <v>#NUM!</v>
      </c>
      <c r="EE315" s="204" t="e">
        <f t="shared" si="291"/>
        <v>#NUM!</v>
      </c>
    </row>
    <row r="316" spans="2:135" ht="22.8" x14ac:dyDescent="0.3">
      <c r="B316" s="225" t="str">
        <f t="shared" si="292"/>
        <v/>
      </c>
      <c r="C316" s="226" t="str">
        <f t="shared" si="293"/>
        <v/>
      </c>
      <c r="D316" s="227" t="s">
        <v>293</v>
      </c>
      <c r="E316" s="279" t="s">
        <v>38</v>
      </c>
      <c r="F316" s="202"/>
      <c r="G316" s="202"/>
      <c r="H316" s="202"/>
      <c r="I316" s="202"/>
      <c r="J316" s="202"/>
      <c r="K316" s="201"/>
      <c r="U316">
        <v>302</v>
      </c>
      <c r="V316">
        <f t="shared" si="294"/>
        <v>800</v>
      </c>
      <c r="W316" t="str">
        <f t="shared" si="295"/>
        <v/>
      </c>
      <c r="X316" t="str">
        <f>IF(B315="","",IF(OR(W316="",W316=0),"",IF(V316=800,"",INDEX(DATA!$M$10:$Q$10,1,MATCH(W316,DATA!$M$9:$Q$9,0)))))</f>
        <v/>
      </c>
      <c r="Y316" t="str">
        <f>IF(B315="","",IF($CG$13=2,IF(OR(F315="NO",F315=""),"",F315),IF(V316=800,"",DATA!$M$11)))</f>
        <v/>
      </c>
      <c r="Z316" t="str">
        <f>IF(B315="","",IF(AND($CG$13=2,G315="NO"),"",IF(V316=800,"",LEFT(DATA!$M$12,2)&amp;D315)))</f>
        <v/>
      </c>
      <c r="AA316" t="str">
        <f>IF(B315="","",IF(AND($CG$13=2,G315="NO"),"",IF(V316=800,"",LEFT(DATA!$M$13,2)&amp;D315)))</f>
        <v/>
      </c>
      <c r="AB316" t="str">
        <f>IF(B315="","",IF(AND($CG$13=2,H315="NO"),"",IF(V316=800,"",LEFT(DATA!$M$14,2)&amp;D315)))</f>
        <v/>
      </c>
      <c r="AC316" t="str">
        <f>IF(B315="","",IF(AND($CG$13=2,H315="NO"),"",IF(V316=800,"",LEFT(DATA!$M$15,2)&amp;D315)))</f>
        <v/>
      </c>
      <c r="AD316" t="str">
        <f>IF(B315="","",IF(AND($CG$13=2,I315="NO"),"",IF(V316=800,"",LEFT(DATA!$M$16,2)&amp;D315)))</f>
        <v/>
      </c>
      <c r="AE316" t="str">
        <f>IF(B315="","",IF(AND($CG$13=2,I315="NO"),"",IF(V316=800,"",LEFT(DATA!$M$17,2)&amp;D315)))</f>
        <v/>
      </c>
      <c r="AF316" t="str">
        <f>IF(B315="","",IF(AND($CG$13=2,J315="NO"),"",IF(V316=800,"",LEFT(DATA!$M$18,2)&amp;D315)))</f>
        <v/>
      </c>
      <c r="AG316" t="str">
        <f>IF(B315="","",IF(AND($CG$13=2,J315="NO"),"",IF(V316=800,"",LEFT(DATA!$M$19,2)&amp;D315)))</f>
        <v/>
      </c>
      <c r="AJ316" s="192" t="str">
        <f t="shared" si="296"/>
        <v/>
      </c>
      <c r="AK316" s="192" t="str">
        <f t="shared" si="297"/>
        <v/>
      </c>
      <c r="AL316" s="192" t="str">
        <f t="shared" si="298"/>
        <v/>
      </c>
      <c r="AM316" s="192" t="e">
        <f t="shared" si="299"/>
        <v>#VALUE!</v>
      </c>
      <c r="AN316" s="192">
        <v>302</v>
      </c>
      <c r="AO316" s="192" t="str">
        <f>IF(AL316="","",INDEX($W$15:$AG$402,MATCH(AL316,V$15:$V$402,0),1))</f>
        <v/>
      </c>
      <c r="AP316" s="192" t="str">
        <f t="shared" si="300"/>
        <v/>
      </c>
      <c r="AQ316" s="192" t="str">
        <f t="shared" si="301"/>
        <v/>
      </c>
      <c r="AR316" s="192" t="str">
        <f t="shared" si="302"/>
        <v/>
      </c>
      <c r="AS316" s="192" t="str">
        <f t="shared" si="303"/>
        <v/>
      </c>
      <c r="AT316" s="192" t="str">
        <f t="shared" si="304"/>
        <v/>
      </c>
      <c r="AU316" s="192" t="str">
        <f t="shared" si="305"/>
        <v/>
      </c>
      <c r="AV316" s="192" t="str">
        <f t="shared" si="306"/>
        <v/>
      </c>
      <c r="AW316" s="192" t="str">
        <f t="shared" si="307"/>
        <v/>
      </c>
      <c r="AX316" s="192" t="str">
        <f t="shared" si="308"/>
        <v/>
      </c>
      <c r="AY316" s="192" t="str">
        <f t="shared" si="309"/>
        <v/>
      </c>
      <c r="BB316">
        <f t="shared" si="310"/>
        <v>800</v>
      </c>
      <c r="BC316">
        <f t="shared" si="311"/>
        <v>800</v>
      </c>
      <c r="BD316">
        <f t="shared" si="312"/>
        <v>800</v>
      </c>
      <c r="BE316">
        <f t="shared" si="313"/>
        <v>800</v>
      </c>
      <c r="BF316">
        <f t="shared" si="314"/>
        <v>800</v>
      </c>
      <c r="BG316">
        <f t="shared" si="315"/>
        <v>800</v>
      </c>
      <c r="BH316">
        <v>302</v>
      </c>
      <c r="BK316">
        <f t="shared" si="316"/>
        <v>800</v>
      </c>
      <c r="BL316">
        <f t="shared" si="317"/>
        <v>800</v>
      </c>
      <c r="BM316">
        <f t="shared" si="318"/>
        <v>800</v>
      </c>
      <c r="BN316">
        <f t="shared" si="319"/>
        <v>800</v>
      </c>
      <c r="BO316">
        <f t="shared" si="320"/>
        <v>800</v>
      </c>
      <c r="BP316">
        <f t="shared" si="321"/>
        <v>800</v>
      </c>
      <c r="BQ316">
        <f t="shared" si="322"/>
        <v>800</v>
      </c>
      <c r="CS316" s="193" t="str">
        <f t="shared" si="259"/>
        <v/>
      </c>
      <c r="CT316" s="193" t="str">
        <f t="shared" si="260"/>
        <v/>
      </c>
      <c r="CU316" s="193" t="str">
        <f t="shared" si="261"/>
        <v/>
      </c>
      <c r="CV316" s="193" t="str">
        <f t="shared" si="262"/>
        <v/>
      </c>
      <c r="CW316" s="193" t="str">
        <f t="shared" si="263"/>
        <v/>
      </c>
      <c r="CX316" s="193" t="str">
        <f t="shared" si="264"/>
        <v/>
      </c>
      <c r="CY316" s="193" t="str">
        <f t="shared" si="265"/>
        <v/>
      </c>
      <c r="CZ316" s="193" t="str">
        <f t="shared" si="266"/>
        <v/>
      </c>
      <c r="DA316" s="193" t="str">
        <f t="shared" si="267"/>
        <v/>
      </c>
      <c r="DB316" s="193" t="str">
        <f t="shared" si="268"/>
        <v/>
      </c>
      <c r="DC316" s="193" t="str">
        <f t="shared" si="269"/>
        <v/>
      </c>
      <c r="DF316">
        <v>303</v>
      </c>
      <c r="DG316" s="192" t="e">
        <f t="shared" si="270"/>
        <v>#NUM!</v>
      </c>
      <c r="DH316" s="192" t="e">
        <f t="shared" si="271"/>
        <v>#NUM!</v>
      </c>
      <c r="DI316" s="192" t="e">
        <f t="shared" si="272"/>
        <v>#NUM!</v>
      </c>
      <c r="DJ316" s="192" t="e">
        <f t="shared" si="273"/>
        <v>#NUM!</v>
      </c>
      <c r="DK316" s="192" t="e">
        <f t="shared" si="274"/>
        <v>#NUM!</v>
      </c>
      <c r="DL316" s="192" t="e">
        <f t="shared" si="275"/>
        <v>#NUM!</v>
      </c>
      <c r="DM316" s="192" t="e">
        <f t="shared" si="276"/>
        <v>#NUM!</v>
      </c>
      <c r="DN316" s="192" t="e">
        <f t="shared" si="277"/>
        <v>#NUM!</v>
      </c>
      <c r="DO316" s="192" t="e">
        <f t="shared" si="278"/>
        <v>#NUM!</v>
      </c>
      <c r="DP316" s="192" t="e">
        <f t="shared" si="279"/>
        <v>#NUM!</v>
      </c>
      <c r="DQ316" s="192" t="e">
        <f t="shared" si="280"/>
        <v>#NUM!</v>
      </c>
      <c r="DU316" s="204" t="e">
        <f t="shared" si="281"/>
        <v>#NUM!</v>
      </c>
      <c r="DV316" s="204" t="e">
        <f t="shared" si="282"/>
        <v>#NUM!</v>
      </c>
      <c r="DW316" s="204" t="e">
        <f t="shared" si="283"/>
        <v>#NUM!</v>
      </c>
      <c r="DX316" s="204" t="e">
        <f t="shared" si="284"/>
        <v>#NUM!</v>
      </c>
      <c r="DY316" s="204" t="e">
        <f t="shared" si="285"/>
        <v>#NUM!</v>
      </c>
      <c r="DZ316" s="204" t="e">
        <f t="shared" si="286"/>
        <v>#NUM!</v>
      </c>
      <c r="EA316" s="204" t="e">
        <f t="shared" si="287"/>
        <v>#NUM!</v>
      </c>
      <c r="EB316" s="204" t="e">
        <f t="shared" si="288"/>
        <v>#NUM!</v>
      </c>
      <c r="EC316" s="204" t="e">
        <f t="shared" si="289"/>
        <v>#NUM!</v>
      </c>
      <c r="ED316" s="204" t="e">
        <f t="shared" si="290"/>
        <v>#NUM!</v>
      </c>
      <c r="EE316" s="204" t="e">
        <f t="shared" si="291"/>
        <v>#NUM!</v>
      </c>
    </row>
    <row r="317" spans="2:135" ht="22.8" x14ac:dyDescent="0.3">
      <c r="B317" s="225" t="str">
        <f t="shared" si="292"/>
        <v/>
      </c>
      <c r="C317" s="226" t="str">
        <f t="shared" si="293"/>
        <v/>
      </c>
      <c r="D317" s="227" t="s">
        <v>293</v>
      </c>
      <c r="E317" s="279" t="s">
        <v>38</v>
      </c>
      <c r="F317" s="202"/>
      <c r="G317" s="202"/>
      <c r="H317" s="202"/>
      <c r="I317" s="202"/>
      <c r="J317" s="202"/>
      <c r="K317" s="201"/>
      <c r="U317">
        <v>303</v>
      </c>
      <c r="V317">
        <f t="shared" si="294"/>
        <v>800</v>
      </c>
      <c r="W317" t="str">
        <f t="shared" si="295"/>
        <v/>
      </c>
      <c r="X317" t="str">
        <f>IF(B316="","",IF(OR(W317="",W317=0),"",IF(V317=800,"",INDEX(DATA!$M$10:$Q$10,1,MATCH(W317,DATA!$M$9:$Q$9,0)))))</f>
        <v/>
      </c>
      <c r="Y317" t="str">
        <f>IF(B316="","",IF($CG$13=2,IF(OR(F316="NO",F316=""),"",F316),IF(V317=800,"",DATA!$M$11)))</f>
        <v/>
      </c>
      <c r="Z317" t="str">
        <f>IF(B316="","",IF(AND($CG$13=2,G316="NO"),"",IF(V317=800,"",LEFT(DATA!$M$12,2)&amp;D316)))</f>
        <v/>
      </c>
      <c r="AA317" t="str">
        <f>IF(B316="","",IF(AND($CG$13=2,G316="NO"),"",IF(V317=800,"",LEFT(DATA!$M$13,2)&amp;D316)))</f>
        <v/>
      </c>
      <c r="AB317" t="str">
        <f>IF(B316="","",IF(AND($CG$13=2,H316="NO"),"",IF(V317=800,"",LEFT(DATA!$M$14,2)&amp;D316)))</f>
        <v/>
      </c>
      <c r="AC317" t="str">
        <f>IF(B316="","",IF(AND($CG$13=2,H316="NO"),"",IF(V317=800,"",LEFT(DATA!$M$15,2)&amp;D316)))</f>
        <v/>
      </c>
      <c r="AD317" t="str">
        <f>IF(B316="","",IF(AND($CG$13=2,I316="NO"),"",IF(V317=800,"",LEFT(DATA!$M$16,2)&amp;D316)))</f>
        <v/>
      </c>
      <c r="AE317" t="str">
        <f>IF(B316="","",IF(AND($CG$13=2,I316="NO"),"",IF(V317=800,"",LEFT(DATA!$M$17,2)&amp;D316)))</f>
        <v/>
      </c>
      <c r="AF317" t="str">
        <f>IF(B316="","",IF(AND($CG$13=2,J316="NO"),"",IF(V317=800,"",LEFT(DATA!$M$18,2)&amp;D316)))</f>
        <v/>
      </c>
      <c r="AG317" t="str">
        <f>IF(B316="","",IF(AND($CG$13=2,J316="NO"),"",IF(V317=800,"",LEFT(DATA!$M$19,2)&amp;D316)))</f>
        <v/>
      </c>
      <c r="AJ317" s="192" t="str">
        <f t="shared" si="296"/>
        <v/>
      </c>
      <c r="AK317" s="192" t="str">
        <f t="shared" si="297"/>
        <v/>
      </c>
      <c r="AL317" s="192" t="str">
        <f t="shared" si="298"/>
        <v/>
      </c>
      <c r="AM317" s="192" t="e">
        <f t="shared" si="299"/>
        <v>#VALUE!</v>
      </c>
      <c r="AN317" s="192">
        <v>303</v>
      </c>
      <c r="AO317" s="192" t="str">
        <f>IF(AL317="","",INDEX($W$15:$AG$402,MATCH(AL317,V$15:$V$402,0),1))</f>
        <v/>
      </c>
      <c r="AP317" s="192" t="str">
        <f t="shared" si="300"/>
        <v/>
      </c>
      <c r="AQ317" s="192" t="str">
        <f t="shared" si="301"/>
        <v/>
      </c>
      <c r="AR317" s="192" t="str">
        <f t="shared" si="302"/>
        <v/>
      </c>
      <c r="AS317" s="192" t="str">
        <f t="shared" si="303"/>
        <v/>
      </c>
      <c r="AT317" s="192" t="str">
        <f t="shared" si="304"/>
        <v/>
      </c>
      <c r="AU317" s="192" t="str">
        <f t="shared" si="305"/>
        <v/>
      </c>
      <c r="AV317" s="192" t="str">
        <f t="shared" si="306"/>
        <v/>
      </c>
      <c r="AW317" s="192" t="str">
        <f t="shared" si="307"/>
        <v/>
      </c>
      <c r="AX317" s="192" t="str">
        <f t="shared" si="308"/>
        <v/>
      </c>
      <c r="AY317" s="192" t="str">
        <f t="shared" si="309"/>
        <v/>
      </c>
      <c r="BB317">
        <f t="shared" si="310"/>
        <v>800</v>
      </c>
      <c r="BC317">
        <f t="shared" si="311"/>
        <v>800</v>
      </c>
      <c r="BD317">
        <f t="shared" si="312"/>
        <v>800</v>
      </c>
      <c r="BE317">
        <f t="shared" si="313"/>
        <v>800</v>
      </c>
      <c r="BF317">
        <f t="shared" si="314"/>
        <v>800</v>
      </c>
      <c r="BG317">
        <f t="shared" si="315"/>
        <v>800</v>
      </c>
      <c r="BH317">
        <v>303</v>
      </c>
      <c r="BK317">
        <f t="shared" si="316"/>
        <v>800</v>
      </c>
      <c r="BL317">
        <f t="shared" si="317"/>
        <v>800</v>
      </c>
      <c r="BM317">
        <f t="shared" si="318"/>
        <v>800</v>
      </c>
      <c r="BN317">
        <f t="shared" si="319"/>
        <v>800</v>
      </c>
      <c r="BO317">
        <f t="shared" si="320"/>
        <v>800</v>
      </c>
      <c r="BP317">
        <f t="shared" si="321"/>
        <v>800</v>
      </c>
      <c r="BQ317">
        <f t="shared" si="322"/>
        <v>800</v>
      </c>
      <c r="CS317" s="193" t="str">
        <f t="shared" si="259"/>
        <v/>
      </c>
      <c r="CT317" s="193" t="str">
        <f t="shared" si="260"/>
        <v/>
      </c>
      <c r="CU317" s="193" t="str">
        <f t="shared" si="261"/>
        <v/>
      </c>
      <c r="CV317" s="193" t="str">
        <f t="shared" si="262"/>
        <v/>
      </c>
      <c r="CW317" s="193" t="str">
        <f t="shared" si="263"/>
        <v/>
      </c>
      <c r="CX317" s="193" t="str">
        <f t="shared" si="264"/>
        <v/>
      </c>
      <c r="CY317" s="193" t="str">
        <f t="shared" si="265"/>
        <v/>
      </c>
      <c r="CZ317" s="193" t="str">
        <f t="shared" si="266"/>
        <v/>
      </c>
      <c r="DA317" s="193" t="str">
        <f t="shared" si="267"/>
        <v/>
      </c>
      <c r="DB317" s="193" t="str">
        <f t="shared" si="268"/>
        <v/>
      </c>
      <c r="DC317" s="193" t="str">
        <f t="shared" si="269"/>
        <v/>
      </c>
      <c r="DF317">
        <v>304</v>
      </c>
      <c r="DG317" s="192" t="e">
        <f t="shared" si="270"/>
        <v>#NUM!</v>
      </c>
      <c r="DH317" s="192" t="e">
        <f t="shared" si="271"/>
        <v>#NUM!</v>
      </c>
      <c r="DI317" s="192" t="e">
        <f t="shared" si="272"/>
        <v>#NUM!</v>
      </c>
      <c r="DJ317" s="192" t="e">
        <f t="shared" si="273"/>
        <v>#NUM!</v>
      </c>
      <c r="DK317" s="192" t="e">
        <f t="shared" si="274"/>
        <v>#NUM!</v>
      </c>
      <c r="DL317" s="192" t="e">
        <f t="shared" si="275"/>
        <v>#NUM!</v>
      </c>
      <c r="DM317" s="192" t="e">
        <f t="shared" si="276"/>
        <v>#NUM!</v>
      </c>
      <c r="DN317" s="192" t="e">
        <f t="shared" si="277"/>
        <v>#NUM!</v>
      </c>
      <c r="DO317" s="192" t="e">
        <f t="shared" si="278"/>
        <v>#NUM!</v>
      </c>
      <c r="DP317" s="192" t="e">
        <f t="shared" si="279"/>
        <v>#NUM!</v>
      </c>
      <c r="DQ317" s="192" t="e">
        <f t="shared" si="280"/>
        <v>#NUM!</v>
      </c>
      <c r="DU317" s="204" t="e">
        <f t="shared" si="281"/>
        <v>#NUM!</v>
      </c>
      <c r="DV317" s="204" t="e">
        <f t="shared" si="282"/>
        <v>#NUM!</v>
      </c>
      <c r="DW317" s="204" t="e">
        <f t="shared" si="283"/>
        <v>#NUM!</v>
      </c>
      <c r="DX317" s="204" t="e">
        <f t="shared" si="284"/>
        <v>#NUM!</v>
      </c>
      <c r="DY317" s="204" t="e">
        <f t="shared" si="285"/>
        <v>#NUM!</v>
      </c>
      <c r="DZ317" s="204" t="e">
        <f t="shared" si="286"/>
        <v>#NUM!</v>
      </c>
      <c r="EA317" s="204" t="e">
        <f t="shared" si="287"/>
        <v>#NUM!</v>
      </c>
      <c r="EB317" s="204" t="e">
        <f t="shared" si="288"/>
        <v>#NUM!</v>
      </c>
      <c r="EC317" s="204" t="e">
        <f t="shared" si="289"/>
        <v>#NUM!</v>
      </c>
      <c r="ED317" s="204" t="e">
        <f t="shared" si="290"/>
        <v>#NUM!</v>
      </c>
      <c r="EE317" s="204" t="e">
        <f t="shared" si="291"/>
        <v>#NUM!</v>
      </c>
    </row>
    <row r="318" spans="2:135" ht="22.8" x14ac:dyDescent="0.3">
      <c r="B318" s="225" t="str">
        <f t="shared" si="292"/>
        <v/>
      </c>
      <c r="C318" s="226" t="str">
        <f t="shared" si="293"/>
        <v/>
      </c>
      <c r="D318" s="227" t="s">
        <v>293</v>
      </c>
      <c r="E318" s="279" t="s">
        <v>38</v>
      </c>
      <c r="F318" s="202"/>
      <c r="G318" s="202"/>
      <c r="H318" s="202"/>
      <c r="I318" s="202"/>
      <c r="J318" s="202"/>
      <c r="K318" s="201"/>
      <c r="U318">
        <v>304</v>
      </c>
      <c r="V318">
        <f t="shared" si="294"/>
        <v>800</v>
      </c>
      <c r="W318" t="str">
        <f t="shared" si="295"/>
        <v/>
      </c>
      <c r="X318" t="str">
        <f>IF(B317="","",IF(OR(W318="",W318=0),"",IF(V318=800,"",INDEX(DATA!$M$10:$Q$10,1,MATCH(W318,DATA!$M$9:$Q$9,0)))))</f>
        <v/>
      </c>
      <c r="Y318" t="str">
        <f>IF(B317="","",IF($CG$13=2,IF(OR(F317="NO",F317=""),"",F317),IF(V318=800,"",DATA!$M$11)))</f>
        <v/>
      </c>
      <c r="Z318" t="str">
        <f>IF(B317="","",IF(AND($CG$13=2,G317="NO"),"",IF(V318=800,"",LEFT(DATA!$M$12,2)&amp;D317)))</f>
        <v/>
      </c>
      <c r="AA318" t="str">
        <f>IF(B317="","",IF(AND($CG$13=2,G317="NO"),"",IF(V318=800,"",LEFT(DATA!$M$13,2)&amp;D317)))</f>
        <v/>
      </c>
      <c r="AB318" t="str">
        <f>IF(B317="","",IF(AND($CG$13=2,H317="NO"),"",IF(V318=800,"",LEFT(DATA!$M$14,2)&amp;D317)))</f>
        <v/>
      </c>
      <c r="AC318" t="str">
        <f>IF(B317="","",IF(AND($CG$13=2,H317="NO"),"",IF(V318=800,"",LEFT(DATA!$M$15,2)&amp;D317)))</f>
        <v/>
      </c>
      <c r="AD318" t="str">
        <f>IF(B317="","",IF(AND($CG$13=2,I317="NO"),"",IF(V318=800,"",LEFT(DATA!$M$16,2)&amp;D317)))</f>
        <v/>
      </c>
      <c r="AE318" t="str">
        <f>IF(B317="","",IF(AND($CG$13=2,I317="NO"),"",IF(V318=800,"",LEFT(DATA!$M$17,2)&amp;D317)))</f>
        <v/>
      </c>
      <c r="AF318" t="str">
        <f>IF(B317="","",IF(AND($CG$13=2,J317="NO"),"",IF(V318=800,"",LEFT(DATA!$M$18,2)&amp;D317)))</f>
        <v/>
      </c>
      <c r="AG318" t="str">
        <f>IF(B317="","",IF(AND($CG$13=2,J317="NO"),"",IF(V318=800,"",LEFT(DATA!$M$19,2)&amp;D317)))</f>
        <v/>
      </c>
      <c r="AJ318" s="192" t="str">
        <f t="shared" si="296"/>
        <v/>
      </c>
      <c r="AK318" s="192" t="str">
        <f t="shared" si="297"/>
        <v/>
      </c>
      <c r="AL318" s="192" t="str">
        <f t="shared" si="298"/>
        <v/>
      </c>
      <c r="AM318" s="192" t="e">
        <f t="shared" si="299"/>
        <v>#VALUE!</v>
      </c>
      <c r="AN318" s="192">
        <v>304</v>
      </c>
      <c r="AO318" s="192" t="str">
        <f>IF(AL318="","",INDEX($W$15:$AG$402,MATCH(AL318,V$15:$V$402,0),1))</f>
        <v/>
      </c>
      <c r="AP318" s="192" t="str">
        <f t="shared" si="300"/>
        <v/>
      </c>
      <c r="AQ318" s="192" t="str">
        <f t="shared" si="301"/>
        <v/>
      </c>
      <c r="AR318" s="192" t="str">
        <f t="shared" si="302"/>
        <v/>
      </c>
      <c r="AS318" s="192" t="str">
        <f t="shared" si="303"/>
        <v/>
      </c>
      <c r="AT318" s="192" t="str">
        <f t="shared" si="304"/>
        <v/>
      </c>
      <c r="AU318" s="192" t="str">
        <f t="shared" si="305"/>
        <v/>
      </c>
      <c r="AV318" s="192" t="str">
        <f t="shared" si="306"/>
        <v/>
      </c>
      <c r="AW318" s="192" t="str">
        <f t="shared" si="307"/>
        <v/>
      </c>
      <c r="AX318" s="192" t="str">
        <f t="shared" si="308"/>
        <v/>
      </c>
      <c r="AY318" s="192" t="str">
        <f t="shared" si="309"/>
        <v/>
      </c>
      <c r="BB318">
        <f t="shared" si="310"/>
        <v>800</v>
      </c>
      <c r="BC318">
        <f t="shared" si="311"/>
        <v>800</v>
      </c>
      <c r="BD318">
        <f t="shared" si="312"/>
        <v>800</v>
      </c>
      <c r="BE318">
        <f t="shared" si="313"/>
        <v>800</v>
      </c>
      <c r="BF318">
        <f t="shared" si="314"/>
        <v>800</v>
      </c>
      <c r="BG318">
        <f t="shared" si="315"/>
        <v>800</v>
      </c>
      <c r="BH318">
        <v>304</v>
      </c>
      <c r="BK318">
        <f t="shared" si="316"/>
        <v>800</v>
      </c>
      <c r="BL318">
        <f t="shared" si="317"/>
        <v>800</v>
      </c>
      <c r="BM318">
        <f t="shared" si="318"/>
        <v>800</v>
      </c>
      <c r="BN318">
        <f t="shared" si="319"/>
        <v>800</v>
      </c>
      <c r="BO318">
        <f t="shared" si="320"/>
        <v>800</v>
      </c>
      <c r="BP318">
        <f t="shared" si="321"/>
        <v>800</v>
      </c>
      <c r="BQ318">
        <f t="shared" si="322"/>
        <v>800</v>
      </c>
      <c r="CS318" s="193" t="str">
        <f t="shared" si="259"/>
        <v/>
      </c>
      <c r="CT318" s="193" t="str">
        <f t="shared" si="260"/>
        <v/>
      </c>
      <c r="CU318" s="193" t="str">
        <f t="shared" si="261"/>
        <v/>
      </c>
      <c r="CV318" s="193" t="str">
        <f t="shared" si="262"/>
        <v/>
      </c>
      <c r="CW318" s="193" t="str">
        <f t="shared" si="263"/>
        <v/>
      </c>
      <c r="CX318" s="193" t="str">
        <f t="shared" si="264"/>
        <v/>
      </c>
      <c r="CY318" s="193" t="str">
        <f t="shared" si="265"/>
        <v/>
      </c>
      <c r="CZ318" s="193" t="str">
        <f t="shared" si="266"/>
        <v/>
      </c>
      <c r="DA318" s="193" t="str">
        <f t="shared" si="267"/>
        <v/>
      </c>
      <c r="DB318" s="193" t="str">
        <f t="shared" si="268"/>
        <v/>
      </c>
      <c r="DC318" s="193" t="str">
        <f t="shared" si="269"/>
        <v/>
      </c>
      <c r="DF318">
        <v>305</v>
      </c>
      <c r="DG318" s="192" t="e">
        <f t="shared" si="270"/>
        <v>#NUM!</v>
      </c>
      <c r="DH318" s="192" t="e">
        <f t="shared" si="271"/>
        <v>#NUM!</v>
      </c>
      <c r="DI318" s="192" t="e">
        <f t="shared" si="272"/>
        <v>#NUM!</v>
      </c>
      <c r="DJ318" s="192" t="e">
        <f t="shared" si="273"/>
        <v>#NUM!</v>
      </c>
      <c r="DK318" s="192" t="e">
        <f t="shared" si="274"/>
        <v>#NUM!</v>
      </c>
      <c r="DL318" s="192" t="e">
        <f t="shared" si="275"/>
        <v>#NUM!</v>
      </c>
      <c r="DM318" s="192" t="e">
        <f t="shared" si="276"/>
        <v>#NUM!</v>
      </c>
      <c r="DN318" s="192" t="e">
        <f t="shared" si="277"/>
        <v>#NUM!</v>
      </c>
      <c r="DO318" s="192" t="e">
        <f t="shared" si="278"/>
        <v>#NUM!</v>
      </c>
      <c r="DP318" s="192" t="e">
        <f t="shared" si="279"/>
        <v>#NUM!</v>
      </c>
      <c r="DQ318" s="192" t="e">
        <f t="shared" si="280"/>
        <v>#NUM!</v>
      </c>
      <c r="DU318" s="204" t="e">
        <f t="shared" si="281"/>
        <v>#NUM!</v>
      </c>
      <c r="DV318" s="204" t="e">
        <f t="shared" si="282"/>
        <v>#NUM!</v>
      </c>
      <c r="DW318" s="204" t="e">
        <f t="shared" si="283"/>
        <v>#NUM!</v>
      </c>
      <c r="DX318" s="204" t="e">
        <f t="shared" si="284"/>
        <v>#NUM!</v>
      </c>
      <c r="DY318" s="204" t="e">
        <f t="shared" si="285"/>
        <v>#NUM!</v>
      </c>
      <c r="DZ318" s="204" t="e">
        <f t="shared" si="286"/>
        <v>#NUM!</v>
      </c>
      <c r="EA318" s="204" t="e">
        <f t="shared" si="287"/>
        <v>#NUM!</v>
      </c>
      <c r="EB318" s="204" t="e">
        <f t="shared" si="288"/>
        <v>#NUM!</v>
      </c>
      <c r="EC318" s="204" t="e">
        <f t="shared" si="289"/>
        <v>#NUM!</v>
      </c>
      <c r="ED318" s="204" t="e">
        <f t="shared" si="290"/>
        <v>#NUM!</v>
      </c>
      <c r="EE318" s="204" t="e">
        <f t="shared" si="291"/>
        <v>#NUM!</v>
      </c>
    </row>
    <row r="319" spans="2:135" ht="22.8" x14ac:dyDescent="0.3">
      <c r="B319" s="225" t="str">
        <f t="shared" si="292"/>
        <v/>
      </c>
      <c r="C319" s="226" t="str">
        <f t="shared" si="293"/>
        <v/>
      </c>
      <c r="D319" s="227" t="s">
        <v>293</v>
      </c>
      <c r="E319" s="279" t="s">
        <v>38</v>
      </c>
      <c r="F319" s="202"/>
      <c r="G319" s="202"/>
      <c r="H319" s="202"/>
      <c r="I319" s="202"/>
      <c r="J319" s="202"/>
      <c r="K319" s="201"/>
      <c r="U319">
        <v>305</v>
      </c>
      <c r="V319">
        <f t="shared" si="294"/>
        <v>800</v>
      </c>
      <c r="W319" t="str">
        <f t="shared" si="295"/>
        <v/>
      </c>
      <c r="X319" t="str">
        <f>IF(B318="","",IF(OR(W319="",W319=0),"",IF(V319=800,"",INDEX(DATA!$M$10:$Q$10,1,MATCH(W319,DATA!$M$9:$Q$9,0)))))</f>
        <v/>
      </c>
      <c r="Y319" t="str">
        <f>IF(B318="","",IF($CG$13=2,IF(OR(F318="NO",F318=""),"",F318),IF(V319=800,"",DATA!$M$11)))</f>
        <v/>
      </c>
      <c r="Z319" t="str">
        <f>IF(B318="","",IF(AND($CG$13=2,G318="NO"),"",IF(V319=800,"",LEFT(DATA!$M$12,2)&amp;D318)))</f>
        <v/>
      </c>
      <c r="AA319" t="str">
        <f>IF(B318="","",IF(AND($CG$13=2,G318="NO"),"",IF(V319=800,"",LEFT(DATA!$M$13,2)&amp;D318)))</f>
        <v/>
      </c>
      <c r="AB319" t="str">
        <f>IF(B318="","",IF(AND($CG$13=2,H318="NO"),"",IF(V319=800,"",LEFT(DATA!$M$14,2)&amp;D318)))</f>
        <v/>
      </c>
      <c r="AC319" t="str">
        <f>IF(B318="","",IF(AND($CG$13=2,H318="NO"),"",IF(V319=800,"",LEFT(DATA!$M$15,2)&amp;D318)))</f>
        <v/>
      </c>
      <c r="AD319" t="str">
        <f>IF(B318="","",IF(AND($CG$13=2,I318="NO"),"",IF(V319=800,"",LEFT(DATA!$M$16,2)&amp;D318)))</f>
        <v/>
      </c>
      <c r="AE319" t="str">
        <f>IF(B318="","",IF(AND($CG$13=2,I318="NO"),"",IF(V319=800,"",LEFT(DATA!$M$17,2)&amp;D318)))</f>
        <v/>
      </c>
      <c r="AF319" t="str">
        <f>IF(B318="","",IF(AND($CG$13=2,J318="NO"),"",IF(V319=800,"",LEFT(DATA!$M$18,2)&amp;D318)))</f>
        <v/>
      </c>
      <c r="AG319" t="str">
        <f>IF(B318="","",IF(AND($CG$13=2,J318="NO"),"",IF(V319=800,"",LEFT(DATA!$M$19,2)&amp;D318)))</f>
        <v/>
      </c>
      <c r="AJ319" s="192" t="str">
        <f t="shared" si="296"/>
        <v/>
      </c>
      <c r="AK319" s="192" t="str">
        <f t="shared" si="297"/>
        <v/>
      </c>
      <c r="AL319" s="192" t="str">
        <f t="shared" si="298"/>
        <v/>
      </c>
      <c r="AM319" s="192" t="e">
        <f t="shared" si="299"/>
        <v>#VALUE!</v>
      </c>
      <c r="AN319" s="192">
        <v>305</v>
      </c>
      <c r="AO319" s="192" t="str">
        <f>IF(AL319="","",INDEX($W$15:$AG$402,MATCH(AL319,V$15:$V$402,0),1))</f>
        <v/>
      </c>
      <c r="AP319" s="192" t="str">
        <f t="shared" si="300"/>
        <v/>
      </c>
      <c r="AQ319" s="192" t="str">
        <f t="shared" si="301"/>
        <v/>
      </c>
      <c r="AR319" s="192" t="str">
        <f t="shared" si="302"/>
        <v/>
      </c>
      <c r="AS319" s="192" t="str">
        <f t="shared" si="303"/>
        <v/>
      </c>
      <c r="AT319" s="192" t="str">
        <f t="shared" si="304"/>
        <v/>
      </c>
      <c r="AU319" s="192" t="str">
        <f t="shared" si="305"/>
        <v/>
      </c>
      <c r="AV319" s="192" t="str">
        <f t="shared" si="306"/>
        <v/>
      </c>
      <c r="AW319" s="192" t="str">
        <f t="shared" si="307"/>
        <v/>
      </c>
      <c r="AX319" s="192" t="str">
        <f t="shared" si="308"/>
        <v/>
      </c>
      <c r="AY319" s="192" t="str">
        <f t="shared" si="309"/>
        <v/>
      </c>
      <c r="BB319">
        <f t="shared" si="310"/>
        <v>800</v>
      </c>
      <c r="BC319">
        <f t="shared" si="311"/>
        <v>800</v>
      </c>
      <c r="BD319">
        <f t="shared" si="312"/>
        <v>800</v>
      </c>
      <c r="BE319">
        <f t="shared" si="313"/>
        <v>800</v>
      </c>
      <c r="BF319">
        <f t="shared" si="314"/>
        <v>800</v>
      </c>
      <c r="BG319">
        <f t="shared" si="315"/>
        <v>800</v>
      </c>
      <c r="BH319">
        <v>305</v>
      </c>
      <c r="BK319">
        <f t="shared" si="316"/>
        <v>800</v>
      </c>
      <c r="BL319">
        <f t="shared" si="317"/>
        <v>800</v>
      </c>
      <c r="BM319">
        <f t="shared" si="318"/>
        <v>800</v>
      </c>
      <c r="BN319">
        <f t="shared" si="319"/>
        <v>800</v>
      </c>
      <c r="BO319">
        <f t="shared" si="320"/>
        <v>800</v>
      </c>
      <c r="BP319">
        <f t="shared" si="321"/>
        <v>800</v>
      </c>
      <c r="BQ319">
        <f t="shared" si="322"/>
        <v>800</v>
      </c>
      <c r="CS319" s="193" t="str">
        <f t="shared" si="259"/>
        <v/>
      </c>
      <c r="CT319" s="193" t="str">
        <f t="shared" si="260"/>
        <v/>
      </c>
      <c r="CU319" s="193" t="str">
        <f t="shared" si="261"/>
        <v/>
      </c>
      <c r="CV319" s="193" t="str">
        <f t="shared" si="262"/>
        <v/>
      </c>
      <c r="CW319" s="193" t="str">
        <f t="shared" si="263"/>
        <v/>
      </c>
      <c r="CX319" s="193" t="str">
        <f t="shared" si="264"/>
        <v/>
      </c>
      <c r="CY319" s="193" t="str">
        <f t="shared" si="265"/>
        <v/>
      </c>
      <c r="CZ319" s="193" t="str">
        <f t="shared" si="266"/>
        <v/>
      </c>
      <c r="DA319" s="193" t="str">
        <f t="shared" si="267"/>
        <v/>
      </c>
      <c r="DB319" s="193" t="str">
        <f t="shared" si="268"/>
        <v/>
      </c>
      <c r="DC319" s="193" t="str">
        <f t="shared" si="269"/>
        <v/>
      </c>
      <c r="DF319">
        <v>306</v>
      </c>
      <c r="DG319" s="192" t="e">
        <f t="shared" si="270"/>
        <v>#NUM!</v>
      </c>
      <c r="DH319" s="192" t="e">
        <f t="shared" si="271"/>
        <v>#NUM!</v>
      </c>
      <c r="DI319" s="192" t="e">
        <f t="shared" si="272"/>
        <v>#NUM!</v>
      </c>
      <c r="DJ319" s="192" t="e">
        <f t="shared" si="273"/>
        <v>#NUM!</v>
      </c>
      <c r="DK319" s="192" t="e">
        <f t="shared" si="274"/>
        <v>#NUM!</v>
      </c>
      <c r="DL319" s="192" t="e">
        <f t="shared" si="275"/>
        <v>#NUM!</v>
      </c>
      <c r="DM319" s="192" t="e">
        <f t="shared" si="276"/>
        <v>#NUM!</v>
      </c>
      <c r="DN319" s="192" t="e">
        <f t="shared" si="277"/>
        <v>#NUM!</v>
      </c>
      <c r="DO319" s="192" t="e">
        <f t="shared" si="278"/>
        <v>#NUM!</v>
      </c>
      <c r="DP319" s="192" t="e">
        <f t="shared" si="279"/>
        <v>#NUM!</v>
      </c>
      <c r="DQ319" s="192" t="e">
        <f t="shared" si="280"/>
        <v>#NUM!</v>
      </c>
      <c r="DU319" s="204" t="e">
        <f t="shared" si="281"/>
        <v>#NUM!</v>
      </c>
      <c r="DV319" s="204" t="e">
        <f t="shared" si="282"/>
        <v>#NUM!</v>
      </c>
      <c r="DW319" s="204" t="e">
        <f t="shared" si="283"/>
        <v>#NUM!</v>
      </c>
      <c r="DX319" s="204" t="e">
        <f t="shared" si="284"/>
        <v>#NUM!</v>
      </c>
      <c r="DY319" s="204" t="e">
        <f t="shared" si="285"/>
        <v>#NUM!</v>
      </c>
      <c r="DZ319" s="204" t="e">
        <f t="shared" si="286"/>
        <v>#NUM!</v>
      </c>
      <c r="EA319" s="204" t="e">
        <f t="shared" si="287"/>
        <v>#NUM!</v>
      </c>
      <c r="EB319" s="204" t="e">
        <f t="shared" si="288"/>
        <v>#NUM!</v>
      </c>
      <c r="EC319" s="204" t="e">
        <f t="shared" si="289"/>
        <v>#NUM!</v>
      </c>
      <c r="ED319" s="204" t="e">
        <f t="shared" si="290"/>
        <v>#NUM!</v>
      </c>
      <c r="EE319" s="204" t="e">
        <f t="shared" si="291"/>
        <v>#NUM!</v>
      </c>
    </row>
    <row r="320" spans="2:135" ht="22.8" x14ac:dyDescent="0.3">
      <c r="B320" s="225" t="str">
        <f t="shared" si="292"/>
        <v/>
      </c>
      <c r="C320" s="226" t="str">
        <f t="shared" si="293"/>
        <v/>
      </c>
      <c r="D320" s="227" t="s">
        <v>293</v>
      </c>
      <c r="E320" s="279" t="s">
        <v>38</v>
      </c>
      <c r="F320" s="202"/>
      <c r="G320" s="202"/>
      <c r="H320" s="202"/>
      <c r="I320" s="202"/>
      <c r="J320" s="202"/>
      <c r="K320" s="201"/>
      <c r="U320">
        <v>306</v>
      </c>
      <c r="V320">
        <f t="shared" si="294"/>
        <v>800</v>
      </c>
      <c r="W320" t="str">
        <f t="shared" si="295"/>
        <v/>
      </c>
      <c r="X320" t="str">
        <f>IF(B319="","",IF(OR(W320="",W320=0),"",IF(V320=800,"",INDEX(DATA!$M$10:$Q$10,1,MATCH(W320,DATA!$M$9:$Q$9,0)))))</f>
        <v/>
      </c>
      <c r="Y320" t="str">
        <f>IF(B319="","",IF($CG$13=2,IF(OR(F319="NO",F319=""),"",F319),IF(V320=800,"",DATA!$M$11)))</f>
        <v/>
      </c>
      <c r="Z320" t="str">
        <f>IF(B319="","",IF(AND($CG$13=2,G319="NO"),"",IF(V320=800,"",LEFT(DATA!$M$12,2)&amp;D319)))</f>
        <v/>
      </c>
      <c r="AA320" t="str">
        <f>IF(B319="","",IF(AND($CG$13=2,G319="NO"),"",IF(V320=800,"",LEFT(DATA!$M$13,2)&amp;D319)))</f>
        <v/>
      </c>
      <c r="AB320" t="str">
        <f>IF(B319="","",IF(AND($CG$13=2,H319="NO"),"",IF(V320=800,"",LEFT(DATA!$M$14,2)&amp;D319)))</f>
        <v/>
      </c>
      <c r="AC320" t="str">
        <f>IF(B319="","",IF(AND($CG$13=2,H319="NO"),"",IF(V320=800,"",LEFT(DATA!$M$15,2)&amp;D319)))</f>
        <v/>
      </c>
      <c r="AD320" t="str">
        <f>IF(B319="","",IF(AND($CG$13=2,I319="NO"),"",IF(V320=800,"",LEFT(DATA!$M$16,2)&amp;D319)))</f>
        <v/>
      </c>
      <c r="AE320" t="str">
        <f>IF(B319="","",IF(AND($CG$13=2,I319="NO"),"",IF(V320=800,"",LEFT(DATA!$M$17,2)&amp;D319)))</f>
        <v/>
      </c>
      <c r="AF320" t="str">
        <f>IF(B319="","",IF(AND($CG$13=2,J319="NO"),"",IF(V320=800,"",LEFT(DATA!$M$18,2)&amp;D319)))</f>
        <v/>
      </c>
      <c r="AG320" t="str">
        <f>IF(B319="","",IF(AND($CG$13=2,J319="NO"),"",IF(V320=800,"",LEFT(DATA!$M$19,2)&amp;D319)))</f>
        <v/>
      </c>
      <c r="AJ320" s="192" t="str">
        <f t="shared" si="296"/>
        <v/>
      </c>
      <c r="AK320" s="192" t="str">
        <f t="shared" si="297"/>
        <v/>
      </c>
      <c r="AL320" s="192" t="str">
        <f t="shared" si="298"/>
        <v/>
      </c>
      <c r="AM320" s="192" t="e">
        <f t="shared" si="299"/>
        <v>#VALUE!</v>
      </c>
      <c r="AN320" s="192">
        <v>306</v>
      </c>
      <c r="AO320" s="192" t="str">
        <f>IF(AL320="","",INDEX($W$15:$AG$402,MATCH(AL320,V$15:$V$402,0),1))</f>
        <v/>
      </c>
      <c r="AP320" s="192" t="str">
        <f t="shared" si="300"/>
        <v/>
      </c>
      <c r="AQ320" s="192" t="str">
        <f t="shared" si="301"/>
        <v/>
      </c>
      <c r="AR320" s="192" t="str">
        <f t="shared" si="302"/>
        <v/>
      </c>
      <c r="AS320" s="192" t="str">
        <f t="shared" si="303"/>
        <v/>
      </c>
      <c r="AT320" s="192" t="str">
        <f t="shared" si="304"/>
        <v/>
      </c>
      <c r="AU320" s="192" t="str">
        <f t="shared" si="305"/>
        <v/>
      </c>
      <c r="AV320" s="192" t="str">
        <f t="shared" si="306"/>
        <v/>
      </c>
      <c r="AW320" s="192" t="str">
        <f t="shared" si="307"/>
        <v/>
      </c>
      <c r="AX320" s="192" t="str">
        <f t="shared" si="308"/>
        <v/>
      </c>
      <c r="AY320" s="192" t="str">
        <f t="shared" si="309"/>
        <v/>
      </c>
      <c r="BB320">
        <f t="shared" si="310"/>
        <v>800</v>
      </c>
      <c r="BC320">
        <f t="shared" si="311"/>
        <v>800</v>
      </c>
      <c r="BD320">
        <f t="shared" si="312"/>
        <v>800</v>
      </c>
      <c r="BE320">
        <f t="shared" si="313"/>
        <v>800</v>
      </c>
      <c r="BF320">
        <f t="shared" si="314"/>
        <v>800</v>
      </c>
      <c r="BG320">
        <f t="shared" si="315"/>
        <v>800</v>
      </c>
      <c r="BH320">
        <v>306</v>
      </c>
      <c r="BK320">
        <f t="shared" si="316"/>
        <v>800</v>
      </c>
      <c r="BL320">
        <f t="shared" si="317"/>
        <v>800</v>
      </c>
      <c r="BM320">
        <f t="shared" si="318"/>
        <v>800</v>
      </c>
      <c r="BN320">
        <f t="shared" si="319"/>
        <v>800</v>
      </c>
      <c r="BO320">
        <f t="shared" si="320"/>
        <v>800</v>
      </c>
      <c r="BP320">
        <f t="shared" si="321"/>
        <v>800</v>
      </c>
      <c r="BQ320">
        <f t="shared" si="322"/>
        <v>800</v>
      </c>
      <c r="CS320" s="193" t="str">
        <f t="shared" si="259"/>
        <v/>
      </c>
      <c r="CT320" s="193" t="str">
        <f t="shared" si="260"/>
        <v/>
      </c>
      <c r="CU320" s="193" t="str">
        <f t="shared" si="261"/>
        <v/>
      </c>
      <c r="CV320" s="193" t="str">
        <f t="shared" si="262"/>
        <v/>
      </c>
      <c r="CW320" s="193" t="str">
        <f t="shared" si="263"/>
        <v/>
      </c>
      <c r="CX320" s="193" t="str">
        <f t="shared" si="264"/>
        <v/>
      </c>
      <c r="CY320" s="193" t="str">
        <f t="shared" si="265"/>
        <v/>
      </c>
      <c r="CZ320" s="193" t="str">
        <f t="shared" si="266"/>
        <v/>
      </c>
      <c r="DA320" s="193" t="str">
        <f t="shared" si="267"/>
        <v/>
      </c>
      <c r="DB320" s="193" t="str">
        <f t="shared" si="268"/>
        <v/>
      </c>
      <c r="DC320" s="193" t="str">
        <f t="shared" si="269"/>
        <v/>
      </c>
      <c r="DF320">
        <v>307</v>
      </c>
      <c r="DG320" s="192" t="e">
        <f t="shared" si="270"/>
        <v>#NUM!</v>
      </c>
      <c r="DH320" s="192" t="e">
        <f t="shared" si="271"/>
        <v>#NUM!</v>
      </c>
      <c r="DI320" s="192" t="e">
        <f t="shared" si="272"/>
        <v>#NUM!</v>
      </c>
      <c r="DJ320" s="192" t="e">
        <f t="shared" si="273"/>
        <v>#NUM!</v>
      </c>
      <c r="DK320" s="192" t="e">
        <f t="shared" si="274"/>
        <v>#NUM!</v>
      </c>
      <c r="DL320" s="192" t="e">
        <f t="shared" si="275"/>
        <v>#NUM!</v>
      </c>
      <c r="DM320" s="192" t="e">
        <f t="shared" si="276"/>
        <v>#NUM!</v>
      </c>
      <c r="DN320" s="192" t="e">
        <f t="shared" si="277"/>
        <v>#NUM!</v>
      </c>
      <c r="DO320" s="192" t="e">
        <f t="shared" si="278"/>
        <v>#NUM!</v>
      </c>
      <c r="DP320" s="192" t="e">
        <f t="shared" si="279"/>
        <v>#NUM!</v>
      </c>
      <c r="DQ320" s="192" t="e">
        <f t="shared" si="280"/>
        <v>#NUM!</v>
      </c>
      <c r="DU320" s="204" t="e">
        <f t="shared" si="281"/>
        <v>#NUM!</v>
      </c>
      <c r="DV320" s="204" t="e">
        <f t="shared" si="282"/>
        <v>#NUM!</v>
      </c>
      <c r="DW320" s="204" t="e">
        <f t="shared" si="283"/>
        <v>#NUM!</v>
      </c>
      <c r="DX320" s="204" t="e">
        <f t="shared" si="284"/>
        <v>#NUM!</v>
      </c>
      <c r="DY320" s="204" t="e">
        <f t="shared" si="285"/>
        <v>#NUM!</v>
      </c>
      <c r="DZ320" s="204" t="e">
        <f t="shared" si="286"/>
        <v>#NUM!</v>
      </c>
      <c r="EA320" s="204" t="e">
        <f t="shared" si="287"/>
        <v>#NUM!</v>
      </c>
      <c r="EB320" s="204" t="e">
        <f t="shared" si="288"/>
        <v>#NUM!</v>
      </c>
      <c r="EC320" s="204" t="e">
        <f t="shared" si="289"/>
        <v>#NUM!</v>
      </c>
      <c r="ED320" s="204" t="e">
        <f t="shared" si="290"/>
        <v>#NUM!</v>
      </c>
      <c r="EE320" s="204" t="e">
        <f t="shared" si="291"/>
        <v>#NUM!</v>
      </c>
    </row>
    <row r="321" spans="2:135" ht="22.8" x14ac:dyDescent="0.3">
      <c r="B321" s="225" t="str">
        <f t="shared" si="292"/>
        <v/>
      </c>
      <c r="C321" s="226" t="str">
        <f t="shared" si="293"/>
        <v/>
      </c>
      <c r="D321" s="227" t="s">
        <v>293</v>
      </c>
      <c r="E321" s="279" t="s">
        <v>38</v>
      </c>
      <c r="F321" s="202"/>
      <c r="G321" s="202"/>
      <c r="H321" s="202"/>
      <c r="I321" s="202"/>
      <c r="J321" s="202"/>
      <c r="K321" s="201"/>
      <c r="U321">
        <v>307</v>
      </c>
      <c r="V321">
        <f t="shared" si="294"/>
        <v>800</v>
      </c>
      <c r="W321" t="str">
        <f t="shared" si="295"/>
        <v/>
      </c>
      <c r="X321" t="str">
        <f>IF(B320="","",IF(OR(W321="",W321=0),"",IF(V321=800,"",INDEX(DATA!$M$10:$Q$10,1,MATCH(W321,DATA!$M$9:$Q$9,0)))))</f>
        <v/>
      </c>
      <c r="Y321" t="str">
        <f>IF(B320="","",IF($CG$13=2,IF(OR(F320="NO",F320=""),"",F320),IF(V321=800,"",DATA!$M$11)))</f>
        <v/>
      </c>
      <c r="Z321" t="str">
        <f>IF(B320="","",IF(AND($CG$13=2,G320="NO"),"",IF(V321=800,"",LEFT(DATA!$M$12,2)&amp;D320)))</f>
        <v/>
      </c>
      <c r="AA321" t="str">
        <f>IF(B320="","",IF(AND($CG$13=2,G320="NO"),"",IF(V321=800,"",LEFT(DATA!$M$13,2)&amp;D320)))</f>
        <v/>
      </c>
      <c r="AB321" t="str">
        <f>IF(B320="","",IF(AND($CG$13=2,H320="NO"),"",IF(V321=800,"",LEFT(DATA!$M$14,2)&amp;D320)))</f>
        <v/>
      </c>
      <c r="AC321" t="str">
        <f>IF(B320="","",IF(AND($CG$13=2,H320="NO"),"",IF(V321=800,"",LEFT(DATA!$M$15,2)&amp;D320)))</f>
        <v/>
      </c>
      <c r="AD321" t="str">
        <f>IF(B320="","",IF(AND($CG$13=2,I320="NO"),"",IF(V321=800,"",LEFT(DATA!$M$16,2)&amp;D320)))</f>
        <v/>
      </c>
      <c r="AE321" t="str">
        <f>IF(B320="","",IF(AND($CG$13=2,I320="NO"),"",IF(V321=800,"",LEFT(DATA!$M$17,2)&amp;D320)))</f>
        <v/>
      </c>
      <c r="AF321" t="str">
        <f>IF(B320="","",IF(AND($CG$13=2,J320="NO"),"",IF(V321=800,"",LEFT(DATA!$M$18,2)&amp;D320)))</f>
        <v/>
      </c>
      <c r="AG321" t="str">
        <f>IF(B320="","",IF(AND($CG$13=2,J320="NO"),"",IF(V321=800,"",LEFT(DATA!$M$19,2)&amp;D320)))</f>
        <v/>
      </c>
      <c r="AJ321" s="192" t="str">
        <f t="shared" si="296"/>
        <v/>
      </c>
      <c r="AK321" s="192" t="str">
        <f t="shared" si="297"/>
        <v/>
      </c>
      <c r="AL321" s="192" t="str">
        <f t="shared" si="298"/>
        <v/>
      </c>
      <c r="AM321" s="192" t="e">
        <f t="shared" si="299"/>
        <v>#VALUE!</v>
      </c>
      <c r="AN321" s="192">
        <v>307</v>
      </c>
      <c r="AO321" s="192" t="str">
        <f>IF(AL321="","",INDEX($W$15:$AG$402,MATCH(AL321,V$15:$V$402,0),1))</f>
        <v/>
      </c>
      <c r="AP321" s="192" t="str">
        <f t="shared" si="300"/>
        <v/>
      </c>
      <c r="AQ321" s="192" t="str">
        <f t="shared" si="301"/>
        <v/>
      </c>
      <c r="AR321" s="192" t="str">
        <f t="shared" si="302"/>
        <v/>
      </c>
      <c r="AS321" s="192" t="str">
        <f t="shared" si="303"/>
        <v/>
      </c>
      <c r="AT321" s="192" t="str">
        <f t="shared" si="304"/>
        <v/>
      </c>
      <c r="AU321" s="192" t="str">
        <f t="shared" si="305"/>
        <v/>
      </c>
      <c r="AV321" s="192" t="str">
        <f t="shared" si="306"/>
        <v/>
      </c>
      <c r="AW321" s="192" t="str">
        <f t="shared" si="307"/>
        <v/>
      </c>
      <c r="AX321" s="192" t="str">
        <f t="shared" si="308"/>
        <v/>
      </c>
      <c r="AY321" s="192" t="str">
        <f t="shared" si="309"/>
        <v/>
      </c>
      <c r="BB321">
        <f t="shared" si="310"/>
        <v>800</v>
      </c>
      <c r="BC321">
        <f t="shared" si="311"/>
        <v>800</v>
      </c>
      <c r="BD321">
        <f t="shared" si="312"/>
        <v>800</v>
      </c>
      <c r="BE321">
        <f t="shared" si="313"/>
        <v>800</v>
      </c>
      <c r="BF321">
        <f t="shared" si="314"/>
        <v>800</v>
      </c>
      <c r="BG321">
        <f t="shared" si="315"/>
        <v>800</v>
      </c>
      <c r="BH321">
        <v>307</v>
      </c>
      <c r="BK321">
        <f t="shared" si="316"/>
        <v>800</v>
      </c>
      <c r="BL321">
        <f t="shared" si="317"/>
        <v>800</v>
      </c>
      <c r="BM321">
        <f t="shared" si="318"/>
        <v>800</v>
      </c>
      <c r="BN321">
        <f t="shared" si="319"/>
        <v>800</v>
      </c>
      <c r="BO321">
        <f t="shared" si="320"/>
        <v>800</v>
      </c>
      <c r="BP321">
        <f t="shared" si="321"/>
        <v>800</v>
      </c>
      <c r="BQ321">
        <f t="shared" si="322"/>
        <v>800</v>
      </c>
      <c r="CS321" s="193" t="str">
        <f t="shared" si="259"/>
        <v/>
      </c>
      <c r="CT321" s="193" t="str">
        <f t="shared" si="260"/>
        <v/>
      </c>
      <c r="CU321" s="193" t="str">
        <f t="shared" si="261"/>
        <v/>
      </c>
      <c r="CV321" s="193" t="str">
        <f t="shared" si="262"/>
        <v/>
      </c>
      <c r="CW321" s="193" t="str">
        <f t="shared" si="263"/>
        <v/>
      </c>
      <c r="CX321" s="193" t="str">
        <f t="shared" si="264"/>
        <v/>
      </c>
      <c r="CY321" s="193" t="str">
        <f t="shared" si="265"/>
        <v/>
      </c>
      <c r="CZ321" s="193" t="str">
        <f t="shared" si="266"/>
        <v/>
      </c>
      <c r="DA321" s="193" t="str">
        <f t="shared" si="267"/>
        <v/>
      </c>
      <c r="DB321" s="193" t="str">
        <f t="shared" si="268"/>
        <v/>
      </c>
      <c r="DC321" s="193" t="str">
        <f t="shared" si="269"/>
        <v/>
      </c>
      <c r="DF321">
        <v>308</v>
      </c>
      <c r="DG321" s="192" t="e">
        <f t="shared" si="270"/>
        <v>#NUM!</v>
      </c>
      <c r="DH321" s="192" t="e">
        <f t="shared" si="271"/>
        <v>#NUM!</v>
      </c>
      <c r="DI321" s="192" t="e">
        <f t="shared" si="272"/>
        <v>#NUM!</v>
      </c>
      <c r="DJ321" s="192" t="e">
        <f t="shared" si="273"/>
        <v>#NUM!</v>
      </c>
      <c r="DK321" s="192" t="e">
        <f t="shared" si="274"/>
        <v>#NUM!</v>
      </c>
      <c r="DL321" s="192" t="e">
        <f t="shared" si="275"/>
        <v>#NUM!</v>
      </c>
      <c r="DM321" s="192" t="e">
        <f t="shared" si="276"/>
        <v>#NUM!</v>
      </c>
      <c r="DN321" s="192" t="e">
        <f t="shared" si="277"/>
        <v>#NUM!</v>
      </c>
      <c r="DO321" s="192" t="e">
        <f t="shared" si="278"/>
        <v>#NUM!</v>
      </c>
      <c r="DP321" s="192" t="e">
        <f t="shared" si="279"/>
        <v>#NUM!</v>
      </c>
      <c r="DQ321" s="192" t="e">
        <f t="shared" si="280"/>
        <v>#NUM!</v>
      </c>
      <c r="DU321" s="204" t="e">
        <f t="shared" si="281"/>
        <v>#NUM!</v>
      </c>
      <c r="DV321" s="204" t="e">
        <f t="shared" si="282"/>
        <v>#NUM!</v>
      </c>
      <c r="DW321" s="204" t="e">
        <f t="shared" si="283"/>
        <v>#NUM!</v>
      </c>
      <c r="DX321" s="204" t="e">
        <f t="shared" si="284"/>
        <v>#NUM!</v>
      </c>
      <c r="DY321" s="204" t="e">
        <f t="shared" si="285"/>
        <v>#NUM!</v>
      </c>
      <c r="DZ321" s="204" t="e">
        <f t="shared" si="286"/>
        <v>#NUM!</v>
      </c>
      <c r="EA321" s="204" t="e">
        <f t="shared" si="287"/>
        <v>#NUM!</v>
      </c>
      <c r="EB321" s="204" t="e">
        <f t="shared" si="288"/>
        <v>#NUM!</v>
      </c>
      <c r="EC321" s="204" t="e">
        <f t="shared" si="289"/>
        <v>#NUM!</v>
      </c>
      <c r="ED321" s="204" t="e">
        <f t="shared" si="290"/>
        <v>#NUM!</v>
      </c>
      <c r="EE321" s="204" t="e">
        <f t="shared" si="291"/>
        <v>#NUM!</v>
      </c>
    </row>
    <row r="322" spans="2:135" ht="22.8" x14ac:dyDescent="0.3">
      <c r="B322" s="225" t="str">
        <f t="shared" si="292"/>
        <v/>
      </c>
      <c r="C322" s="226" t="str">
        <f t="shared" si="293"/>
        <v/>
      </c>
      <c r="D322" s="227" t="s">
        <v>293</v>
      </c>
      <c r="E322" s="279" t="s">
        <v>38</v>
      </c>
      <c r="F322" s="202"/>
      <c r="G322" s="202"/>
      <c r="H322" s="202"/>
      <c r="I322" s="202"/>
      <c r="J322" s="202"/>
      <c r="K322" s="201"/>
      <c r="U322">
        <v>308</v>
      </c>
      <c r="V322">
        <f t="shared" si="294"/>
        <v>800</v>
      </c>
      <c r="W322" t="str">
        <f t="shared" si="295"/>
        <v/>
      </c>
      <c r="X322" t="str">
        <f>IF(B321="","",IF(OR(W322="",W322=0),"",IF(V322=800,"",INDEX(DATA!$M$10:$Q$10,1,MATCH(W322,DATA!$M$9:$Q$9,0)))))</f>
        <v/>
      </c>
      <c r="Y322" t="str">
        <f>IF(B321="","",IF($CG$13=2,IF(OR(F321="NO",F321=""),"",F321),IF(V322=800,"",DATA!$M$11)))</f>
        <v/>
      </c>
      <c r="Z322" t="str">
        <f>IF(B321="","",IF(AND($CG$13=2,G321="NO"),"",IF(V322=800,"",LEFT(DATA!$M$12,2)&amp;D321)))</f>
        <v/>
      </c>
      <c r="AA322" t="str">
        <f>IF(B321="","",IF(AND($CG$13=2,G321="NO"),"",IF(V322=800,"",LEFT(DATA!$M$13,2)&amp;D321)))</f>
        <v/>
      </c>
      <c r="AB322" t="str">
        <f>IF(B321="","",IF(AND($CG$13=2,H321="NO"),"",IF(V322=800,"",LEFT(DATA!$M$14,2)&amp;D321)))</f>
        <v/>
      </c>
      <c r="AC322" t="str">
        <f>IF(B321="","",IF(AND($CG$13=2,H321="NO"),"",IF(V322=800,"",LEFT(DATA!$M$15,2)&amp;D321)))</f>
        <v/>
      </c>
      <c r="AD322" t="str">
        <f>IF(B321="","",IF(AND($CG$13=2,I321="NO"),"",IF(V322=800,"",LEFT(DATA!$M$16,2)&amp;D321)))</f>
        <v/>
      </c>
      <c r="AE322" t="str">
        <f>IF(B321="","",IF(AND($CG$13=2,I321="NO"),"",IF(V322=800,"",LEFT(DATA!$M$17,2)&amp;D321)))</f>
        <v/>
      </c>
      <c r="AF322" t="str">
        <f>IF(B321="","",IF(AND($CG$13=2,J321="NO"),"",IF(V322=800,"",LEFT(DATA!$M$18,2)&amp;D321)))</f>
        <v/>
      </c>
      <c r="AG322" t="str">
        <f>IF(B321="","",IF(AND($CG$13=2,J321="NO"),"",IF(V322=800,"",LEFT(DATA!$M$19,2)&amp;D321)))</f>
        <v/>
      </c>
      <c r="AJ322" s="192" t="str">
        <f t="shared" si="296"/>
        <v/>
      </c>
      <c r="AK322" s="192" t="str">
        <f t="shared" si="297"/>
        <v/>
      </c>
      <c r="AL322" s="192" t="str">
        <f t="shared" si="298"/>
        <v/>
      </c>
      <c r="AM322" s="192" t="e">
        <f t="shared" si="299"/>
        <v>#VALUE!</v>
      </c>
      <c r="AN322" s="192">
        <v>308</v>
      </c>
      <c r="AO322" s="192" t="str">
        <f>IF(AL322="","",INDEX($W$15:$AG$402,MATCH(AL322,V$15:$V$402,0),1))</f>
        <v/>
      </c>
      <c r="AP322" s="192" t="str">
        <f t="shared" si="300"/>
        <v/>
      </c>
      <c r="AQ322" s="192" t="str">
        <f t="shared" si="301"/>
        <v/>
      </c>
      <c r="AR322" s="192" t="str">
        <f t="shared" si="302"/>
        <v/>
      </c>
      <c r="AS322" s="192" t="str">
        <f t="shared" si="303"/>
        <v/>
      </c>
      <c r="AT322" s="192" t="str">
        <f t="shared" si="304"/>
        <v/>
      </c>
      <c r="AU322" s="192" t="str">
        <f t="shared" si="305"/>
        <v/>
      </c>
      <c r="AV322" s="192" t="str">
        <f t="shared" si="306"/>
        <v/>
      </c>
      <c r="AW322" s="192" t="str">
        <f t="shared" si="307"/>
        <v/>
      </c>
      <c r="AX322" s="192" t="str">
        <f t="shared" si="308"/>
        <v/>
      </c>
      <c r="AY322" s="192" t="str">
        <f t="shared" si="309"/>
        <v/>
      </c>
      <c r="BB322">
        <f t="shared" si="310"/>
        <v>800</v>
      </c>
      <c r="BC322">
        <f t="shared" si="311"/>
        <v>800</v>
      </c>
      <c r="BD322">
        <f t="shared" si="312"/>
        <v>800</v>
      </c>
      <c r="BE322">
        <f t="shared" si="313"/>
        <v>800</v>
      </c>
      <c r="BF322">
        <f t="shared" si="314"/>
        <v>800</v>
      </c>
      <c r="BG322">
        <f t="shared" si="315"/>
        <v>800</v>
      </c>
      <c r="BH322">
        <v>308</v>
      </c>
      <c r="BK322">
        <f t="shared" si="316"/>
        <v>800</v>
      </c>
      <c r="BL322">
        <f t="shared" si="317"/>
        <v>800</v>
      </c>
      <c r="BM322">
        <f t="shared" si="318"/>
        <v>800</v>
      </c>
      <c r="BN322">
        <f t="shared" si="319"/>
        <v>800</v>
      </c>
      <c r="BO322">
        <f t="shared" si="320"/>
        <v>800</v>
      </c>
      <c r="BP322">
        <f t="shared" si="321"/>
        <v>800</v>
      </c>
      <c r="BQ322">
        <f t="shared" si="322"/>
        <v>800</v>
      </c>
      <c r="CS322" s="193" t="str">
        <f t="shared" si="259"/>
        <v/>
      </c>
      <c r="CT322" s="193" t="str">
        <f t="shared" si="260"/>
        <v/>
      </c>
      <c r="CU322" s="193" t="str">
        <f t="shared" si="261"/>
        <v/>
      </c>
      <c r="CV322" s="193" t="str">
        <f t="shared" si="262"/>
        <v/>
      </c>
      <c r="CW322" s="193" t="str">
        <f t="shared" si="263"/>
        <v/>
      </c>
      <c r="CX322" s="193" t="str">
        <f t="shared" si="264"/>
        <v/>
      </c>
      <c r="CY322" s="193" t="str">
        <f t="shared" si="265"/>
        <v/>
      </c>
      <c r="CZ322" s="193" t="str">
        <f t="shared" si="266"/>
        <v/>
      </c>
      <c r="DA322" s="193" t="str">
        <f t="shared" si="267"/>
        <v/>
      </c>
      <c r="DB322" s="193" t="str">
        <f t="shared" si="268"/>
        <v/>
      </c>
      <c r="DC322" s="193" t="str">
        <f t="shared" si="269"/>
        <v/>
      </c>
      <c r="DF322">
        <v>309</v>
      </c>
      <c r="DG322" s="192" t="e">
        <f t="shared" si="270"/>
        <v>#NUM!</v>
      </c>
      <c r="DH322" s="192" t="e">
        <f t="shared" si="271"/>
        <v>#NUM!</v>
      </c>
      <c r="DI322" s="192" t="e">
        <f t="shared" si="272"/>
        <v>#NUM!</v>
      </c>
      <c r="DJ322" s="192" t="e">
        <f t="shared" si="273"/>
        <v>#NUM!</v>
      </c>
      <c r="DK322" s="192" t="e">
        <f t="shared" si="274"/>
        <v>#NUM!</v>
      </c>
      <c r="DL322" s="192" t="e">
        <f t="shared" si="275"/>
        <v>#NUM!</v>
      </c>
      <c r="DM322" s="192" t="e">
        <f t="shared" si="276"/>
        <v>#NUM!</v>
      </c>
      <c r="DN322" s="192" t="e">
        <f t="shared" si="277"/>
        <v>#NUM!</v>
      </c>
      <c r="DO322" s="192" t="e">
        <f t="shared" si="278"/>
        <v>#NUM!</v>
      </c>
      <c r="DP322" s="192" t="e">
        <f t="shared" si="279"/>
        <v>#NUM!</v>
      </c>
      <c r="DQ322" s="192" t="e">
        <f t="shared" si="280"/>
        <v>#NUM!</v>
      </c>
      <c r="DU322" s="204" t="e">
        <f t="shared" si="281"/>
        <v>#NUM!</v>
      </c>
      <c r="DV322" s="204" t="e">
        <f t="shared" si="282"/>
        <v>#NUM!</v>
      </c>
      <c r="DW322" s="204" t="e">
        <f t="shared" si="283"/>
        <v>#NUM!</v>
      </c>
      <c r="DX322" s="204" t="e">
        <f t="shared" si="284"/>
        <v>#NUM!</v>
      </c>
      <c r="DY322" s="204" t="e">
        <f t="shared" si="285"/>
        <v>#NUM!</v>
      </c>
      <c r="DZ322" s="204" t="e">
        <f t="shared" si="286"/>
        <v>#NUM!</v>
      </c>
      <c r="EA322" s="204" t="e">
        <f t="shared" si="287"/>
        <v>#NUM!</v>
      </c>
      <c r="EB322" s="204" t="e">
        <f t="shared" si="288"/>
        <v>#NUM!</v>
      </c>
      <c r="EC322" s="204" t="e">
        <f t="shared" si="289"/>
        <v>#NUM!</v>
      </c>
      <c r="ED322" s="204" t="e">
        <f t="shared" si="290"/>
        <v>#NUM!</v>
      </c>
      <c r="EE322" s="204" t="e">
        <f t="shared" si="291"/>
        <v>#NUM!</v>
      </c>
    </row>
    <row r="323" spans="2:135" ht="22.8" x14ac:dyDescent="0.3">
      <c r="B323" s="225" t="str">
        <f t="shared" si="292"/>
        <v/>
      </c>
      <c r="C323" s="226" t="str">
        <f t="shared" si="293"/>
        <v/>
      </c>
      <c r="D323" s="227" t="s">
        <v>293</v>
      </c>
      <c r="E323" s="279" t="s">
        <v>38</v>
      </c>
      <c r="F323" s="202"/>
      <c r="G323" s="202"/>
      <c r="H323" s="202"/>
      <c r="I323" s="202"/>
      <c r="J323" s="202"/>
      <c r="K323" s="201"/>
      <c r="U323">
        <v>309</v>
      </c>
      <c r="V323">
        <f t="shared" si="294"/>
        <v>800</v>
      </c>
      <c r="W323" t="str">
        <f t="shared" si="295"/>
        <v/>
      </c>
      <c r="X323" t="str">
        <f>IF(B322="","",IF(OR(W323="",W323=0),"",IF(V323=800,"",INDEX(DATA!$M$10:$Q$10,1,MATCH(W323,DATA!$M$9:$Q$9,0)))))</f>
        <v/>
      </c>
      <c r="Y323" t="str">
        <f>IF(B322="","",IF($CG$13=2,IF(OR(F322="NO",F322=""),"",F322),IF(V323=800,"",DATA!$M$11)))</f>
        <v/>
      </c>
      <c r="Z323" t="str">
        <f>IF(B322="","",IF(AND($CG$13=2,G322="NO"),"",IF(V323=800,"",LEFT(DATA!$M$12,2)&amp;D322)))</f>
        <v/>
      </c>
      <c r="AA323" t="str">
        <f>IF(B322="","",IF(AND($CG$13=2,G322="NO"),"",IF(V323=800,"",LEFT(DATA!$M$13,2)&amp;D322)))</f>
        <v/>
      </c>
      <c r="AB323" t="str">
        <f>IF(B322="","",IF(AND($CG$13=2,H322="NO"),"",IF(V323=800,"",LEFT(DATA!$M$14,2)&amp;D322)))</f>
        <v/>
      </c>
      <c r="AC323" t="str">
        <f>IF(B322="","",IF(AND($CG$13=2,H322="NO"),"",IF(V323=800,"",LEFT(DATA!$M$15,2)&amp;D322)))</f>
        <v/>
      </c>
      <c r="AD323" t="str">
        <f>IF(B322="","",IF(AND($CG$13=2,I322="NO"),"",IF(V323=800,"",LEFT(DATA!$M$16,2)&amp;D322)))</f>
        <v/>
      </c>
      <c r="AE323" t="str">
        <f>IF(B322="","",IF(AND($CG$13=2,I322="NO"),"",IF(V323=800,"",LEFT(DATA!$M$17,2)&amp;D322)))</f>
        <v/>
      </c>
      <c r="AF323" t="str">
        <f>IF(B322="","",IF(AND($CG$13=2,J322="NO"),"",IF(V323=800,"",LEFT(DATA!$M$18,2)&amp;D322)))</f>
        <v/>
      </c>
      <c r="AG323" t="str">
        <f>IF(B322="","",IF(AND($CG$13=2,J322="NO"),"",IF(V323=800,"",LEFT(DATA!$M$19,2)&amp;D322)))</f>
        <v/>
      </c>
      <c r="AJ323" s="192" t="str">
        <f t="shared" si="296"/>
        <v/>
      </c>
      <c r="AK323" s="192" t="str">
        <f t="shared" si="297"/>
        <v/>
      </c>
      <c r="AL323" s="192" t="str">
        <f t="shared" si="298"/>
        <v/>
      </c>
      <c r="AM323" s="192" t="e">
        <f t="shared" si="299"/>
        <v>#VALUE!</v>
      </c>
      <c r="AN323" s="192">
        <v>309</v>
      </c>
      <c r="AO323" s="192" t="str">
        <f>IF(AL323="","",INDEX($W$15:$AG$402,MATCH(AL323,V$15:$V$402,0),1))</f>
        <v/>
      </c>
      <c r="AP323" s="192" t="str">
        <f t="shared" si="300"/>
        <v/>
      </c>
      <c r="AQ323" s="192" t="str">
        <f t="shared" si="301"/>
        <v/>
      </c>
      <c r="AR323" s="192" t="str">
        <f t="shared" si="302"/>
        <v/>
      </c>
      <c r="AS323" s="192" t="str">
        <f t="shared" si="303"/>
        <v/>
      </c>
      <c r="AT323" s="192" t="str">
        <f t="shared" si="304"/>
        <v/>
      </c>
      <c r="AU323" s="192" t="str">
        <f t="shared" si="305"/>
        <v/>
      </c>
      <c r="AV323" s="192" t="str">
        <f t="shared" si="306"/>
        <v/>
      </c>
      <c r="AW323" s="192" t="str">
        <f t="shared" si="307"/>
        <v/>
      </c>
      <c r="AX323" s="192" t="str">
        <f t="shared" si="308"/>
        <v/>
      </c>
      <c r="AY323" s="192" t="str">
        <f t="shared" si="309"/>
        <v/>
      </c>
      <c r="BB323">
        <f t="shared" si="310"/>
        <v>800</v>
      </c>
      <c r="BC323">
        <f t="shared" si="311"/>
        <v>800</v>
      </c>
      <c r="BD323">
        <f t="shared" si="312"/>
        <v>800</v>
      </c>
      <c r="BE323">
        <f t="shared" si="313"/>
        <v>800</v>
      </c>
      <c r="BF323">
        <f t="shared" si="314"/>
        <v>800</v>
      </c>
      <c r="BG323">
        <f t="shared" si="315"/>
        <v>800</v>
      </c>
      <c r="BH323">
        <v>309</v>
      </c>
      <c r="BK323">
        <f t="shared" si="316"/>
        <v>800</v>
      </c>
      <c r="BL323">
        <f t="shared" si="317"/>
        <v>800</v>
      </c>
      <c r="BM323">
        <f t="shared" si="318"/>
        <v>800</v>
      </c>
      <c r="BN323">
        <f t="shared" si="319"/>
        <v>800</v>
      </c>
      <c r="BO323">
        <f t="shared" si="320"/>
        <v>800</v>
      </c>
      <c r="BP323">
        <f t="shared" si="321"/>
        <v>800</v>
      </c>
      <c r="BQ323">
        <f t="shared" si="322"/>
        <v>800</v>
      </c>
      <c r="CS323" s="193" t="str">
        <f t="shared" si="259"/>
        <v/>
      </c>
      <c r="CT323" s="193" t="str">
        <f t="shared" si="260"/>
        <v/>
      </c>
      <c r="CU323" s="193" t="str">
        <f t="shared" si="261"/>
        <v/>
      </c>
      <c r="CV323" s="193" t="str">
        <f t="shared" si="262"/>
        <v/>
      </c>
      <c r="CW323" s="193" t="str">
        <f t="shared" si="263"/>
        <v/>
      </c>
      <c r="CX323" s="193" t="str">
        <f t="shared" si="264"/>
        <v/>
      </c>
      <c r="CY323" s="193" t="str">
        <f t="shared" si="265"/>
        <v/>
      </c>
      <c r="CZ323" s="193" t="str">
        <f t="shared" si="266"/>
        <v/>
      </c>
      <c r="DA323" s="193" t="str">
        <f t="shared" si="267"/>
        <v/>
      </c>
      <c r="DB323" s="193" t="str">
        <f t="shared" si="268"/>
        <v/>
      </c>
      <c r="DC323" s="193" t="str">
        <f t="shared" si="269"/>
        <v/>
      </c>
      <c r="DF323">
        <v>310</v>
      </c>
      <c r="DG323" s="192" t="e">
        <f t="shared" si="270"/>
        <v>#NUM!</v>
      </c>
      <c r="DH323" s="192" t="e">
        <f t="shared" si="271"/>
        <v>#NUM!</v>
      </c>
      <c r="DI323" s="192" t="e">
        <f t="shared" si="272"/>
        <v>#NUM!</v>
      </c>
      <c r="DJ323" s="192" t="e">
        <f t="shared" si="273"/>
        <v>#NUM!</v>
      </c>
      <c r="DK323" s="192" t="e">
        <f t="shared" si="274"/>
        <v>#NUM!</v>
      </c>
      <c r="DL323" s="192" t="e">
        <f t="shared" si="275"/>
        <v>#NUM!</v>
      </c>
      <c r="DM323" s="192" t="e">
        <f t="shared" si="276"/>
        <v>#NUM!</v>
      </c>
      <c r="DN323" s="192" t="e">
        <f t="shared" si="277"/>
        <v>#NUM!</v>
      </c>
      <c r="DO323" s="192" t="e">
        <f t="shared" si="278"/>
        <v>#NUM!</v>
      </c>
      <c r="DP323" s="192" t="e">
        <f t="shared" si="279"/>
        <v>#NUM!</v>
      </c>
      <c r="DQ323" s="192" t="e">
        <f t="shared" si="280"/>
        <v>#NUM!</v>
      </c>
      <c r="DU323" s="204" t="e">
        <f t="shared" si="281"/>
        <v>#NUM!</v>
      </c>
      <c r="DV323" s="204" t="e">
        <f t="shared" si="282"/>
        <v>#NUM!</v>
      </c>
      <c r="DW323" s="204" t="e">
        <f t="shared" si="283"/>
        <v>#NUM!</v>
      </c>
      <c r="DX323" s="204" t="e">
        <f t="shared" si="284"/>
        <v>#NUM!</v>
      </c>
      <c r="DY323" s="204" t="e">
        <f t="shared" si="285"/>
        <v>#NUM!</v>
      </c>
      <c r="DZ323" s="204" t="e">
        <f t="shared" si="286"/>
        <v>#NUM!</v>
      </c>
      <c r="EA323" s="204" t="e">
        <f t="shared" si="287"/>
        <v>#NUM!</v>
      </c>
      <c r="EB323" s="204" t="e">
        <f t="shared" si="288"/>
        <v>#NUM!</v>
      </c>
      <c r="EC323" s="204" t="e">
        <f t="shared" si="289"/>
        <v>#NUM!</v>
      </c>
      <c r="ED323" s="204" t="e">
        <f t="shared" si="290"/>
        <v>#NUM!</v>
      </c>
      <c r="EE323" s="204" t="e">
        <f t="shared" si="291"/>
        <v>#NUM!</v>
      </c>
    </row>
    <row r="324" spans="2:135" ht="22.8" x14ac:dyDescent="0.3">
      <c r="B324" s="225" t="str">
        <f t="shared" si="292"/>
        <v/>
      </c>
      <c r="C324" s="226" t="str">
        <f t="shared" si="293"/>
        <v/>
      </c>
      <c r="D324" s="227" t="s">
        <v>293</v>
      </c>
      <c r="E324" s="279" t="s">
        <v>38</v>
      </c>
      <c r="F324" s="202"/>
      <c r="G324" s="202"/>
      <c r="H324" s="202"/>
      <c r="I324" s="202"/>
      <c r="J324" s="202"/>
      <c r="K324" s="201"/>
      <c r="U324">
        <v>310</v>
      </c>
      <c r="V324">
        <f t="shared" si="294"/>
        <v>800</v>
      </c>
      <c r="W324" t="str">
        <f t="shared" si="295"/>
        <v/>
      </c>
      <c r="X324" t="str">
        <f>IF(B323="","",IF(OR(W324="",W324=0),"",IF(V324=800,"",INDEX(DATA!$M$10:$Q$10,1,MATCH(W324,DATA!$M$9:$Q$9,0)))))</f>
        <v/>
      </c>
      <c r="Y324" t="str">
        <f>IF(B323="","",IF($CG$13=2,IF(OR(F323="NO",F323=""),"",F323),IF(V324=800,"",DATA!$M$11)))</f>
        <v/>
      </c>
      <c r="Z324" t="str">
        <f>IF(B323="","",IF(AND($CG$13=2,G323="NO"),"",IF(V324=800,"",LEFT(DATA!$M$12,2)&amp;D323)))</f>
        <v/>
      </c>
      <c r="AA324" t="str">
        <f>IF(B323="","",IF(AND($CG$13=2,G323="NO"),"",IF(V324=800,"",LEFT(DATA!$M$13,2)&amp;D323)))</f>
        <v/>
      </c>
      <c r="AB324" t="str">
        <f>IF(B323="","",IF(AND($CG$13=2,H323="NO"),"",IF(V324=800,"",LEFT(DATA!$M$14,2)&amp;D323)))</f>
        <v/>
      </c>
      <c r="AC324" t="str">
        <f>IF(B323="","",IF(AND($CG$13=2,H323="NO"),"",IF(V324=800,"",LEFT(DATA!$M$15,2)&amp;D323)))</f>
        <v/>
      </c>
      <c r="AD324" t="str">
        <f>IF(B323="","",IF(AND($CG$13=2,I323="NO"),"",IF(V324=800,"",LEFT(DATA!$M$16,2)&amp;D323)))</f>
        <v/>
      </c>
      <c r="AE324" t="str">
        <f>IF(B323="","",IF(AND($CG$13=2,I323="NO"),"",IF(V324=800,"",LEFT(DATA!$M$17,2)&amp;D323)))</f>
        <v/>
      </c>
      <c r="AF324" t="str">
        <f>IF(B323="","",IF(AND($CG$13=2,J323="NO"),"",IF(V324=800,"",LEFT(DATA!$M$18,2)&amp;D323)))</f>
        <v/>
      </c>
      <c r="AG324" t="str">
        <f>IF(B323="","",IF(AND($CG$13=2,J323="NO"),"",IF(V324=800,"",LEFT(DATA!$M$19,2)&amp;D323)))</f>
        <v/>
      </c>
      <c r="AJ324" s="192" t="str">
        <f t="shared" si="296"/>
        <v/>
      </c>
      <c r="AK324" s="192" t="str">
        <f t="shared" si="297"/>
        <v/>
      </c>
      <c r="AL324" s="192" t="str">
        <f t="shared" si="298"/>
        <v/>
      </c>
      <c r="AM324" s="192" t="e">
        <f t="shared" si="299"/>
        <v>#VALUE!</v>
      </c>
      <c r="AN324" s="192">
        <v>310</v>
      </c>
      <c r="AO324" s="192" t="str">
        <f>IF(AL324="","",INDEX($W$15:$AG$402,MATCH(AL324,V$15:$V$402,0),1))</f>
        <v/>
      </c>
      <c r="AP324" s="192" t="str">
        <f t="shared" si="300"/>
        <v/>
      </c>
      <c r="AQ324" s="192" t="str">
        <f t="shared" si="301"/>
        <v/>
      </c>
      <c r="AR324" s="192" t="str">
        <f t="shared" si="302"/>
        <v/>
      </c>
      <c r="AS324" s="192" t="str">
        <f t="shared" si="303"/>
        <v/>
      </c>
      <c r="AT324" s="192" t="str">
        <f t="shared" si="304"/>
        <v/>
      </c>
      <c r="AU324" s="192" t="str">
        <f t="shared" si="305"/>
        <v/>
      </c>
      <c r="AV324" s="192" t="str">
        <f t="shared" si="306"/>
        <v/>
      </c>
      <c r="AW324" s="192" t="str">
        <f t="shared" si="307"/>
        <v/>
      </c>
      <c r="AX324" s="192" t="str">
        <f t="shared" si="308"/>
        <v/>
      </c>
      <c r="AY324" s="192" t="str">
        <f t="shared" si="309"/>
        <v/>
      </c>
      <c r="BB324">
        <f t="shared" si="310"/>
        <v>800</v>
      </c>
      <c r="BC324">
        <f t="shared" si="311"/>
        <v>800</v>
      </c>
      <c r="BD324">
        <f t="shared" si="312"/>
        <v>800</v>
      </c>
      <c r="BE324">
        <f t="shared" si="313"/>
        <v>800</v>
      </c>
      <c r="BF324">
        <f t="shared" si="314"/>
        <v>800</v>
      </c>
      <c r="BG324">
        <f t="shared" si="315"/>
        <v>800</v>
      </c>
      <c r="BH324">
        <v>310</v>
      </c>
      <c r="BK324">
        <f t="shared" si="316"/>
        <v>800</v>
      </c>
      <c r="BL324">
        <f t="shared" si="317"/>
        <v>800</v>
      </c>
      <c r="BM324">
        <f t="shared" si="318"/>
        <v>800</v>
      </c>
      <c r="BN324">
        <f t="shared" si="319"/>
        <v>800</v>
      </c>
      <c r="BO324">
        <f t="shared" si="320"/>
        <v>800</v>
      </c>
      <c r="BP324">
        <f t="shared" si="321"/>
        <v>800</v>
      </c>
      <c r="BQ324">
        <f t="shared" si="322"/>
        <v>800</v>
      </c>
      <c r="CS324" s="193" t="str">
        <f t="shared" si="259"/>
        <v/>
      </c>
      <c r="CT324" s="193" t="str">
        <f t="shared" si="260"/>
        <v/>
      </c>
      <c r="CU324" s="193" t="str">
        <f t="shared" si="261"/>
        <v/>
      </c>
      <c r="CV324" s="193" t="str">
        <f t="shared" si="262"/>
        <v/>
      </c>
      <c r="CW324" s="193" t="str">
        <f t="shared" si="263"/>
        <v/>
      </c>
      <c r="CX324" s="193" t="str">
        <f t="shared" si="264"/>
        <v/>
      </c>
      <c r="CY324" s="193" t="str">
        <f t="shared" si="265"/>
        <v/>
      </c>
      <c r="CZ324" s="193" t="str">
        <f t="shared" si="266"/>
        <v/>
      </c>
      <c r="DA324" s="193" t="str">
        <f t="shared" si="267"/>
        <v/>
      </c>
      <c r="DB324" s="193" t="str">
        <f t="shared" si="268"/>
        <v/>
      </c>
      <c r="DC324" s="193" t="str">
        <f t="shared" si="269"/>
        <v/>
      </c>
      <c r="DF324">
        <v>311</v>
      </c>
      <c r="DG324" s="192" t="e">
        <f t="shared" si="270"/>
        <v>#NUM!</v>
      </c>
      <c r="DH324" s="192" t="e">
        <f t="shared" si="271"/>
        <v>#NUM!</v>
      </c>
      <c r="DI324" s="192" t="e">
        <f t="shared" si="272"/>
        <v>#NUM!</v>
      </c>
      <c r="DJ324" s="192" t="e">
        <f t="shared" si="273"/>
        <v>#NUM!</v>
      </c>
      <c r="DK324" s="192" t="e">
        <f t="shared" si="274"/>
        <v>#NUM!</v>
      </c>
      <c r="DL324" s="192" t="e">
        <f t="shared" si="275"/>
        <v>#NUM!</v>
      </c>
      <c r="DM324" s="192" t="e">
        <f t="shared" si="276"/>
        <v>#NUM!</v>
      </c>
      <c r="DN324" s="192" t="e">
        <f t="shared" si="277"/>
        <v>#NUM!</v>
      </c>
      <c r="DO324" s="192" t="e">
        <f t="shared" si="278"/>
        <v>#NUM!</v>
      </c>
      <c r="DP324" s="192" t="e">
        <f t="shared" si="279"/>
        <v>#NUM!</v>
      </c>
      <c r="DQ324" s="192" t="e">
        <f t="shared" si="280"/>
        <v>#NUM!</v>
      </c>
      <c r="DU324" s="204" t="e">
        <f t="shared" si="281"/>
        <v>#NUM!</v>
      </c>
      <c r="DV324" s="204" t="e">
        <f t="shared" si="282"/>
        <v>#NUM!</v>
      </c>
      <c r="DW324" s="204" t="e">
        <f t="shared" si="283"/>
        <v>#NUM!</v>
      </c>
      <c r="DX324" s="204" t="e">
        <f t="shared" si="284"/>
        <v>#NUM!</v>
      </c>
      <c r="DY324" s="204" t="e">
        <f t="shared" si="285"/>
        <v>#NUM!</v>
      </c>
      <c r="DZ324" s="204" t="e">
        <f t="shared" si="286"/>
        <v>#NUM!</v>
      </c>
      <c r="EA324" s="204" t="e">
        <f t="shared" si="287"/>
        <v>#NUM!</v>
      </c>
      <c r="EB324" s="204" t="e">
        <f t="shared" si="288"/>
        <v>#NUM!</v>
      </c>
      <c r="EC324" s="204" t="e">
        <f t="shared" si="289"/>
        <v>#NUM!</v>
      </c>
      <c r="ED324" s="204" t="e">
        <f t="shared" si="290"/>
        <v>#NUM!</v>
      </c>
      <c r="EE324" s="204" t="e">
        <f t="shared" si="291"/>
        <v>#NUM!</v>
      </c>
    </row>
    <row r="325" spans="2:135" ht="22.8" x14ac:dyDescent="0.3">
      <c r="B325" s="225" t="str">
        <f t="shared" si="292"/>
        <v/>
      </c>
      <c r="C325" s="226" t="str">
        <f t="shared" si="293"/>
        <v/>
      </c>
      <c r="D325" s="227" t="s">
        <v>293</v>
      </c>
      <c r="E325" s="279" t="s">
        <v>38</v>
      </c>
      <c r="F325" s="202"/>
      <c r="G325" s="202"/>
      <c r="H325" s="202"/>
      <c r="I325" s="202"/>
      <c r="J325" s="202"/>
      <c r="K325" s="201"/>
      <c r="U325">
        <v>311</v>
      </c>
      <c r="V325">
        <f t="shared" si="294"/>
        <v>800</v>
      </c>
      <c r="W325" t="str">
        <f t="shared" si="295"/>
        <v/>
      </c>
      <c r="X325" t="str">
        <f>IF(B324="","",IF(OR(W325="",W325=0),"",IF(V325=800,"",INDEX(DATA!$M$10:$Q$10,1,MATCH(W325,DATA!$M$9:$Q$9,0)))))</f>
        <v/>
      </c>
      <c r="Y325" t="str">
        <f>IF(B324="","",IF($CG$13=2,IF(OR(F324="NO",F324=""),"",F324),IF(V325=800,"",DATA!$M$11)))</f>
        <v/>
      </c>
      <c r="Z325" t="str">
        <f>IF(B324="","",IF(AND($CG$13=2,G324="NO"),"",IF(V325=800,"",LEFT(DATA!$M$12,2)&amp;D324)))</f>
        <v/>
      </c>
      <c r="AA325" t="str">
        <f>IF(B324="","",IF(AND($CG$13=2,G324="NO"),"",IF(V325=800,"",LEFT(DATA!$M$13,2)&amp;D324)))</f>
        <v/>
      </c>
      <c r="AB325" t="str">
        <f>IF(B324="","",IF(AND($CG$13=2,H324="NO"),"",IF(V325=800,"",LEFT(DATA!$M$14,2)&amp;D324)))</f>
        <v/>
      </c>
      <c r="AC325" t="str">
        <f>IF(B324="","",IF(AND($CG$13=2,H324="NO"),"",IF(V325=800,"",LEFT(DATA!$M$15,2)&amp;D324)))</f>
        <v/>
      </c>
      <c r="AD325" t="str">
        <f>IF(B324="","",IF(AND($CG$13=2,I324="NO"),"",IF(V325=800,"",LEFT(DATA!$M$16,2)&amp;D324)))</f>
        <v/>
      </c>
      <c r="AE325" t="str">
        <f>IF(B324="","",IF(AND($CG$13=2,I324="NO"),"",IF(V325=800,"",LEFT(DATA!$M$17,2)&amp;D324)))</f>
        <v/>
      </c>
      <c r="AF325" t="str">
        <f>IF(B324="","",IF(AND($CG$13=2,J324="NO"),"",IF(V325=800,"",LEFT(DATA!$M$18,2)&amp;D324)))</f>
        <v/>
      </c>
      <c r="AG325" t="str">
        <f>IF(B324="","",IF(AND($CG$13=2,J324="NO"),"",IF(V325=800,"",LEFT(DATA!$M$19,2)&amp;D324)))</f>
        <v/>
      </c>
      <c r="AJ325" s="192" t="str">
        <f t="shared" si="296"/>
        <v/>
      </c>
      <c r="AK325" s="192" t="str">
        <f t="shared" si="297"/>
        <v/>
      </c>
      <c r="AL325" s="192" t="str">
        <f t="shared" si="298"/>
        <v/>
      </c>
      <c r="AM325" s="192" t="e">
        <f t="shared" si="299"/>
        <v>#VALUE!</v>
      </c>
      <c r="AN325" s="192">
        <v>311</v>
      </c>
      <c r="AO325" s="192" t="str">
        <f>IF(AL325="","",INDEX($W$15:$AG$402,MATCH(AL325,V$15:$V$402,0),1))</f>
        <v/>
      </c>
      <c r="AP325" s="192" t="str">
        <f t="shared" si="300"/>
        <v/>
      </c>
      <c r="AQ325" s="192" t="str">
        <f t="shared" si="301"/>
        <v/>
      </c>
      <c r="AR325" s="192" t="str">
        <f t="shared" si="302"/>
        <v/>
      </c>
      <c r="AS325" s="192" t="str">
        <f t="shared" si="303"/>
        <v/>
      </c>
      <c r="AT325" s="192" t="str">
        <f t="shared" si="304"/>
        <v/>
      </c>
      <c r="AU325" s="192" t="str">
        <f t="shared" si="305"/>
        <v/>
      </c>
      <c r="AV325" s="192" t="str">
        <f t="shared" si="306"/>
        <v/>
      </c>
      <c r="AW325" s="192" t="str">
        <f t="shared" si="307"/>
        <v/>
      </c>
      <c r="AX325" s="192" t="str">
        <f t="shared" si="308"/>
        <v/>
      </c>
      <c r="AY325" s="192" t="str">
        <f t="shared" si="309"/>
        <v/>
      </c>
      <c r="BB325">
        <f t="shared" si="310"/>
        <v>800</v>
      </c>
      <c r="BC325">
        <f t="shared" si="311"/>
        <v>800</v>
      </c>
      <c r="BD325">
        <f t="shared" si="312"/>
        <v>800</v>
      </c>
      <c r="BE325">
        <f t="shared" si="313"/>
        <v>800</v>
      </c>
      <c r="BF325">
        <f t="shared" si="314"/>
        <v>800</v>
      </c>
      <c r="BG325">
        <f t="shared" si="315"/>
        <v>800</v>
      </c>
      <c r="BH325">
        <v>311</v>
      </c>
      <c r="BK325">
        <f t="shared" si="316"/>
        <v>800</v>
      </c>
      <c r="BL325">
        <f t="shared" si="317"/>
        <v>800</v>
      </c>
      <c r="BM325">
        <f t="shared" si="318"/>
        <v>800</v>
      </c>
      <c r="BN325">
        <f t="shared" si="319"/>
        <v>800</v>
      </c>
      <c r="BO325">
        <f t="shared" si="320"/>
        <v>800</v>
      </c>
      <c r="BP325">
        <f t="shared" si="321"/>
        <v>800</v>
      </c>
      <c r="BQ325">
        <f t="shared" si="322"/>
        <v>800</v>
      </c>
      <c r="CS325" s="193" t="str">
        <f t="shared" si="259"/>
        <v/>
      </c>
      <c r="CT325" s="193" t="str">
        <f t="shared" si="260"/>
        <v/>
      </c>
      <c r="CU325" s="193" t="str">
        <f t="shared" si="261"/>
        <v/>
      </c>
      <c r="CV325" s="193" t="str">
        <f t="shared" si="262"/>
        <v/>
      </c>
      <c r="CW325" s="193" t="str">
        <f t="shared" si="263"/>
        <v/>
      </c>
      <c r="CX325" s="193" t="str">
        <f t="shared" si="264"/>
        <v/>
      </c>
      <c r="CY325" s="193" t="str">
        <f t="shared" si="265"/>
        <v/>
      </c>
      <c r="CZ325" s="193" t="str">
        <f t="shared" si="266"/>
        <v/>
      </c>
      <c r="DA325" s="193" t="str">
        <f t="shared" si="267"/>
        <v/>
      </c>
      <c r="DB325" s="193" t="str">
        <f t="shared" si="268"/>
        <v/>
      </c>
      <c r="DC325" s="193" t="str">
        <f t="shared" si="269"/>
        <v/>
      </c>
      <c r="DF325">
        <v>312</v>
      </c>
      <c r="DG325" s="192" t="e">
        <f t="shared" si="270"/>
        <v>#NUM!</v>
      </c>
      <c r="DH325" s="192" t="e">
        <f t="shared" si="271"/>
        <v>#NUM!</v>
      </c>
      <c r="DI325" s="192" t="e">
        <f t="shared" si="272"/>
        <v>#NUM!</v>
      </c>
      <c r="DJ325" s="192" t="e">
        <f t="shared" si="273"/>
        <v>#NUM!</v>
      </c>
      <c r="DK325" s="192" t="e">
        <f t="shared" si="274"/>
        <v>#NUM!</v>
      </c>
      <c r="DL325" s="192" t="e">
        <f t="shared" si="275"/>
        <v>#NUM!</v>
      </c>
      <c r="DM325" s="192" t="e">
        <f t="shared" si="276"/>
        <v>#NUM!</v>
      </c>
      <c r="DN325" s="192" t="e">
        <f t="shared" si="277"/>
        <v>#NUM!</v>
      </c>
      <c r="DO325" s="192" t="e">
        <f t="shared" si="278"/>
        <v>#NUM!</v>
      </c>
      <c r="DP325" s="192" t="e">
        <f t="shared" si="279"/>
        <v>#NUM!</v>
      </c>
      <c r="DQ325" s="192" t="e">
        <f t="shared" si="280"/>
        <v>#NUM!</v>
      </c>
      <c r="DU325" s="204" t="e">
        <f t="shared" si="281"/>
        <v>#NUM!</v>
      </c>
      <c r="DV325" s="204" t="e">
        <f t="shared" si="282"/>
        <v>#NUM!</v>
      </c>
      <c r="DW325" s="204" t="e">
        <f t="shared" si="283"/>
        <v>#NUM!</v>
      </c>
      <c r="DX325" s="204" t="e">
        <f t="shared" si="284"/>
        <v>#NUM!</v>
      </c>
      <c r="DY325" s="204" t="e">
        <f t="shared" si="285"/>
        <v>#NUM!</v>
      </c>
      <c r="DZ325" s="204" t="e">
        <f t="shared" si="286"/>
        <v>#NUM!</v>
      </c>
      <c r="EA325" s="204" t="e">
        <f t="shared" si="287"/>
        <v>#NUM!</v>
      </c>
      <c r="EB325" s="204" t="e">
        <f t="shared" si="288"/>
        <v>#NUM!</v>
      </c>
      <c r="EC325" s="204" t="e">
        <f t="shared" si="289"/>
        <v>#NUM!</v>
      </c>
      <c r="ED325" s="204" t="e">
        <f t="shared" si="290"/>
        <v>#NUM!</v>
      </c>
      <c r="EE325" s="204" t="e">
        <f t="shared" si="291"/>
        <v>#NUM!</v>
      </c>
    </row>
    <row r="326" spans="2:135" ht="22.8" x14ac:dyDescent="0.3">
      <c r="B326" s="225" t="str">
        <f t="shared" si="292"/>
        <v/>
      </c>
      <c r="C326" s="226" t="str">
        <f t="shared" si="293"/>
        <v/>
      </c>
      <c r="D326" s="227" t="s">
        <v>293</v>
      </c>
      <c r="E326" s="279" t="s">
        <v>38</v>
      </c>
      <c r="F326" s="202"/>
      <c r="G326" s="202"/>
      <c r="H326" s="202"/>
      <c r="I326" s="202"/>
      <c r="J326" s="202"/>
      <c r="K326" s="201"/>
      <c r="U326">
        <v>312</v>
      </c>
      <c r="V326">
        <f t="shared" si="294"/>
        <v>800</v>
      </c>
      <c r="W326" t="str">
        <f t="shared" si="295"/>
        <v/>
      </c>
      <c r="X326" t="str">
        <f>IF(B325="","",IF(OR(W326="",W326=0),"",IF(V326=800,"",INDEX(DATA!$M$10:$Q$10,1,MATCH(W326,DATA!$M$9:$Q$9,0)))))</f>
        <v/>
      </c>
      <c r="Y326" t="str">
        <f>IF(B325="","",IF($CG$13=2,IF(OR(F325="NO",F325=""),"",F325),IF(V326=800,"",DATA!$M$11)))</f>
        <v/>
      </c>
      <c r="Z326" t="str">
        <f>IF(B325="","",IF(AND($CG$13=2,G325="NO"),"",IF(V326=800,"",LEFT(DATA!$M$12,2)&amp;D325)))</f>
        <v/>
      </c>
      <c r="AA326" t="str">
        <f>IF(B325="","",IF(AND($CG$13=2,G325="NO"),"",IF(V326=800,"",LEFT(DATA!$M$13,2)&amp;D325)))</f>
        <v/>
      </c>
      <c r="AB326" t="str">
        <f>IF(B325="","",IF(AND($CG$13=2,H325="NO"),"",IF(V326=800,"",LEFT(DATA!$M$14,2)&amp;D325)))</f>
        <v/>
      </c>
      <c r="AC326" t="str">
        <f>IF(B325="","",IF(AND($CG$13=2,H325="NO"),"",IF(V326=800,"",LEFT(DATA!$M$15,2)&amp;D325)))</f>
        <v/>
      </c>
      <c r="AD326" t="str">
        <f>IF(B325="","",IF(AND($CG$13=2,I325="NO"),"",IF(V326=800,"",LEFT(DATA!$M$16,2)&amp;D325)))</f>
        <v/>
      </c>
      <c r="AE326" t="str">
        <f>IF(B325="","",IF(AND($CG$13=2,I325="NO"),"",IF(V326=800,"",LEFT(DATA!$M$17,2)&amp;D325)))</f>
        <v/>
      </c>
      <c r="AF326" t="str">
        <f>IF(B325="","",IF(AND($CG$13=2,J325="NO"),"",IF(V326=800,"",LEFT(DATA!$M$18,2)&amp;D325)))</f>
        <v/>
      </c>
      <c r="AG326" t="str">
        <f>IF(B325="","",IF(AND($CG$13=2,J325="NO"),"",IF(V326=800,"",LEFT(DATA!$M$19,2)&amp;D325)))</f>
        <v/>
      </c>
      <c r="AJ326" s="192" t="str">
        <f t="shared" si="296"/>
        <v/>
      </c>
      <c r="AK326" s="192" t="str">
        <f t="shared" si="297"/>
        <v/>
      </c>
      <c r="AL326" s="192" t="str">
        <f t="shared" si="298"/>
        <v/>
      </c>
      <c r="AM326" s="192" t="e">
        <f t="shared" si="299"/>
        <v>#VALUE!</v>
      </c>
      <c r="AN326" s="192">
        <v>312</v>
      </c>
      <c r="AO326" s="192" t="str">
        <f>IF(AL326="","",INDEX($W$15:$AG$402,MATCH(AL326,V$15:$V$402,0),1))</f>
        <v/>
      </c>
      <c r="AP326" s="192" t="str">
        <f t="shared" si="300"/>
        <v/>
      </c>
      <c r="AQ326" s="192" t="str">
        <f t="shared" si="301"/>
        <v/>
      </c>
      <c r="AR326" s="192" t="str">
        <f t="shared" si="302"/>
        <v/>
      </c>
      <c r="AS326" s="192" t="str">
        <f t="shared" si="303"/>
        <v/>
      </c>
      <c r="AT326" s="192" t="str">
        <f t="shared" si="304"/>
        <v/>
      </c>
      <c r="AU326" s="192" t="str">
        <f t="shared" si="305"/>
        <v/>
      </c>
      <c r="AV326" s="192" t="str">
        <f t="shared" si="306"/>
        <v/>
      </c>
      <c r="AW326" s="192" t="str">
        <f t="shared" si="307"/>
        <v/>
      </c>
      <c r="AX326" s="192" t="str">
        <f t="shared" si="308"/>
        <v/>
      </c>
      <c r="AY326" s="192" t="str">
        <f t="shared" si="309"/>
        <v/>
      </c>
      <c r="BB326">
        <f t="shared" si="310"/>
        <v>800</v>
      </c>
      <c r="BC326">
        <f t="shared" si="311"/>
        <v>800</v>
      </c>
      <c r="BD326">
        <f t="shared" si="312"/>
        <v>800</v>
      </c>
      <c r="BE326">
        <f t="shared" si="313"/>
        <v>800</v>
      </c>
      <c r="BF326">
        <f t="shared" si="314"/>
        <v>800</v>
      </c>
      <c r="BG326">
        <f t="shared" si="315"/>
        <v>800</v>
      </c>
      <c r="BH326">
        <v>312</v>
      </c>
      <c r="BK326">
        <f t="shared" si="316"/>
        <v>800</v>
      </c>
      <c r="BL326">
        <f t="shared" si="317"/>
        <v>800</v>
      </c>
      <c r="BM326">
        <f t="shared" si="318"/>
        <v>800</v>
      </c>
      <c r="BN326">
        <f t="shared" si="319"/>
        <v>800</v>
      </c>
      <c r="BO326">
        <f t="shared" si="320"/>
        <v>800</v>
      </c>
      <c r="BP326">
        <f t="shared" si="321"/>
        <v>800</v>
      </c>
      <c r="BQ326">
        <f t="shared" si="322"/>
        <v>800</v>
      </c>
      <c r="CS326" s="193" t="str">
        <f t="shared" si="259"/>
        <v/>
      </c>
      <c r="CT326" s="193" t="str">
        <f t="shared" si="260"/>
        <v/>
      </c>
      <c r="CU326" s="193" t="str">
        <f t="shared" si="261"/>
        <v/>
      </c>
      <c r="CV326" s="193" t="str">
        <f t="shared" si="262"/>
        <v/>
      </c>
      <c r="CW326" s="193" t="str">
        <f t="shared" si="263"/>
        <v/>
      </c>
      <c r="CX326" s="193" t="str">
        <f t="shared" si="264"/>
        <v/>
      </c>
      <c r="CY326" s="193" t="str">
        <f t="shared" si="265"/>
        <v/>
      </c>
      <c r="CZ326" s="193" t="str">
        <f t="shared" si="266"/>
        <v/>
      </c>
      <c r="DA326" s="193" t="str">
        <f t="shared" si="267"/>
        <v/>
      </c>
      <c r="DB326" s="193" t="str">
        <f t="shared" si="268"/>
        <v/>
      </c>
      <c r="DC326" s="193" t="str">
        <f t="shared" si="269"/>
        <v/>
      </c>
      <c r="DF326">
        <v>313</v>
      </c>
      <c r="DG326" s="192" t="e">
        <f t="shared" si="270"/>
        <v>#NUM!</v>
      </c>
      <c r="DH326" s="192" t="e">
        <f t="shared" si="271"/>
        <v>#NUM!</v>
      </c>
      <c r="DI326" s="192" t="e">
        <f t="shared" si="272"/>
        <v>#NUM!</v>
      </c>
      <c r="DJ326" s="192" t="e">
        <f t="shared" si="273"/>
        <v>#NUM!</v>
      </c>
      <c r="DK326" s="192" t="e">
        <f t="shared" si="274"/>
        <v>#NUM!</v>
      </c>
      <c r="DL326" s="192" t="e">
        <f t="shared" si="275"/>
        <v>#NUM!</v>
      </c>
      <c r="DM326" s="192" t="e">
        <f t="shared" si="276"/>
        <v>#NUM!</v>
      </c>
      <c r="DN326" s="192" t="e">
        <f t="shared" si="277"/>
        <v>#NUM!</v>
      </c>
      <c r="DO326" s="192" t="e">
        <f t="shared" si="278"/>
        <v>#NUM!</v>
      </c>
      <c r="DP326" s="192" t="e">
        <f t="shared" si="279"/>
        <v>#NUM!</v>
      </c>
      <c r="DQ326" s="192" t="e">
        <f t="shared" si="280"/>
        <v>#NUM!</v>
      </c>
      <c r="DU326" s="204" t="e">
        <f t="shared" si="281"/>
        <v>#NUM!</v>
      </c>
      <c r="DV326" s="204" t="e">
        <f t="shared" si="282"/>
        <v>#NUM!</v>
      </c>
      <c r="DW326" s="204" t="e">
        <f t="shared" si="283"/>
        <v>#NUM!</v>
      </c>
      <c r="DX326" s="204" t="e">
        <f t="shared" si="284"/>
        <v>#NUM!</v>
      </c>
      <c r="DY326" s="204" t="e">
        <f t="shared" si="285"/>
        <v>#NUM!</v>
      </c>
      <c r="DZ326" s="204" t="e">
        <f t="shared" si="286"/>
        <v>#NUM!</v>
      </c>
      <c r="EA326" s="204" t="e">
        <f t="shared" si="287"/>
        <v>#NUM!</v>
      </c>
      <c r="EB326" s="204" t="e">
        <f t="shared" si="288"/>
        <v>#NUM!</v>
      </c>
      <c r="EC326" s="204" t="e">
        <f t="shared" si="289"/>
        <v>#NUM!</v>
      </c>
      <c r="ED326" s="204" t="e">
        <f t="shared" si="290"/>
        <v>#NUM!</v>
      </c>
      <c r="EE326" s="204" t="e">
        <f t="shared" si="291"/>
        <v>#NUM!</v>
      </c>
    </row>
    <row r="327" spans="2:135" ht="22.8" x14ac:dyDescent="0.3">
      <c r="B327" s="225" t="str">
        <f t="shared" si="292"/>
        <v/>
      </c>
      <c r="C327" s="226" t="str">
        <f t="shared" si="293"/>
        <v/>
      </c>
      <c r="D327" s="227" t="s">
        <v>293</v>
      </c>
      <c r="E327" s="279" t="s">
        <v>38</v>
      </c>
      <c r="F327" s="202"/>
      <c r="G327" s="202"/>
      <c r="H327" s="202"/>
      <c r="I327" s="202"/>
      <c r="J327" s="202"/>
      <c r="K327" s="201"/>
      <c r="U327">
        <v>313</v>
      </c>
      <c r="V327">
        <f t="shared" si="294"/>
        <v>800</v>
      </c>
      <c r="W327" t="str">
        <f t="shared" si="295"/>
        <v/>
      </c>
      <c r="X327" t="str">
        <f>IF(B326="","",IF(OR(W327="",W327=0),"",IF(V327=800,"",INDEX(DATA!$M$10:$Q$10,1,MATCH(W327,DATA!$M$9:$Q$9,0)))))</f>
        <v/>
      </c>
      <c r="Y327" t="str">
        <f>IF(B326="","",IF($CG$13=2,IF(OR(F326="NO",F326=""),"",F326),IF(V327=800,"",DATA!$M$11)))</f>
        <v/>
      </c>
      <c r="Z327" t="str">
        <f>IF(B326="","",IF(AND($CG$13=2,G326="NO"),"",IF(V327=800,"",LEFT(DATA!$M$12,2)&amp;D326)))</f>
        <v/>
      </c>
      <c r="AA327" t="str">
        <f>IF(B326="","",IF(AND($CG$13=2,G326="NO"),"",IF(V327=800,"",LEFT(DATA!$M$13,2)&amp;D326)))</f>
        <v/>
      </c>
      <c r="AB327" t="str">
        <f>IF(B326="","",IF(AND($CG$13=2,H326="NO"),"",IF(V327=800,"",LEFT(DATA!$M$14,2)&amp;D326)))</f>
        <v/>
      </c>
      <c r="AC327" t="str">
        <f>IF(B326="","",IF(AND($CG$13=2,H326="NO"),"",IF(V327=800,"",LEFT(DATA!$M$15,2)&amp;D326)))</f>
        <v/>
      </c>
      <c r="AD327" t="str">
        <f>IF(B326="","",IF(AND($CG$13=2,I326="NO"),"",IF(V327=800,"",LEFT(DATA!$M$16,2)&amp;D326)))</f>
        <v/>
      </c>
      <c r="AE327" t="str">
        <f>IF(B326="","",IF(AND($CG$13=2,I326="NO"),"",IF(V327=800,"",LEFT(DATA!$M$17,2)&amp;D326)))</f>
        <v/>
      </c>
      <c r="AF327" t="str">
        <f>IF(B326="","",IF(AND($CG$13=2,J326="NO"),"",IF(V327=800,"",LEFT(DATA!$M$18,2)&amp;D326)))</f>
        <v/>
      </c>
      <c r="AG327" t="str">
        <f>IF(B326="","",IF(AND($CG$13=2,J326="NO"),"",IF(V327=800,"",LEFT(DATA!$M$19,2)&amp;D326)))</f>
        <v/>
      </c>
      <c r="AJ327" s="192" t="str">
        <f t="shared" si="296"/>
        <v/>
      </c>
      <c r="AK327" s="192" t="str">
        <f t="shared" si="297"/>
        <v/>
      </c>
      <c r="AL327" s="192" t="str">
        <f t="shared" si="298"/>
        <v/>
      </c>
      <c r="AM327" s="192" t="e">
        <f t="shared" si="299"/>
        <v>#VALUE!</v>
      </c>
      <c r="AN327" s="192">
        <v>313</v>
      </c>
      <c r="AO327" s="192" t="str">
        <f>IF(AL327="","",INDEX($W$15:$AG$402,MATCH(AL327,V$15:$V$402,0),1))</f>
        <v/>
      </c>
      <c r="AP327" s="192" t="str">
        <f t="shared" si="300"/>
        <v/>
      </c>
      <c r="AQ327" s="192" t="str">
        <f t="shared" si="301"/>
        <v/>
      </c>
      <c r="AR327" s="192" t="str">
        <f t="shared" si="302"/>
        <v/>
      </c>
      <c r="AS327" s="192" t="str">
        <f t="shared" si="303"/>
        <v/>
      </c>
      <c r="AT327" s="192" t="str">
        <f t="shared" si="304"/>
        <v/>
      </c>
      <c r="AU327" s="192" t="str">
        <f t="shared" si="305"/>
        <v/>
      </c>
      <c r="AV327" s="192" t="str">
        <f t="shared" si="306"/>
        <v/>
      </c>
      <c r="AW327" s="192" t="str">
        <f t="shared" si="307"/>
        <v/>
      </c>
      <c r="AX327" s="192" t="str">
        <f t="shared" si="308"/>
        <v/>
      </c>
      <c r="AY327" s="192" t="str">
        <f t="shared" si="309"/>
        <v/>
      </c>
      <c r="BB327">
        <f t="shared" si="310"/>
        <v>800</v>
      </c>
      <c r="BC327">
        <f t="shared" si="311"/>
        <v>800</v>
      </c>
      <c r="BD327">
        <f t="shared" si="312"/>
        <v>800</v>
      </c>
      <c r="BE327">
        <f t="shared" si="313"/>
        <v>800</v>
      </c>
      <c r="BF327">
        <f t="shared" si="314"/>
        <v>800</v>
      </c>
      <c r="BG327">
        <f t="shared" si="315"/>
        <v>800</v>
      </c>
      <c r="BH327">
        <v>313</v>
      </c>
      <c r="BK327">
        <f t="shared" si="316"/>
        <v>800</v>
      </c>
      <c r="BL327">
        <f t="shared" si="317"/>
        <v>800</v>
      </c>
      <c r="BM327">
        <f t="shared" si="318"/>
        <v>800</v>
      </c>
      <c r="BN327">
        <f t="shared" si="319"/>
        <v>800</v>
      </c>
      <c r="BO327">
        <f t="shared" si="320"/>
        <v>800</v>
      </c>
      <c r="BP327">
        <f t="shared" si="321"/>
        <v>800</v>
      </c>
      <c r="BQ327">
        <f t="shared" si="322"/>
        <v>800</v>
      </c>
      <c r="CS327" s="193" t="str">
        <f t="shared" si="259"/>
        <v/>
      </c>
      <c r="CT327" s="193" t="str">
        <f t="shared" si="260"/>
        <v/>
      </c>
      <c r="CU327" s="193" t="str">
        <f t="shared" si="261"/>
        <v/>
      </c>
      <c r="CV327" s="193" t="str">
        <f t="shared" si="262"/>
        <v/>
      </c>
      <c r="CW327" s="193" t="str">
        <f t="shared" si="263"/>
        <v/>
      </c>
      <c r="CX327" s="193" t="str">
        <f t="shared" si="264"/>
        <v/>
      </c>
      <c r="CY327" s="193" t="str">
        <f t="shared" si="265"/>
        <v/>
      </c>
      <c r="CZ327" s="193" t="str">
        <f t="shared" si="266"/>
        <v/>
      </c>
      <c r="DA327" s="193" t="str">
        <f t="shared" si="267"/>
        <v/>
      </c>
      <c r="DB327" s="193" t="str">
        <f t="shared" si="268"/>
        <v/>
      </c>
      <c r="DC327" s="193" t="str">
        <f t="shared" si="269"/>
        <v/>
      </c>
      <c r="DF327">
        <v>314</v>
      </c>
      <c r="DG327" s="192" t="e">
        <f t="shared" si="270"/>
        <v>#NUM!</v>
      </c>
      <c r="DH327" s="192" t="e">
        <f t="shared" si="271"/>
        <v>#NUM!</v>
      </c>
      <c r="DI327" s="192" t="e">
        <f t="shared" si="272"/>
        <v>#NUM!</v>
      </c>
      <c r="DJ327" s="192" t="e">
        <f t="shared" si="273"/>
        <v>#NUM!</v>
      </c>
      <c r="DK327" s="192" t="e">
        <f t="shared" si="274"/>
        <v>#NUM!</v>
      </c>
      <c r="DL327" s="192" t="e">
        <f t="shared" si="275"/>
        <v>#NUM!</v>
      </c>
      <c r="DM327" s="192" t="e">
        <f t="shared" si="276"/>
        <v>#NUM!</v>
      </c>
      <c r="DN327" s="192" t="e">
        <f t="shared" si="277"/>
        <v>#NUM!</v>
      </c>
      <c r="DO327" s="192" t="e">
        <f t="shared" si="278"/>
        <v>#NUM!</v>
      </c>
      <c r="DP327" s="192" t="e">
        <f t="shared" si="279"/>
        <v>#NUM!</v>
      </c>
      <c r="DQ327" s="192" t="e">
        <f t="shared" si="280"/>
        <v>#NUM!</v>
      </c>
      <c r="DU327" s="204" t="e">
        <f t="shared" si="281"/>
        <v>#NUM!</v>
      </c>
      <c r="DV327" s="204" t="e">
        <f t="shared" si="282"/>
        <v>#NUM!</v>
      </c>
      <c r="DW327" s="204" t="e">
        <f t="shared" si="283"/>
        <v>#NUM!</v>
      </c>
      <c r="DX327" s="204" t="e">
        <f t="shared" si="284"/>
        <v>#NUM!</v>
      </c>
      <c r="DY327" s="204" t="e">
        <f t="shared" si="285"/>
        <v>#NUM!</v>
      </c>
      <c r="DZ327" s="204" t="e">
        <f t="shared" si="286"/>
        <v>#NUM!</v>
      </c>
      <c r="EA327" s="204" t="e">
        <f t="shared" si="287"/>
        <v>#NUM!</v>
      </c>
      <c r="EB327" s="204" t="e">
        <f t="shared" si="288"/>
        <v>#NUM!</v>
      </c>
      <c r="EC327" s="204" t="e">
        <f t="shared" si="289"/>
        <v>#NUM!</v>
      </c>
      <c r="ED327" s="204" t="e">
        <f t="shared" si="290"/>
        <v>#NUM!</v>
      </c>
      <c r="EE327" s="204" t="e">
        <f t="shared" si="291"/>
        <v>#NUM!</v>
      </c>
    </row>
    <row r="328" spans="2:135" ht="22.8" x14ac:dyDescent="0.3">
      <c r="B328" s="225" t="str">
        <f t="shared" si="292"/>
        <v/>
      </c>
      <c r="C328" s="226" t="str">
        <f t="shared" si="293"/>
        <v/>
      </c>
      <c r="D328" s="227" t="s">
        <v>293</v>
      </c>
      <c r="E328" s="279" t="s">
        <v>38</v>
      </c>
      <c r="F328" s="202"/>
      <c r="G328" s="202"/>
      <c r="H328" s="202"/>
      <c r="I328" s="202"/>
      <c r="J328" s="202"/>
      <c r="K328" s="201"/>
      <c r="U328">
        <v>314</v>
      </c>
      <c r="V328">
        <f t="shared" si="294"/>
        <v>800</v>
      </c>
      <c r="W328" t="str">
        <f t="shared" si="295"/>
        <v/>
      </c>
      <c r="X328" t="str">
        <f>IF(B327="","",IF(OR(W328="",W328=0),"",IF(V328=800,"",INDEX(DATA!$M$10:$Q$10,1,MATCH(W328,DATA!$M$9:$Q$9,0)))))</f>
        <v/>
      </c>
      <c r="Y328" t="str">
        <f>IF(B327="","",IF($CG$13=2,IF(OR(F327="NO",F327=""),"",F327),IF(V328=800,"",DATA!$M$11)))</f>
        <v/>
      </c>
      <c r="Z328" t="str">
        <f>IF(B327="","",IF(AND($CG$13=2,G327="NO"),"",IF(V328=800,"",LEFT(DATA!$M$12,2)&amp;D327)))</f>
        <v/>
      </c>
      <c r="AA328" t="str">
        <f>IF(B327="","",IF(AND($CG$13=2,G327="NO"),"",IF(V328=800,"",LEFT(DATA!$M$13,2)&amp;D327)))</f>
        <v/>
      </c>
      <c r="AB328" t="str">
        <f>IF(B327="","",IF(AND($CG$13=2,H327="NO"),"",IF(V328=800,"",LEFT(DATA!$M$14,2)&amp;D327)))</f>
        <v/>
      </c>
      <c r="AC328" t="str">
        <f>IF(B327="","",IF(AND($CG$13=2,H327="NO"),"",IF(V328=800,"",LEFT(DATA!$M$15,2)&amp;D327)))</f>
        <v/>
      </c>
      <c r="AD328" t="str">
        <f>IF(B327="","",IF(AND($CG$13=2,I327="NO"),"",IF(V328=800,"",LEFT(DATA!$M$16,2)&amp;D327)))</f>
        <v/>
      </c>
      <c r="AE328" t="str">
        <f>IF(B327="","",IF(AND($CG$13=2,I327="NO"),"",IF(V328=800,"",LEFT(DATA!$M$17,2)&amp;D327)))</f>
        <v/>
      </c>
      <c r="AF328" t="str">
        <f>IF(B327="","",IF(AND($CG$13=2,J327="NO"),"",IF(V328=800,"",LEFT(DATA!$M$18,2)&amp;D327)))</f>
        <v/>
      </c>
      <c r="AG328" t="str">
        <f>IF(B327="","",IF(AND($CG$13=2,J327="NO"),"",IF(V328=800,"",LEFT(DATA!$M$19,2)&amp;D327)))</f>
        <v/>
      </c>
      <c r="AJ328" s="192" t="str">
        <f t="shared" si="296"/>
        <v/>
      </c>
      <c r="AK328" s="192" t="str">
        <f t="shared" si="297"/>
        <v/>
      </c>
      <c r="AL328" s="192" t="str">
        <f t="shared" si="298"/>
        <v/>
      </c>
      <c r="AM328" s="192" t="e">
        <f t="shared" si="299"/>
        <v>#VALUE!</v>
      </c>
      <c r="AN328" s="192">
        <v>314</v>
      </c>
      <c r="AO328" s="192" t="str">
        <f>IF(AL328="","",INDEX($W$15:$AG$402,MATCH(AL328,V$15:$V$402,0),1))</f>
        <v/>
      </c>
      <c r="AP328" s="192" t="str">
        <f t="shared" si="300"/>
        <v/>
      </c>
      <c r="AQ328" s="192" t="str">
        <f t="shared" si="301"/>
        <v/>
      </c>
      <c r="AR328" s="192" t="str">
        <f t="shared" si="302"/>
        <v/>
      </c>
      <c r="AS328" s="192" t="str">
        <f t="shared" si="303"/>
        <v/>
      </c>
      <c r="AT328" s="192" t="str">
        <f t="shared" si="304"/>
        <v/>
      </c>
      <c r="AU328" s="192" t="str">
        <f t="shared" si="305"/>
        <v/>
      </c>
      <c r="AV328" s="192" t="str">
        <f t="shared" si="306"/>
        <v/>
      </c>
      <c r="AW328" s="192" t="str">
        <f t="shared" si="307"/>
        <v/>
      </c>
      <c r="AX328" s="192" t="str">
        <f t="shared" si="308"/>
        <v/>
      </c>
      <c r="AY328" s="192" t="str">
        <f t="shared" si="309"/>
        <v/>
      </c>
      <c r="BB328">
        <f t="shared" si="310"/>
        <v>800</v>
      </c>
      <c r="BC328">
        <f t="shared" si="311"/>
        <v>800</v>
      </c>
      <c r="BD328">
        <f t="shared" si="312"/>
        <v>800</v>
      </c>
      <c r="BE328">
        <f t="shared" si="313"/>
        <v>800</v>
      </c>
      <c r="BF328">
        <f t="shared" si="314"/>
        <v>800</v>
      </c>
      <c r="BG328">
        <f t="shared" si="315"/>
        <v>800</v>
      </c>
      <c r="BH328">
        <v>314</v>
      </c>
      <c r="BK328">
        <f t="shared" si="316"/>
        <v>800</v>
      </c>
      <c r="BL328">
        <f t="shared" si="317"/>
        <v>800</v>
      </c>
      <c r="BM328">
        <f t="shared" si="318"/>
        <v>800</v>
      </c>
      <c r="BN328">
        <f t="shared" si="319"/>
        <v>800</v>
      </c>
      <c r="BO328">
        <f t="shared" si="320"/>
        <v>800</v>
      </c>
      <c r="BP328">
        <f t="shared" si="321"/>
        <v>800</v>
      </c>
      <c r="BQ328">
        <f t="shared" si="322"/>
        <v>800</v>
      </c>
      <c r="CS328" s="193" t="str">
        <f t="shared" si="259"/>
        <v/>
      </c>
      <c r="CT328" s="193" t="str">
        <f t="shared" si="260"/>
        <v/>
      </c>
      <c r="CU328" s="193" t="str">
        <f t="shared" si="261"/>
        <v/>
      </c>
      <c r="CV328" s="193" t="str">
        <f t="shared" si="262"/>
        <v/>
      </c>
      <c r="CW328" s="193" t="str">
        <f t="shared" si="263"/>
        <v/>
      </c>
      <c r="CX328" s="193" t="str">
        <f t="shared" si="264"/>
        <v/>
      </c>
      <c r="CY328" s="193" t="str">
        <f t="shared" si="265"/>
        <v/>
      </c>
      <c r="CZ328" s="193" t="str">
        <f t="shared" si="266"/>
        <v/>
      </c>
      <c r="DA328" s="193" t="str">
        <f t="shared" si="267"/>
        <v/>
      </c>
      <c r="DB328" s="193" t="str">
        <f t="shared" si="268"/>
        <v/>
      </c>
      <c r="DC328" s="193" t="str">
        <f t="shared" si="269"/>
        <v/>
      </c>
      <c r="DF328">
        <v>315</v>
      </c>
      <c r="DG328" s="192" t="e">
        <f t="shared" si="270"/>
        <v>#NUM!</v>
      </c>
      <c r="DH328" s="192" t="e">
        <f t="shared" si="271"/>
        <v>#NUM!</v>
      </c>
      <c r="DI328" s="192" t="e">
        <f t="shared" si="272"/>
        <v>#NUM!</v>
      </c>
      <c r="DJ328" s="192" t="e">
        <f t="shared" si="273"/>
        <v>#NUM!</v>
      </c>
      <c r="DK328" s="192" t="e">
        <f t="shared" si="274"/>
        <v>#NUM!</v>
      </c>
      <c r="DL328" s="192" t="e">
        <f t="shared" si="275"/>
        <v>#NUM!</v>
      </c>
      <c r="DM328" s="192" t="e">
        <f t="shared" si="276"/>
        <v>#NUM!</v>
      </c>
      <c r="DN328" s="192" t="e">
        <f t="shared" si="277"/>
        <v>#NUM!</v>
      </c>
      <c r="DO328" s="192" t="e">
        <f t="shared" si="278"/>
        <v>#NUM!</v>
      </c>
      <c r="DP328" s="192" t="e">
        <f t="shared" si="279"/>
        <v>#NUM!</v>
      </c>
      <c r="DQ328" s="192" t="e">
        <f t="shared" si="280"/>
        <v>#NUM!</v>
      </c>
      <c r="DU328" s="204" t="e">
        <f t="shared" si="281"/>
        <v>#NUM!</v>
      </c>
      <c r="DV328" s="204" t="e">
        <f t="shared" si="282"/>
        <v>#NUM!</v>
      </c>
      <c r="DW328" s="204" t="e">
        <f t="shared" si="283"/>
        <v>#NUM!</v>
      </c>
      <c r="DX328" s="204" t="e">
        <f t="shared" si="284"/>
        <v>#NUM!</v>
      </c>
      <c r="DY328" s="204" t="e">
        <f t="shared" si="285"/>
        <v>#NUM!</v>
      </c>
      <c r="DZ328" s="204" t="e">
        <f t="shared" si="286"/>
        <v>#NUM!</v>
      </c>
      <c r="EA328" s="204" t="e">
        <f t="shared" si="287"/>
        <v>#NUM!</v>
      </c>
      <c r="EB328" s="204" t="e">
        <f t="shared" si="288"/>
        <v>#NUM!</v>
      </c>
      <c r="EC328" s="204" t="e">
        <f t="shared" si="289"/>
        <v>#NUM!</v>
      </c>
      <c r="ED328" s="204" t="e">
        <f t="shared" si="290"/>
        <v>#NUM!</v>
      </c>
      <c r="EE328" s="204" t="e">
        <f t="shared" si="291"/>
        <v>#NUM!</v>
      </c>
    </row>
    <row r="329" spans="2:135" ht="22.8" x14ac:dyDescent="0.3">
      <c r="B329" s="225" t="str">
        <f t="shared" si="292"/>
        <v/>
      </c>
      <c r="C329" s="226" t="str">
        <f t="shared" si="293"/>
        <v/>
      </c>
      <c r="D329" s="227" t="s">
        <v>293</v>
      </c>
      <c r="E329" s="279" t="s">
        <v>38</v>
      </c>
      <c r="F329" s="202"/>
      <c r="G329" s="202"/>
      <c r="H329" s="202"/>
      <c r="I329" s="202"/>
      <c r="J329" s="202"/>
      <c r="K329" s="201"/>
      <c r="U329">
        <v>315</v>
      </c>
      <c r="V329">
        <f t="shared" si="294"/>
        <v>800</v>
      </c>
      <c r="W329" t="str">
        <f t="shared" si="295"/>
        <v/>
      </c>
      <c r="X329" t="str">
        <f>IF(B328="","",IF(OR(W329="",W329=0),"",IF(V329=800,"",INDEX(DATA!$M$10:$Q$10,1,MATCH(W329,DATA!$M$9:$Q$9,0)))))</f>
        <v/>
      </c>
      <c r="Y329" t="str">
        <f>IF(B328="","",IF($CG$13=2,IF(OR(F328="NO",F328=""),"",F328),IF(V329=800,"",DATA!$M$11)))</f>
        <v/>
      </c>
      <c r="Z329" t="str">
        <f>IF(B328="","",IF(AND($CG$13=2,G328="NO"),"",IF(V329=800,"",LEFT(DATA!$M$12,2)&amp;D328)))</f>
        <v/>
      </c>
      <c r="AA329" t="str">
        <f>IF(B328="","",IF(AND($CG$13=2,G328="NO"),"",IF(V329=800,"",LEFT(DATA!$M$13,2)&amp;D328)))</f>
        <v/>
      </c>
      <c r="AB329" t="str">
        <f>IF(B328="","",IF(AND($CG$13=2,H328="NO"),"",IF(V329=800,"",LEFT(DATA!$M$14,2)&amp;D328)))</f>
        <v/>
      </c>
      <c r="AC329" t="str">
        <f>IF(B328="","",IF(AND($CG$13=2,H328="NO"),"",IF(V329=800,"",LEFT(DATA!$M$15,2)&amp;D328)))</f>
        <v/>
      </c>
      <c r="AD329" t="str">
        <f>IF(B328="","",IF(AND($CG$13=2,I328="NO"),"",IF(V329=800,"",LEFT(DATA!$M$16,2)&amp;D328)))</f>
        <v/>
      </c>
      <c r="AE329" t="str">
        <f>IF(B328="","",IF(AND($CG$13=2,I328="NO"),"",IF(V329=800,"",LEFT(DATA!$M$17,2)&amp;D328)))</f>
        <v/>
      </c>
      <c r="AF329" t="str">
        <f>IF(B328="","",IF(AND($CG$13=2,J328="NO"),"",IF(V329=800,"",LEFT(DATA!$M$18,2)&amp;D328)))</f>
        <v/>
      </c>
      <c r="AG329" t="str">
        <f>IF(B328="","",IF(AND($CG$13=2,J328="NO"),"",IF(V329=800,"",LEFT(DATA!$M$19,2)&amp;D328)))</f>
        <v/>
      </c>
      <c r="AJ329" s="192" t="str">
        <f t="shared" si="296"/>
        <v/>
      </c>
      <c r="AK329" s="192" t="str">
        <f t="shared" si="297"/>
        <v/>
      </c>
      <c r="AL329" s="192" t="str">
        <f t="shared" si="298"/>
        <v/>
      </c>
      <c r="AM329" s="192" t="e">
        <f t="shared" si="299"/>
        <v>#VALUE!</v>
      </c>
      <c r="AN329" s="192">
        <v>315</v>
      </c>
      <c r="AO329" s="192" t="str">
        <f>IF(AL329="","",INDEX($W$15:$AG$402,MATCH(AL329,V$15:$V$402,0),1))</f>
        <v/>
      </c>
      <c r="AP329" s="192" t="str">
        <f t="shared" si="300"/>
        <v/>
      </c>
      <c r="AQ329" s="192" t="str">
        <f t="shared" si="301"/>
        <v/>
      </c>
      <c r="AR329" s="192" t="str">
        <f t="shared" si="302"/>
        <v/>
      </c>
      <c r="AS329" s="192" t="str">
        <f t="shared" si="303"/>
        <v/>
      </c>
      <c r="AT329" s="192" t="str">
        <f t="shared" si="304"/>
        <v/>
      </c>
      <c r="AU329" s="192" t="str">
        <f t="shared" si="305"/>
        <v/>
      </c>
      <c r="AV329" s="192" t="str">
        <f t="shared" si="306"/>
        <v/>
      </c>
      <c r="AW329" s="192" t="str">
        <f t="shared" si="307"/>
        <v/>
      </c>
      <c r="AX329" s="192" t="str">
        <f t="shared" si="308"/>
        <v/>
      </c>
      <c r="AY329" s="192" t="str">
        <f t="shared" si="309"/>
        <v/>
      </c>
      <c r="BB329">
        <f t="shared" si="310"/>
        <v>800</v>
      </c>
      <c r="BC329">
        <f t="shared" si="311"/>
        <v>800</v>
      </c>
      <c r="BD329">
        <f t="shared" si="312"/>
        <v>800</v>
      </c>
      <c r="BE329">
        <f t="shared" si="313"/>
        <v>800</v>
      </c>
      <c r="BF329">
        <f t="shared" si="314"/>
        <v>800</v>
      </c>
      <c r="BG329">
        <f t="shared" si="315"/>
        <v>800</v>
      </c>
      <c r="BH329">
        <v>315</v>
      </c>
      <c r="BK329">
        <f t="shared" si="316"/>
        <v>800</v>
      </c>
      <c r="BL329">
        <f t="shared" si="317"/>
        <v>800</v>
      </c>
      <c r="BM329">
        <f t="shared" si="318"/>
        <v>800</v>
      </c>
      <c r="BN329">
        <f t="shared" si="319"/>
        <v>800</v>
      </c>
      <c r="BO329">
        <f t="shared" si="320"/>
        <v>800</v>
      </c>
      <c r="BP329">
        <f t="shared" si="321"/>
        <v>800</v>
      </c>
      <c r="BQ329">
        <f t="shared" si="322"/>
        <v>800</v>
      </c>
      <c r="CS329" s="193" t="str">
        <f t="shared" si="259"/>
        <v/>
      </c>
      <c r="CT329" s="193" t="str">
        <f t="shared" si="260"/>
        <v/>
      </c>
      <c r="CU329" s="193" t="str">
        <f t="shared" si="261"/>
        <v/>
      </c>
      <c r="CV329" s="193" t="str">
        <f t="shared" si="262"/>
        <v/>
      </c>
      <c r="CW329" s="193" t="str">
        <f t="shared" si="263"/>
        <v/>
      </c>
      <c r="CX329" s="193" t="str">
        <f t="shared" si="264"/>
        <v/>
      </c>
      <c r="CY329" s="193" t="str">
        <f t="shared" si="265"/>
        <v/>
      </c>
      <c r="CZ329" s="193" t="str">
        <f t="shared" si="266"/>
        <v/>
      </c>
      <c r="DA329" s="193" t="str">
        <f t="shared" si="267"/>
        <v/>
      </c>
      <c r="DB329" s="193" t="str">
        <f t="shared" si="268"/>
        <v/>
      </c>
      <c r="DC329" s="193" t="str">
        <f t="shared" si="269"/>
        <v/>
      </c>
      <c r="DF329">
        <v>316</v>
      </c>
      <c r="DG329" s="192" t="e">
        <f t="shared" si="270"/>
        <v>#NUM!</v>
      </c>
      <c r="DH329" s="192" t="e">
        <f t="shared" si="271"/>
        <v>#NUM!</v>
      </c>
      <c r="DI329" s="192" t="e">
        <f t="shared" si="272"/>
        <v>#NUM!</v>
      </c>
      <c r="DJ329" s="192" t="e">
        <f t="shared" si="273"/>
        <v>#NUM!</v>
      </c>
      <c r="DK329" s="192" t="e">
        <f t="shared" si="274"/>
        <v>#NUM!</v>
      </c>
      <c r="DL329" s="192" t="e">
        <f t="shared" si="275"/>
        <v>#NUM!</v>
      </c>
      <c r="DM329" s="192" t="e">
        <f t="shared" si="276"/>
        <v>#NUM!</v>
      </c>
      <c r="DN329" s="192" t="e">
        <f t="shared" si="277"/>
        <v>#NUM!</v>
      </c>
      <c r="DO329" s="192" t="e">
        <f t="shared" si="278"/>
        <v>#NUM!</v>
      </c>
      <c r="DP329" s="192" t="e">
        <f t="shared" si="279"/>
        <v>#NUM!</v>
      </c>
      <c r="DQ329" s="192" t="e">
        <f t="shared" si="280"/>
        <v>#NUM!</v>
      </c>
      <c r="DU329" s="204" t="e">
        <f t="shared" si="281"/>
        <v>#NUM!</v>
      </c>
      <c r="DV329" s="204" t="e">
        <f t="shared" si="282"/>
        <v>#NUM!</v>
      </c>
      <c r="DW329" s="204" t="e">
        <f t="shared" si="283"/>
        <v>#NUM!</v>
      </c>
      <c r="DX329" s="204" t="e">
        <f t="shared" si="284"/>
        <v>#NUM!</v>
      </c>
      <c r="DY329" s="204" t="e">
        <f t="shared" si="285"/>
        <v>#NUM!</v>
      </c>
      <c r="DZ329" s="204" t="e">
        <f t="shared" si="286"/>
        <v>#NUM!</v>
      </c>
      <c r="EA329" s="204" t="e">
        <f t="shared" si="287"/>
        <v>#NUM!</v>
      </c>
      <c r="EB329" s="204" t="e">
        <f t="shared" si="288"/>
        <v>#NUM!</v>
      </c>
      <c r="EC329" s="204" t="e">
        <f t="shared" si="289"/>
        <v>#NUM!</v>
      </c>
      <c r="ED329" s="204" t="e">
        <f t="shared" si="290"/>
        <v>#NUM!</v>
      </c>
      <c r="EE329" s="204" t="e">
        <f t="shared" si="291"/>
        <v>#NUM!</v>
      </c>
    </row>
    <row r="330" spans="2:135" ht="22.8" x14ac:dyDescent="0.3">
      <c r="B330" s="225" t="str">
        <f t="shared" si="292"/>
        <v/>
      </c>
      <c r="C330" s="226" t="str">
        <f t="shared" si="293"/>
        <v/>
      </c>
      <c r="D330" s="227" t="s">
        <v>293</v>
      </c>
      <c r="E330" s="279" t="s">
        <v>38</v>
      </c>
      <c r="F330" s="202"/>
      <c r="G330" s="202"/>
      <c r="H330" s="202"/>
      <c r="I330" s="202"/>
      <c r="J330" s="202"/>
      <c r="K330" s="201"/>
      <c r="U330">
        <v>316</v>
      </c>
      <c r="V330">
        <f t="shared" si="294"/>
        <v>800</v>
      </c>
      <c r="W330" t="str">
        <f t="shared" si="295"/>
        <v/>
      </c>
      <c r="X330" t="str">
        <f>IF(B329="","",IF(OR(W330="",W330=0),"",IF(V330=800,"",INDEX(DATA!$M$10:$Q$10,1,MATCH(W330,DATA!$M$9:$Q$9,0)))))</f>
        <v/>
      </c>
      <c r="Y330" t="str">
        <f>IF(B329="","",IF($CG$13=2,IF(OR(F329="NO",F329=""),"",F329),IF(V330=800,"",DATA!$M$11)))</f>
        <v/>
      </c>
      <c r="Z330" t="str">
        <f>IF(B329="","",IF(AND($CG$13=2,G329="NO"),"",IF(V330=800,"",LEFT(DATA!$M$12,2)&amp;D329)))</f>
        <v/>
      </c>
      <c r="AA330" t="str">
        <f>IF(B329="","",IF(AND($CG$13=2,G329="NO"),"",IF(V330=800,"",LEFT(DATA!$M$13,2)&amp;D329)))</f>
        <v/>
      </c>
      <c r="AB330" t="str">
        <f>IF(B329="","",IF(AND($CG$13=2,H329="NO"),"",IF(V330=800,"",LEFT(DATA!$M$14,2)&amp;D329)))</f>
        <v/>
      </c>
      <c r="AC330" t="str">
        <f>IF(B329="","",IF(AND($CG$13=2,H329="NO"),"",IF(V330=800,"",LEFT(DATA!$M$15,2)&amp;D329)))</f>
        <v/>
      </c>
      <c r="AD330" t="str">
        <f>IF(B329="","",IF(AND($CG$13=2,I329="NO"),"",IF(V330=800,"",LEFT(DATA!$M$16,2)&amp;D329)))</f>
        <v/>
      </c>
      <c r="AE330" t="str">
        <f>IF(B329="","",IF(AND($CG$13=2,I329="NO"),"",IF(V330=800,"",LEFT(DATA!$M$17,2)&amp;D329)))</f>
        <v/>
      </c>
      <c r="AF330" t="str">
        <f>IF(B329="","",IF(AND($CG$13=2,J329="NO"),"",IF(V330=800,"",LEFT(DATA!$M$18,2)&amp;D329)))</f>
        <v/>
      </c>
      <c r="AG330" t="str">
        <f>IF(B329="","",IF(AND($CG$13=2,J329="NO"),"",IF(V330=800,"",LEFT(DATA!$M$19,2)&amp;D329)))</f>
        <v/>
      </c>
      <c r="AJ330" s="192" t="str">
        <f t="shared" si="296"/>
        <v/>
      </c>
      <c r="AK330" s="192" t="str">
        <f t="shared" si="297"/>
        <v/>
      </c>
      <c r="AL330" s="192" t="str">
        <f t="shared" si="298"/>
        <v/>
      </c>
      <c r="AM330" s="192" t="e">
        <f t="shared" si="299"/>
        <v>#VALUE!</v>
      </c>
      <c r="AN330" s="192">
        <v>316</v>
      </c>
      <c r="AO330" s="192" t="str">
        <f>IF(AL330="","",INDEX($W$15:$AG$402,MATCH(AL330,V$15:$V$402,0),1))</f>
        <v/>
      </c>
      <c r="AP330" s="192" t="str">
        <f t="shared" si="300"/>
        <v/>
      </c>
      <c r="AQ330" s="192" t="str">
        <f t="shared" si="301"/>
        <v/>
      </c>
      <c r="AR330" s="192" t="str">
        <f t="shared" si="302"/>
        <v/>
      </c>
      <c r="AS330" s="192" t="str">
        <f t="shared" si="303"/>
        <v/>
      </c>
      <c r="AT330" s="192" t="str">
        <f t="shared" si="304"/>
        <v/>
      </c>
      <c r="AU330" s="192" t="str">
        <f t="shared" si="305"/>
        <v/>
      </c>
      <c r="AV330" s="192" t="str">
        <f t="shared" si="306"/>
        <v/>
      </c>
      <c r="AW330" s="192" t="str">
        <f t="shared" si="307"/>
        <v/>
      </c>
      <c r="AX330" s="192" t="str">
        <f t="shared" si="308"/>
        <v/>
      </c>
      <c r="AY330" s="192" t="str">
        <f t="shared" si="309"/>
        <v/>
      </c>
      <c r="BB330">
        <f t="shared" si="310"/>
        <v>800</v>
      </c>
      <c r="BC330">
        <f t="shared" si="311"/>
        <v>800</v>
      </c>
      <c r="BD330">
        <f t="shared" si="312"/>
        <v>800</v>
      </c>
      <c r="BE330">
        <f t="shared" si="313"/>
        <v>800</v>
      </c>
      <c r="BF330">
        <f t="shared" si="314"/>
        <v>800</v>
      </c>
      <c r="BG330">
        <f t="shared" si="315"/>
        <v>800</v>
      </c>
      <c r="BH330">
        <v>316</v>
      </c>
      <c r="BK330">
        <f t="shared" si="316"/>
        <v>800</v>
      </c>
      <c r="BL330">
        <f t="shared" si="317"/>
        <v>800</v>
      </c>
      <c r="BM330">
        <f t="shared" si="318"/>
        <v>800</v>
      </c>
      <c r="BN330">
        <f t="shared" si="319"/>
        <v>800</v>
      </c>
      <c r="BO330">
        <f t="shared" si="320"/>
        <v>800</v>
      </c>
      <c r="BP330">
        <f t="shared" si="321"/>
        <v>800</v>
      </c>
      <c r="BQ330">
        <f t="shared" si="322"/>
        <v>800</v>
      </c>
      <c r="CS330" s="193" t="str">
        <f t="shared" si="259"/>
        <v/>
      </c>
      <c r="CT330" s="193" t="str">
        <f t="shared" si="260"/>
        <v/>
      </c>
      <c r="CU330" s="193" t="str">
        <f t="shared" si="261"/>
        <v/>
      </c>
      <c r="CV330" s="193" t="str">
        <f t="shared" si="262"/>
        <v/>
      </c>
      <c r="CW330" s="193" t="str">
        <f t="shared" si="263"/>
        <v/>
      </c>
      <c r="CX330" s="193" t="str">
        <f t="shared" si="264"/>
        <v/>
      </c>
      <c r="CY330" s="193" t="str">
        <f t="shared" si="265"/>
        <v/>
      </c>
      <c r="CZ330" s="193" t="str">
        <f t="shared" si="266"/>
        <v/>
      </c>
      <c r="DA330" s="193" t="str">
        <f t="shared" si="267"/>
        <v/>
      </c>
      <c r="DB330" s="193" t="str">
        <f t="shared" si="268"/>
        <v/>
      </c>
      <c r="DC330" s="193" t="str">
        <f t="shared" si="269"/>
        <v/>
      </c>
      <c r="DF330">
        <v>317</v>
      </c>
      <c r="DG330" s="192" t="e">
        <f t="shared" si="270"/>
        <v>#NUM!</v>
      </c>
      <c r="DH330" s="192" t="e">
        <f t="shared" si="271"/>
        <v>#NUM!</v>
      </c>
      <c r="DI330" s="192" t="e">
        <f t="shared" si="272"/>
        <v>#NUM!</v>
      </c>
      <c r="DJ330" s="192" t="e">
        <f t="shared" si="273"/>
        <v>#NUM!</v>
      </c>
      <c r="DK330" s="192" t="e">
        <f t="shared" si="274"/>
        <v>#NUM!</v>
      </c>
      <c r="DL330" s="192" t="e">
        <f t="shared" si="275"/>
        <v>#NUM!</v>
      </c>
      <c r="DM330" s="192" t="e">
        <f t="shared" si="276"/>
        <v>#NUM!</v>
      </c>
      <c r="DN330" s="192" t="e">
        <f t="shared" si="277"/>
        <v>#NUM!</v>
      </c>
      <c r="DO330" s="192" t="e">
        <f t="shared" si="278"/>
        <v>#NUM!</v>
      </c>
      <c r="DP330" s="192" t="e">
        <f t="shared" si="279"/>
        <v>#NUM!</v>
      </c>
      <c r="DQ330" s="192" t="e">
        <f t="shared" si="280"/>
        <v>#NUM!</v>
      </c>
      <c r="DU330" s="204" t="e">
        <f t="shared" si="281"/>
        <v>#NUM!</v>
      </c>
      <c r="DV330" s="204" t="e">
        <f t="shared" si="282"/>
        <v>#NUM!</v>
      </c>
      <c r="DW330" s="204" t="e">
        <f t="shared" si="283"/>
        <v>#NUM!</v>
      </c>
      <c r="DX330" s="204" t="e">
        <f t="shared" si="284"/>
        <v>#NUM!</v>
      </c>
      <c r="DY330" s="204" t="e">
        <f t="shared" si="285"/>
        <v>#NUM!</v>
      </c>
      <c r="DZ330" s="204" t="e">
        <f t="shared" si="286"/>
        <v>#NUM!</v>
      </c>
      <c r="EA330" s="204" t="e">
        <f t="shared" si="287"/>
        <v>#NUM!</v>
      </c>
      <c r="EB330" s="204" t="e">
        <f t="shared" si="288"/>
        <v>#NUM!</v>
      </c>
      <c r="EC330" s="204" t="e">
        <f t="shared" si="289"/>
        <v>#NUM!</v>
      </c>
      <c r="ED330" s="204" t="e">
        <f t="shared" si="290"/>
        <v>#NUM!</v>
      </c>
      <c r="EE330" s="204" t="e">
        <f t="shared" si="291"/>
        <v>#NUM!</v>
      </c>
    </row>
    <row r="331" spans="2:135" ht="22.8" x14ac:dyDescent="0.3">
      <c r="B331" s="225" t="str">
        <f t="shared" si="292"/>
        <v/>
      </c>
      <c r="C331" s="226" t="str">
        <f t="shared" si="293"/>
        <v/>
      </c>
      <c r="D331" s="227" t="s">
        <v>293</v>
      </c>
      <c r="E331" s="279" t="s">
        <v>38</v>
      </c>
      <c r="F331" s="202"/>
      <c r="G331" s="202"/>
      <c r="H331" s="202"/>
      <c r="I331" s="202"/>
      <c r="J331" s="202"/>
      <c r="K331" s="201"/>
      <c r="U331">
        <v>317</v>
      </c>
      <c r="V331">
        <f t="shared" si="294"/>
        <v>800</v>
      </c>
      <c r="W331" t="str">
        <f t="shared" si="295"/>
        <v/>
      </c>
      <c r="X331" t="str">
        <f>IF(B330="","",IF(OR(W331="",W331=0),"",IF(V331=800,"",INDEX(DATA!$M$10:$Q$10,1,MATCH(W331,DATA!$M$9:$Q$9,0)))))</f>
        <v/>
      </c>
      <c r="Y331" t="str">
        <f>IF(B330="","",IF($CG$13=2,IF(OR(F330="NO",F330=""),"",F330),IF(V331=800,"",DATA!$M$11)))</f>
        <v/>
      </c>
      <c r="Z331" t="str">
        <f>IF(B330="","",IF(AND($CG$13=2,G330="NO"),"",IF(V331=800,"",LEFT(DATA!$M$12,2)&amp;D330)))</f>
        <v/>
      </c>
      <c r="AA331" t="str">
        <f>IF(B330="","",IF(AND($CG$13=2,G330="NO"),"",IF(V331=800,"",LEFT(DATA!$M$13,2)&amp;D330)))</f>
        <v/>
      </c>
      <c r="AB331" t="str">
        <f>IF(B330="","",IF(AND($CG$13=2,H330="NO"),"",IF(V331=800,"",LEFT(DATA!$M$14,2)&amp;D330)))</f>
        <v/>
      </c>
      <c r="AC331" t="str">
        <f>IF(B330="","",IF(AND($CG$13=2,H330="NO"),"",IF(V331=800,"",LEFT(DATA!$M$15,2)&amp;D330)))</f>
        <v/>
      </c>
      <c r="AD331" t="str">
        <f>IF(B330="","",IF(AND($CG$13=2,I330="NO"),"",IF(V331=800,"",LEFT(DATA!$M$16,2)&amp;D330)))</f>
        <v/>
      </c>
      <c r="AE331" t="str">
        <f>IF(B330="","",IF(AND($CG$13=2,I330="NO"),"",IF(V331=800,"",LEFT(DATA!$M$17,2)&amp;D330)))</f>
        <v/>
      </c>
      <c r="AF331" t="str">
        <f>IF(B330="","",IF(AND($CG$13=2,J330="NO"),"",IF(V331=800,"",LEFT(DATA!$M$18,2)&amp;D330)))</f>
        <v/>
      </c>
      <c r="AG331" t="str">
        <f>IF(B330="","",IF(AND($CG$13=2,J330="NO"),"",IF(V331=800,"",LEFT(DATA!$M$19,2)&amp;D330)))</f>
        <v/>
      </c>
      <c r="AJ331" s="192" t="str">
        <f t="shared" si="296"/>
        <v/>
      </c>
      <c r="AK331" s="192" t="str">
        <f t="shared" si="297"/>
        <v/>
      </c>
      <c r="AL331" s="192" t="str">
        <f t="shared" si="298"/>
        <v/>
      </c>
      <c r="AM331" s="192" t="e">
        <f t="shared" si="299"/>
        <v>#VALUE!</v>
      </c>
      <c r="AN331" s="192">
        <v>317</v>
      </c>
      <c r="AO331" s="192" t="str">
        <f>IF(AL331="","",INDEX($W$15:$AG$402,MATCH(AL331,V$15:$V$402,0),1))</f>
        <v/>
      </c>
      <c r="AP331" s="192" t="str">
        <f t="shared" si="300"/>
        <v/>
      </c>
      <c r="AQ331" s="192" t="str">
        <f t="shared" si="301"/>
        <v/>
      </c>
      <c r="AR331" s="192" t="str">
        <f t="shared" si="302"/>
        <v/>
      </c>
      <c r="AS331" s="192" t="str">
        <f t="shared" si="303"/>
        <v/>
      </c>
      <c r="AT331" s="192" t="str">
        <f t="shared" si="304"/>
        <v/>
      </c>
      <c r="AU331" s="192" t="str">
        <f t="shared" si="305"/>
        <v/>
      </c>
      <c r="AV331" s="192" t="str">
        <f t="shared" si="306"/>
        <v/>
      </c>
      <c r="AW331" s="192" t="str">
        <f t="shared" si="307"/>
        <v/>
      </c>
      <c r="AX331" s="192" t="str">
        <f t="shared" si="308"/>
        <v/>
      </c>
      <c r="AY331" s="192" t="str">
        <f t="shared" si="309"/>
        <v/>
      </c>
      <c r="BB331">
        <f t="shared" si="310"/>
        <v>800</v>
      </c>
      <c r="BC331">
        <f t="shared" si="311"/>
        <v>800</v>
      </c>
      <c r="BD331">
        <f t="shared" si="312"/>
        <v>800</v>
      </c>
      <c r="BE331">
        <f t="shared" si="313"/>
        <v>800</v>
      </c>
      <c r="BF331">
        <f t="shared" si="314"/>
        <v>800</v>
      </c>
      <c r="BG331">
        <f t="shared" si="315"/>
        <v>800</v>
      </c>
      <c r="BH331">
        <v>317</v>
      </c>
      <c r="BK331">
        <f t="shared" si="316"/>
        <v>800</v>
      </c>
      <c r="BL331">
        <f t="shared" si="317"/>
        <v>800</v>
      </c>
      <c r="BM331">
        <f t="shared" si="318"/>
        <v>800</v>
      </c>
      <c r="BN331">
        <f t="shared" si="319"/>
        <v>800</v>
      </c>
      <c r="BO331">
        <f t="shared" si="320"/>
        <v>800</v>
      </c>
      <c r="BP331">
        <f t="shared" si="321"/>
        <v>800</v>
      </c>
      <c r="BQ331">
        <f t="shared" si="322"/>
        <v>800</v>
      </c>
      <c r="CS331" s="193" t="str">
        <f t="shared" si="259"/>
        <v/>
      </c>
      <c r="CT331" s="193" t="str">
        <f t="shared" si="260"/>
        <v/>
      </c>
      <c r="CU331" s="193" t="str">
        <f t="shared" si="261"/>
        <v/>
      </c>
      <c r="CV331" s="193" t="str">
        <f t="shared" si="262"/>
        <v/>
      </c>
      <c r="CW331" s="193" t="str">
        <f t="shared" si="263"/>
        <v/>
      </c>
      <c r="CX331" s="193" t="str">
        <f t="shared" si="264"/>
        <v/>
      </c>
      <c r="CY331" s="193" t="str">
        <f t="shared" si="265"/>
        <v/>
      </c>
      <c r="CZ331" s="193" t="str">
        <f t="shared" si="266"/>
        <v/>
      </c>
      <c r="DA331" s="193" t="str">
        <f t="shared" si="267"/>
        <v/>
      </c>
      <c r="DB331" s="193" t="str">
        <f t="shared" si="268"/>
        <v/>
      </c>
      <c r="DC331" s="193" t="str">
        <f t="shared" si="269"/>
        <v/>
      </c>
      <c r="DF331">
        <v>318</v>
      </c>
      <c r="DG331" s="192" t="e">
        <f t="shared" si="270"/>
        <v>#NUM!</v>
      </c>
      <c r="DH331" s="192" t="e">
        <f t="shared" si="271"/>
        <v>#NUM!</v>
      </c>
      <c r="DI331" s="192" t="e">
        <f t="shared" si="272"/>
        <v>#NUM!</v>
      </c>
      <c r="DJ331" s="192" t="e">
        <f t="shared" si="273"/>
        <v>#NUM!</v>
      </c>
      <c r="DK331" s="192" t="e">
        <f t="shared" si="274"/>
        <v>#NUM!</v>
      </c>
      <c r="DL331" s="192" t="e">
        <f t="shared" si="275"/>
        <v>#NUM!</v>
      </c>
      <c r="DM331" s="192" t="e">
        <f t="shared" si="276"/>
        <v>#NUM!</v>
      </c>
      <c r="DN331" s="192" t="e">
        <f t="shared" si="277"/>
        <v>#NUM!</v>
      </c>
      <c r="DO331" s="192" t="e">
        <f t="shared" si="278"/>
        <v>#NUM!</v>
      </c>
      <c r="DP331" s="192" t="e">
        <f t="shared" si="279"/>
        <v>#NUM!</v>
      </c>
      <c r="DQ331" s="192" t="e">
        <f t="shared" si="280"/>
        <v>#NUM!</v>
      </c>
      <c r="DU331" s="204" t="e">
        <f t="shared" si="281"/>
        <v>#NUM!</v>
      </c>
      <c r="DV331" s="204" t="e">
        <f t="shared" si="282"/>
        <v>#NUM!</v>
      </c>
      <c r="DW331" s="204" t="e">
        <f t="shared" si="283"/>
        <v>#NUM!</v>
      </c>
      <c r="DX331" s="204" t="e">
        <f t="shared" si="284"/>
        <v>#NUM!</v>
      </c>
      <c r="DY331" s="204" t="e">
        <f t="shared" si="285"/>
        <v>#NUM!</v>
      </c>
      <c r="DZ331" s="204" t="e">
        <f t="shared" si="286"/>
        <v>#NUM!</v>
      </c>
      <c r="EA331" s="204" t="e">
        <f t="shared" si="287"/>
        <v>#NUM!</v>
      </c>
      <c r="EB331" s="204" t="e">
        <f t="shared" si="288"/>
        <v>#NUM!</v>
      </c>
      <c r="EC331" s="204" t="e">
        <f t="shared" si="289"/>
        <v>#NUM!</v>
      </c>
      <c r="ED331" s="204" t="e">
        <f t="shared" si="290"/>
        <v>#NUM!</v>
      </c>
      <c r="EE331" s="204" t="e">
        <f t="shared" si="291"/>
        <v>#NUM!</v>
      </c>
    </row>
    <row r="332" spans="2:135" ht="22.8" x14ac:dyDescent="0.3">
      <c r="B332" s="225" t="str">
        <f t="shared" si="292"/>
        <v/>
      </c>
      <c r="C332" s="226" t="str">
        <f t="shared" si="293"/>
        <v/>
      </c>
      <c r="D332" s="227" t="s">
        <v>293</v>
      </c>
      <c r="E332" s="279" t="s">
        <v>38</v>
      </c>
      <c r="F332" s="202"/>
      <c r="G332" s="202"/>
      <c r="H332" s="202"/>
      <c r="I332" s="202"/>
      <c r="J332" s="202"/>
      <c r="K332" s="201"/>
      <c r="U332">
        <v>318</v>
      </c>
      <c r="V332">
        <f t="shared" si="294"/>
        <v>800</v>
      </c>
      <c r="W332" t="str">
        <f t="shared" si="295"/>
        <v/>
      </c>
      <c r="X332" t="str">
        <f>IF(B331="","",IF(OR(W332="",W332=0),"",IF(V332=800,"",INDEX(DATA!$M$10:$Q$10,1,MATCH(W332,DATA!$M$9:$Q$9,0)))))</f>
        <v/>
      </c>
      <c r="Y332" t="str">
        <f>IF(B331="","",IF($CG$13=2,IF(OR(F331="NO",F331=""),"",F331),IF(V332=800,"",DATA!$M$11)))</f>
        <v/>
      </c>
      <c r="Z332" t="str">
        <f>IF(B331="","",IF(AND($CG$13=2,G331="NO"),"",IF(V332=800,"",LEFT(DATA!$M$12,2)&amp;D331)))</f>
        <v/>
      </c>
      <c r="AA332" t="str">
        <f>IF(B331="","",IF(AND($CG$13=2,G331="NO"),"",IF(V332=800,"",LEFT(DATA!$M$13,2)&amp;D331)))</f>
        <v/>
      </c>
      <c r="AB332" t="str">
        <f>IF(B331="","",IF(AND($CG$13=2,H331="NO"),"",IF(V332=800,"",LEFT(DATA!$M$14,2)&amp;D331)))</f>
        <v/>
      </c>
      <c r="AC332" t="str">
        <f>IF(B331="","",IF(AND($CG$13=2,H331="NO"),"",IF(V332=800,"",LEFT(DATA!$M$15,2)&amp;D331)))</f>
        <v/>
      </c>
      <c r="AD332" t="str">
        <f>IF(B331="","",IF(AND($CG$13=2,I331="NO"),"",IF(V332=800,"",LEFT(DATA!$M$16,2)&amp;D331)))</f>
        <v/>
      </c>
      <c r="AE332" t="str">
        <f>IF(B331="","",IF(AND($CG$13=2,I331="NO"),"",IF(V332=800,"",LEFT(DATA!$M$17,2)&amp;D331)))</f>
        <v/>
      </c>
      <c r="AF332" t="str">
        <f>IF(B331="","",IF(AND($CG$13=2,J331="NO"),"",IF(V332=800,"",LEFT(DATA!$M$18,2)&amp;D331)))</f>
        <v/>
      </c>
      <c r="AG332" t="str">
        <f>IF(B331="","",IF(AND($CG$13=2,J331="NO"),"",IF(V332=800,"",LEFT(DATA!$M$19,2)&amp;D331)))</f>
        <v/>
      </c>
      <c r="AJ332" s="192" t="str">
        <f t="shared" si="296"/>
        <v/>
      </c>
      <c r="AK332" s="192" t="str">
        <f t="shared" si="297"/>
        <v/>
      </c>
      <c r="AL332" s="192" t="str">
        <f t="shared" si="298"/>
        <v/>
      </c>
      <c r="AM332" s="192" t="e">
        <f t="shared" si="299"/>
        <v>#VALUE!</v>
      </c>
      <c r="AN332" s="192">
        <v>318</v>
      </c>
      <c r="AO332" s="192" t="str">
        <f>IF(AL332="","",INDEX($W$15:$AG$402,MATCH(AL332,V$15:$V$402,0),1))</f>
        <v/>
      </c>
      <c r="AP332" s="192" t="str">
        <f t="shared" si="300"/>
        <v/>
      </c>
      <c r="AQ332" s="192" t="str">
        <f t="shared" si="301"/>
        <v/>
      </c>
      <c r="AR332" s="192" t="str">
        <f t="shared" si="302"/>
        <v/>
      </c>
      <c r="AS332" s="192" t="str">
        <f t="shared" si="303"/>
        <v/>
      </c>
      <c r="AT332" s="192" t="str">
        <f t="shared" si="304"/>
        <v/>
      </c>
      <c r="AU332" s="192" t="str">
        <f t="shared" si="305"/>
        <v/>
      </c>
      <c r="AV332" s="192" t="str">
        <f t="shared" si="306"/>
        <v/>
      </c>
      <c r="AW332" s="192" t="str">
        <f t="shared" si="307"/>
        <v/>
      </c>
      <c r="AX332" s="192" t="str">
        <f t="shared" si="308"/>
        <v/>
      </c>
      <c r="AY332" s="192" t="str">
        <f t="shared" si="309"/>
        <v/>
      </c>
      <c r="BB332">
        <f t="shared" si="310"/>
        <v>800</v>
      </c>
      <c r="BC332">
        <f t="shared" si="311"/>
        <v>800</v>
      </c>
      <c r="BD332">
        <f t="shared" si="312"/>
        <v>800</v>
      </c>
      <c r="BE332">
        <f t="shared" si="313"/>
        <v>800</v>
      </c>
      <c r="BF332">
        <f t="shared" si="314"/>
        <v>800</v>
      </c>
      <c r="BG332">
        <f t="shared" si="315"/>
        <v>800</v>
      </c>
      <c r="BH332">
        <v>318</v>
      </c>
      <c r="BK332">
        <f t="shared" si="316"/>
        <v>800</v>
      </c>
      <c r="BL332">
        <f t="shared" si="317"/>
        <v>800</v>
      </c>
      <c r="BM332">
        <f t="shared" si="318"/>
        <v>800</v>
      </c>
      <c r="BN332">
        <f t="shared" si="319"/>
        <v>800</v>
      </c>
      <c r="BO332">
        <f t="shared" si="320"/>
        <v>800</v>
      </c>
      <c r="BP332">
        <f t="shared" si="321"/>
        <v>800</v>
      </c>
      <c r="BQ332">
        <f t="shared" si="322"/>
        <v>800</v>
      </c>
      <c r="CS332" s="193" t="str">
        <f t="shared" si="259"/>
        <v/>
      </c>
      <c r="CT332" s="193" t="str">
        <f t="shared" si="260"/>
        <v/>
      </c>
      <c r="CU332" s="193" t="str">
        <f t="shared" si="261"/>
        <v/>
      </c>
      <c r="CV332" s="193" t="str">
        <f t="shared" si="262"/>
        <v/>
      </c>
      <c r="CW332" s="193" t="str">
        <f t="shared" si="263"/>
        <v/>
      </c>
      <c r="CX332" s="193" t="str">
        <f t="shared" si="264"/>
        <v/>
      </c>
      <c r="CY332" s="193" t="str">
        <f t="shared" si="265"/>
        <v/>
      </c>
      <c r="CZ332" s="193" t="str">
        <f t="shared" si="266"/>
        <v/>
      </c>
      <c r="DA332" s="193" t="str">
        <f t="shared" si="267"/>
        <v/>
      </c>
      <c r="DB332" s="193" t="str">
        <f t="shared" si="268"/>
        <v/>
      </c>
      <c r="DC332" s="193" t="str">
        <f t="shared" si="269"/>
        <v/>
      </c>
      <c r="DF332">
        <v>319</v>
      </c>
      <c r="DG332" s="192" t="e">
        <f t="shared" si="270"/>
        <v>#NUM!</v>
      </c>
      <c r="DH332" s="192" t="e">
        <f t="shared" si="271"/>
        <v>#NUM!</v>
      </c>
      <c r="DI332" s="192" t="e">
        <f t="shared" si="272"/>
        <v>#NUM!</v>
      </c>
      <c r="DJ332" s="192" t="e">
        <f t="shared" si="273"/>
        <v>#NUM!</v>
      </c>
      <c r="DK332" s="192" t="e">
        <f t="shared" si="274"/>
        <v>#NUM!</v>
      </c>
      <c r="DL332" s="192" t="e">
        <f t="shared" si="275"/>
        <v>#NUM!</v>
      </c>
      <c r="DM332" s="192" t="e">
        <f t="shared" si="276"/>
        <v>#NUM!</v>
      </c>
      <c r="DN332" s="192" t="e">
        <f t="shared" si="277"/>
        <v>#NUM!</v>
      </c>
      <c r="DO332" s="192" t="e">
        <f t="shared" si="278"/>
        <v>#NUM!</v>
      </c>
      <c r="DP332" s="192" t="e">
        <f t="shared" si="279"/>
        <v>#NUM!</v>
      </c>
      <c r="DQ332" s="192" t="e">
        <f t="shared" si="280"/>
        <v>#NUM!</v>
      </c>
      <c r="DU332" s="204" t="e">
        <f t="shared" si="281"/>
        <v>#NUM!</v>
      </c>
      <c r="DV332" s="204" t="e">
        <f t="shared" si="282"/>
        <v>#NUM!</v>
      </c>
      <c r="DW332" s="204" t="e">
        <f t="shared" si="283"/>
        <v>#NUM!</v>
      </c>
      <c r="DX332" s="204" t="e">
        <f t="shared" si="284"/>
        <v>#NUM!</v>
      </c>
      <c r="DY332" s="204" t="e">
        <f t="shared" si="285"/>
        <v>#NUM!</v>
      </c>
      <c r="DZ332" s="204" t="e">
        <f t="shared" si="286"/>
        <v>#NUM!</v>
      </c>
      <c r="EA332" s="204" t="e">
        <f t="shared" si="287"/>
        <v>#NUM!</v>
      </c>
      <c r="EB332" s="204" t="e">
        <f t="shared" si="288"/>
        <v>#NUM!</v>
      </c>
      <c r="EC332" s="204" t="e">
        <f t="shared" si="289"/>
        <v>#NUM!</v>
      </c>
      <c r="ED332" s="204" t="e">
        <f t="shared" si="290"/>
        <v>#NUM!</v>
      </c>
      <c r="EE332" s="204" t="e">
        <f t="shared" si="291"/>
        <v>#NUM!</v>
      </c>
    </row>
    <row r="333" spans="2:135" ht="22.8" x14ac:dyDescent="0.3">
      <c r="B333" s="225" t="str">
        <f t="shared" si="292"/>
        <v/>
      </c>
      <c r="C333" s="226" t="str">
        <f t="shared" si="293"/>
        <v/>
      </c>
      <c r="D333" s="227" t="s">
        <v>293</v>
      </c>
      <c r="E333" s="279" t="s">
        <v>38</v>
      </c>
      <c r="F333" s="202"/>
      <c r="G333" s="202"/>
      <c r="H333" s="202"/>
      <c r="I333" s="202"/>
      <c r="J333" s="202"/>
      <c r="K333" s="201"/>
      <c r="U333">
        <v>319</v>
      </c>
      <c r="V333">
        <f t="shared" si="294"/>
        <v>800</v>
      </c>
      <c r="W333" t="str">
        <f t="shared" si="295"/>
        <v/>
      </c>
      <c r="X333" t="str">
        <f>IF(B332="","",IF(OR(W333="",W333=0),"",IF(V333=800,"",INDEX(DATA!$M$10:$Q$10,1,MATCH(W333,DATA!$M$9:$Q$9,0)))))</f>
        <v/>
      </c>
      <c r="Y333" t="str">
        <f>IF(B332="","",IF($CG$13=2,IF(OR(F332="NO",F332=""),"",F332),IF(V333=800,"",DATA!$M$11)))</f>
        <v/>
      </c>
      <c r="Z333" t="str">
        <f>IF(B332="","",IF(AND($CG$13=2,G332="NO"),"",IF(V333=800,"",LEFT(DATA!$M$12,2)&amp;D332)))</f>
        <v/>
      </c>
      <c r="AA333" t="str">
        <f>IF(B332="","",IF(AND($CG$13=2,G332="NO"),"",IF(V333=800,"",LEFT(DATA!$M$13,2)&amp;D332)))</f>
        <v/>
      </c>
      <c r="AB333" t="str">
        <f>IF(B332="","",IF(AND($CG$13=2,H332="NO"),"",IF(V333=800,"",LEFT(DATA!$M$14,2)&amp;D332)))</f>
        <v/>
      </c>
      <c r="AC333" t="str">
        <f>IF(B332="","",IF(AND($CG$13=2,H332="NO"),"",IF(V333=800,"",LEFT(DATA!$M$15,2)&amp;D332)))</f>
        <v/>
      </c>
      <c r="AD333" t="str">
        <f>IF(B332="","",IF(AND($CG$13=2,I332="NO"),"",IF(V333=800,"",LEFT(DATA!$M$16,2)&amp;D332)))</f>
        <v/>
      </c>
      <c r="AE333" t="str">
        <f>IF(B332="","",IF(AND($CG$13=2,I332="NO"),"",IF(V333=800,"",LEFT(DATA!$M$17,2)&amp;D332)))</f>
        <v/>
      </c>
      <c r="AF333" t="str">
        <f>IF(B332="","",IF(AND($CG$13=2,J332="NO"),"",IF(V333=800,"",LEFT(DATA!$M$18,2)&amp;D332)))</f>
        <v/>
      </c>
      <c r="AG333" t="str">
        <f>IF(B332="","",IF(AND($CG$13=2,J332="NO"),"",IF(V333=800,"",LEFT(DATA!$M$19,2)&amp;D332)))</f>
        <v/>
      </c>
      <c r="AJ333" s="192" t="str">
        <f t="shared" si="296"/>
        <v/>
      </c>
      <c r="AK333" s="192" t="str">
        <f t="shared" si="297"/>
        <v/>
      </c>
      <c r="AL333" s="192" t="str">
        <f t="shared" si="298"/>
        <v/>
      </c>
      <c r="AM333" s="192" t="e">
        <f t="shared" si="299"/>
        <v>#VALUE!</v>
      </c>
      <c r="AN333" s="192">
        <v>319</v>
      </c>
      <c r="AO333" s="192" t="str">
        <f>IF(AL333="","",INDEX($W$15:$AG$402,MATCH(AL333,V$15:$V$402,0),1))</f>
        <v/>
      </c>
      <c r="AP333" s="192" t="str">
        <f t="shared" si="300"/>
        <v/>
      </c>
      <c r="AQ333" s="192" t="str">
        <f t="shared" si="301"/>
        <v/>
      </c>
      <c r="AR333" s="192" t="str">
        <f t="shared" si="302"/>
        <v/>
      </c>
      <c r="AS333" s="192" t="str">
        <f t="shared" si="303"/>
        <v/>
      </c>
      <c r="AT333" s="192" t="str">
        <f t="shared" si="304"/>
        <v/>
      </c>
      <c r="AU333" s="192" t="str">
        <f t="shared" si="305"/>
        <v/>
      </c>
      <c r="AV333" s="192" t="str">
        <f t="shared" si="306"/>
        <v/>
      </c>
      <c r="AW333" s="192" t="str">
        <f t="shared" si="307"/>
        <v/>
      </c>
      <c r="AX333" s="192" t="str">
        <f t="shared" si="308"/>
        <v/>
      </c>
      <c r="AY333" s="192" t="str">
        <f t="shared" si="309"/>
        <v/>
      </c>
      <c r="BB333">
        <f t="shared" si="310"/>
        <v>800</v>
      </c>
      <c r="BC333">
        <f t="shared" si="311"/>
        <v>800</v>
      </c>
      <c r="BD333">
        <f t="shared" si="312"/>
        <v>800</v>
      </c>
      <c r="BE333">
        <f t="shared" si="313"/>
        <v>800</v>
      </c>
      <c r="BF333">
        <f t="shared" si="314"/>
        <v>800</v>
      </c>
      <c r="BG333">
        <f t="shared" si="315"/>
        <v>800</v>
      </c>
      <c r="BH333">
        <v>319</v>
      </c>
      <c r="BK333">
        <f t="shared" si="316"/>
        <v>800</v>
      </c>
      <c r="BL333">
        <f t="shared" si="317"/>
        <v>800</v>
      </c>
      <c r="BM333">
        <f t="shared" si="318"/>
        <v>800</v>
      </c>
      <c r="BN333">
        <f t="shared" si="319"/>
        <v>800</v>
      </c>
      <c r="BO333">
        <f t="shared" si="320"/>
        <v>800</v>
      </c>
      <c r="BP333">
        <f t="shared" si="321"/>
        <v>800</v>
      </c>
      <c r="BQ333">
        <f t="shared" si="322"/>
        <v>800</v>
      </c>
      <c r="CS333" s="193" t="str">
        <f t="shared" si="259"/>
        <v/>
      </c>
      <c r="CT333" s="193" t="str">
        <f t="shared" si="260"/>
        <v/>
      </c>
      <c r="CU333" s="193" t="str">
        <f t="shared" si="261"/>
        <v/>
      </c>
      <c r="CV333" s="193" t="str">
        <f t="shared" si="262"/>
        <v/>
      </c>
      <c r="CW333" s="193" t="str">
        <f t="shared" si="263"/>
        <v/>
      </c>
      <c r="CX333" s="193" t="str">
        <f t="shared" si="264"/>
        <v/>
      </c>
      <c r="CY333" s="193" t="str">
        <f t="shared" si="265"/>
        <v/>
      </c>
      <c r="CZ333" s="193" t="str">
        <f t="shared" si="266"/>
        <v/>
      </c>
      <c r="DA333" s="193" t="str">
        <f t="shared" si="267"/>
        <v/>
      </c>
      <c r="DB333" s="193" t="str">
        <f t="shared" si="268"/>
        <v/>
      </c>
      <c r="DC333" s="193" t="str">
        <f t="shared" si="269"/>
        <v/>
      </c>
      <c r="DF333">
        <v>320</v>
      </c>
      <c r="DG333" s="192" t="e">
        <f t="shared" si="270"/>
        <v>#NUM!</v>
      </c>
      <c r="DH333" s="192" t="e">
        <f t="shared" si="271"/>
        <v>#NUM!</v>
      </c>
      <c r="DI333" s="192" t="e">
        <f t="shared" si="272"/>
        <v>#NUM!</v>
      </c>
      <c r="DJ333" s="192" t="e">
        <f t="shared" si="273"/>
        <v>#NUM!</v>
      </c>
      <c r="DK333" s="192" t="e">
        <f t="shared" si="274"/>
        <v>#NUM!</v>
      </c>
      <c r="DL333" s="192" t="e">
        <f t="shared" si="275"/>
        <v>#NUM!</v>
      </c>
      <c r="DM333" s="192" t="e">
        <f t="shared" si="276"/>
        <v>#NUM!</v>
      </c>
      <c r="DN333" s="192" t="e">
        <f t="shared" si="277"/>
        <v>#NUM!</v>
      </c>
      <c r="DO333" s="192" t="e">
        <f t="shared" si="278"/>
        <v>#NUM!</v>
      </c>
      <c r="DP333" s="192" t="e">
        <f t="shared" si="279"/>
        <v>#NUM!</v>
      </c>
      <c r="DQ333" s="192" t="e">
        <f t="shared" si="280"/>
        <v>#NUM!</v>
      </c>
      <c r="DU333" s="204" t="e">
        <f t="shared" si="281"/>
        <v>#NUM!</v>
      </c>
      <c r="DV333" s="204" t="e">
        <f t="shared" si="282"/>
        <v>#NUM!</v>
      </c>
      <c r="DW333" s="204" t="e">
        <f t="shared" si="283"/>
        <v>#NUM!</v>
      </c>
      <c r="DX333" s="204" t="e">
        <f t="shared" si="284"/>
        <v>#NUM!</v>
      </c>
      <c r="DY333" s="204" t="e">
        <f t="shared" si="285"/>
        <v>#NUM!</v>
      </c>
      <c r="DZ333" s="204" t="e">
        <f t="shared" si="286"/>
        <v>#NUM!</v>
      </c>
      <c r="EA333" s="204" t="e">
        <f t="shared" si="287"/>
        <v>#NUM!</v>
      </c>
      <c r="EB333" s="204" t="e">
        <f t="shared" si="288"/>
        <v>#NUM!</v>
      </c>
      <c r="EC333" s="204" t="e">
        <f t="shared" si="289"/>
        <v>#NUM!</v>
      </c>
      <c r="ED333" s="204" t="e">
        <f t="shared" si="290"/>
        <v>#NUM!</v>
      </c>
      <c r="EE333" s="204" t="e">
        <f t="shared" si="291"/>
        <v>#NUM!</v>
      </c>
    </row>
    <row r="334" spans="2:135" ht="22.8" x14ac:dyDescent="0.3">
      <c r="B334" s="225" t="str">
        <f t="shared" si="292"/>
        <v/>
      </c>
      <c r="C334" s="226" t="str">
        <f t="shared" si="293"/>
        <v/>
      </c>
      <c r="D334" s="227" t="s">
        <v>293</v>
      </c>
      <c r="E334" s="279" t="s">
        <v>38</v>
      </c>
      <c r="F334" s="202"/>
      <c r="G334" s="202"/>
      <c r="H334" s="202"/>
      <c r="I334" s="202"/>
      <c r="J334" s="202"/>
      <c r="K334" s="201"/>
      <c r="U334">
        <v>320</v>
      </c>
      <c r="V334">
        <f t="shared" si="294"/>
        <v>800</v>
      </c>
      <c r="W334" t="str">
        <f t="shared" si="295"/>
        <v/>
      </c>
      <c r="X334" t="str">
        <f>IF(B333="","",IF(OR(W334="",W334=0),"",IF(V334=800,"",INDEX(DATA!$M$10:$Q$10,1,MATCH(W334,DATA!$M$9:$Q$9,0)))))</f>
        <v/>
      </c>
      <c r="Y334" t="str">
        <f>IF(B333="","",IF($CG$13=2,IF(OR(F333="NO",F333=""),"",F333),IF(V334=800,"",DATA!$M$11)))</f>
        <v/>
      </c>
      <c r="Z334" t="str">
        <f>IF(B333="","",IF(AND($CG$13=2,G333="NO"),"",IF(V334=800,"",LEFT(DATA!$M$12,2)&amp;D333)))</f>
        <v/>
      </c>
      <c r="AA334" t="str">
        <f>IF(B333="","",IF(AND($CG$13=2,G333="NO"),"",IF(V334=800,"",LEFT(DATA!$M$13,2)&amp;D333)))</f>
        <v/>
      </c>
      <c r="AB334" t="str">
        <f>IF(B333="","",IF(AND($CG$13=2,H333="NO"),"",IF(V334=800,"",LEFT(DATA!$M$14,2)&amp;D333)))</f>
        <v/>
      </c>
      <c r="AC334" t="str">
        <f>IF(B333="","",IF(AND($CG$13=2,H333="NO"),"",IF(V334=800,"",LEFT(DATA!$M$15,2)&amp;D333)))</f>
        <v/>
      </c>
      <c r="AD334" t="str">
        <f>IF(B333="","",IF(AND($CG$13=2,I333="NO"),"",IF(V334=800,"",LEFT(DATA!$M$16,2)&amp;D333)))</f>
        <v/>
      </c>
      <c r="AE334" t="str">
        <f>IF(B333="","",IF(AND($CG$13=2,I333="NO"),"",IF(V334=800,"",LEFT(DATA!$M$17,2)&amp;D333)))</f>
        <v/>
      </c>
      <c r="AF334" t="str">
        <f>IF(B333="","",IF(AND($CG$13=2,J333="NO"),"",IF(V334=800,"",LEFT(DATA!$M$18,2)&amp;D333)))</f>
        <v/>
      </c>
      <c r="AG334" t="str">
        <f>IF(B333="","",IF(AND($CG$13=2,J333="NO"),"",IF(V334=800,"",LEFT(DATA!$M$19,2)&amp;D333)))</f>
        <v/>
      </c>
      <c r="AJ334" s="192" t="str">
        <f t="shared" si="296"/>
        <v/>
      </c>
      <c r="AK334" s="192" t="str">
        <f t="shared" si="297"/>
        <v/>
      </c>
      <c r="AL334" s="192" t="str">
        <f t="shared" si="298"/>
        <v/>
      </c>
      <c r="AM334" s="192" t="e">
        <f t="shared" si="299"/>
        <v>#VALUE!</v>
      </c>
      <c r="AN334" s="192">
        <v>320</v>
      </c>
      <c r="AO334" s="192" t="str">
        <f>IF(AL334="","",INDEX($W$15:$AG$402,MATCH(AL334,V$15:$V$402,0),1))</f>
        <v/>
      </c>
      <c r="AP334" s="192" t="str">
        <f t="shared" si="300"/>
        <v/>
      </c>
      <c r="AQ334" s="192" t="str">
        <f t="shared" si="301"/>
        <v/>
      </c>
      <c r="AR334" s="192" t="str">
        <f t="shared" si="302"/>
        <v/>
      </c>
      <c r="AS334" s="192" t="str">
        <f t="shared" si="303"/>
        <v/>
      </c>
      <c r="AT334" s="192" t="str">
        <f t="shared" si="304"/>
        <v/>
      </c>
      <c r="AU334" s="192" t="str">
        <f t="shared" si="305"/>
        <v/>
      </c>
      <c r="AV334" s="192" t="str">
        <f t="shared" si="306"/>
        <v/>
      </c>
      <c r="AW334" s="192" t="str">
        <f t="shared" si="307"/>
        <v/>
      </c>
      <c r="AX334" s="192" t="str">
        <f t="shared" si="308"/>
        <v/>
      </c>
      <c r="AY334" s="192" t="str">
        <f t="shared" si="309"/>
        <v/>
      </c>
      <c r="BB334">
        <f t="shared" si="310"/>
        <v>800</v>
      </c>
      <c r="BC334">
        <f t="shared" si="311"/>
        <v>800</v>
      </c>
      <c r="BD334">
        <f t="shared" si="312"/>
        <v>800</v>
      </c>
      <c r="BE334">
        <f t="shared" si="313"/>
        <v>800</v>
      </c>
      <c r="BF334">
        <f t="shared" si="314"/>
        <v>800</v>
      </c>
      <c r="BG334">
        <f t="shared" si="315"/>
        <v>800</v>
      </c>
      <c r="BH334">
        <v>320</v>
      </c>
      <c r="BK334">
        <f t="shared" si="316"/>
        <v>800</v>
      </c>
      <c r="BL334">
        <f t="shared" si="317"/>
        <v>800</v>
      </c>
      <c r="BM334">
        <f t="shared" si="318"/>
        <v>800</v>
      </c>
      <c r="BN334">
        <f t="shared" si="319"/>
        <v>800</v>
      </c>
      <c r="BO334">
        <f t="shared" si="320"/>
        <v>800</v>
      </c>
      <c r="BP334">
        <f t="shared" si="321"/>
        <v>800</v>
      </c>
      <c r="BQ334">
        <f t="shared" si="322"/>
        <v>800</v>
      </c>
      <c r="CS334" s="193" t="str">
        <f t="shared" si="259"/>
        <v/>
      </c>
      <c r="CT334" s="193" t="str">
        <f t="shared" si="260"/>
        <v/>
      </c>
      <c r="CU334" s="193" t="str">
        <f t="shared" si="261"/>
        <v/>
      </c>
      <c r="CV334" s="193" t="str">
        <f t="shared" si="262"/>
        <v/>
      </c>
      <c r="CW334" s="193" t="str">
        <f t="shared" si="263"/>
        <v/>
      </c>
      <c r="CX334" s="193" t="str">
        <f t="shared" si="264"/>
        <v/>
      </c>
      <c r="CY334" s="193" t="str">
        <f t="shared" si="265"/>
        <v/>
      </c>
      <c r="CZ334" s="193" t="str">
        <f t="shared" si="266"/>
        <v/>
      </c>
      <c r="DA334" s="193" t="str">
        <f t="shared" si="267"/>
        <v/>
      </c>
      <c r="DB334" s="193" t="str">
        <f t="shared" si="268"/>
        <v/>
      </c>
      <c r="DC334" s="193" t="str">
        <f t="shared" si="269"/>
        <v/>
      </c>
      <c r="DF334">
        <v>321</v>
      </c>
      <c r="DG334" s="192" t="e">
        <f t="shared" si="270"/>
        <v>#NUM!</v>
      </c>
      <c r="DH334" s="192" t="e">
        <f t="shared" si="271"/>
        <v>#NUM!</v>
      </c>
      <c r="DI334" s="192" t="e">
        <f t="shared" si="272"/>
        <v>#NUM!</v>
      </c>
      <c r="DJ334" s="192" t="e">
        <f t="shared" si="273"/>
        <v>#NUM!</v>
      </c>
      <c r="DK334" s="192" t="e">
        <f t="shared" si="274"/>
        <v>#NUM!</v>
      </c>
      <c r="DL334" s="192" t="e">
        <f t="shared" si="275"/>
        <v>#NUM!</v>
      </c>
      <c r="DM334" s="192" t="e">
        <f t="shared" si="276"/>
        <v>#NUM!</v>
      </c>
      <c r="DN334" s="192" t="e">
        <f t="shared" si="277"/>
        <v>#NUM!</v>
      </c>
      <c r="DO334" s="192" t="e">
        <f t="shared" si="278"/>
        <v>#NUM!</v>
      </c>
      <c r="DP334" s="192" t="e">
        <f t="shared" si="279"/>
        <v>#NUM!</v>
      </c>
      <c r="DQ334" s="192" t="e">
        <f t="shared" si="280"/>
        <v>#NUM!</v>
      </c>
      <c r="DU334" s="204" t="e">
        <f t="shared" si="281"/>
        <v>#NUM!</v>
      </c>
      <c r="DV334" s="204" t="e">
        <f t="shared" si="282"/>
        <v>#NUM!</v>
      </c>
      <c r="DW334" s="204" t="e">
        <f t="shared" si="283"/>
        <v>#NUM!</v>
      </c>
      <c r="DX334" s="204" t="e">
        <f t="shared" si="284"/>
        <v>#NUM!</v>
      </c>
      <c r="DY334" s="204" t="e">
        <f t="shared" si="285"/>
        <v>#NUM!</v>
      </c>
      <c r="DZ334" s="204" t="e">
        <f t="shared" si="286"/>
        <v>#NUM!</v>
      </c>
      <c r="EA334" s="204" t="e">
        <f t="shared" si="287"/>
        <v>#NUM!</v>
      </c>
      <c r="EB334" s="204" t="e">
        <f t="shared" si="288"/>
        <v>#NUM!</v>
      </c>
      <c r="EC334" s="204" t="e">
        <f t="shared" si="289"/>
        <v>#NUM!</v>
      </c>
      <c r="ED334" s="204" t="e">
        <f t="shared" si="290"/>
        <v>#NUM!</v>
      </c>
      <c r="EE334" s="204" t="e">
        <f t="shared" si="291"/>
        <v>#NUM!</v>
      </c>
    </row>
    <row r="335" spans="2:135" ht="22.8" x14ac:dyDescent="0.3">
      <c r="B335" s="225" t="str">
        <f t="shared" si="292"/>
        <v/>
      </c>
      <c r="C335" s="226" t="str">
        <f t="shared" si="293"/>
        <v/>
      </c>
      <c r="D335" s="227" t="s">
        <v>293</v>
      </c>
      <c r="E335" s="279" t="s">
        <v>38</v>
      </c>
      <c r="F335" s="202"/>
      <c r="G335" s="202"/>
      <c r="H335" s="202"/>
      <c r="I335" s="202"/>
      <c r="J335" s="202"/>
      <c r="K335" s="201"/>
      <c r="U335">
        <v>321</v>
      </c>
      <c r="V335">
        <f t="shared" si="294"/>
        <v>800</v>
      </c>
      <c r="W335" t="str">
        <f t="shared" si="295"/>
        <v/>
      </c>
      <c r="X335" t="str">
        <f>IF(B334="","",IF(OR(W335="",W335=0),"",IF(V335=800,"",INDEX(DATA!$M$10:$Q$10,1,MATCH(W335,DATA!$M$9:$Q$9,0)))))</f>
        <v/>
      </c>
      <c r="Y335" t="str">
        <f>IF(B334="","",IF($CG$13=2,IF(OR(F334="NO",F334=""),"",F334),IF(V335=800,"",DATA!$M$11)))</f>
        <v/>
      </c>
      <c r="Z335" t="str">
        <f>IF(B334="","",IF(AND($CG$13=2,G334="NO"),"",IF(V335=800,"",LEFT(DATA!$M$12,2)&amp;D334)))</f>
        <v/>
      </c>
      <c r="AA335" t="str">
        <f>IF(B334="","",IF(AND($CG$13=2,G334="NO"),"",IF(V335=800,"",LEFT(DATA!$M$13,2)&amp;D334)))</f>
        <v/>
      </c>
      <c r="AB335" t="str">
        <f>IF(B334="","",IF(AND($CG$13=2,H334="NO"),"",IF(V335=800,"",LEFT(DATA!$M$14,2)&amp;D334)))</f>
        <v/>
      </c>
      <c r="AC335" t="str">
        <f>IF(B334="","",IF(AND($CG$13=2,H334="NO"),"",IF(V335=800,"",LEFT(DATA!$M$15,2)&amp;D334)))</f>
        <v/>
      </c>
      <c r="AD335" t="str">
        <f>IF(B334="","",IF(AND($CG$13=2,I334="NO"),"",IF(V335=800,"",LEFT(DATA!$M$16,2)&amp;D334)))</f>
        <v/>
      </c>
      <c r="AE335" t="str">
        <f>IF(B334="","",IF(AND($CG$13=2,I334="NO"),"",IF(V335=800,"",LEFT(DATA!$M$17,2)&amp;D334)))</f>
        <v/>
      </c>
      <c r="AF335" t="str">
        <f>IF(B334="","",IF(AND($CG$13=2,J334="NO"),"",IF(V335=800,"",LEFT(DATA!$M$18,2)&amp;D334)))</f>
        <v/>
      </c>
      <c r="AG335" t="str">
        <f>IF(B334="","",IF(AND($CG$13=2,J334="NO"),"",IF(V335=800,"",LEFT(DATA!$M$19,2)&amp;D334)))</f>
        <v/>
      </c>
      <c r="AJ335" s="192" t="str">
        <f t="shared" si="296"/>
        <v/>
      </c>
      <c r="AK335" s="192" t="str">
        <f t="shared" si="297"/>
        <v/>
      </c>
      <c r="AL335" s="192" t="str">
        <f t="shared" si="298"/>
        <v/>
      </c>
      <c r="AM335" s="192" t="e">
        <f t="shared" si="299"/>
        <v>#VALUE!</v>
      </c>
      <c r="AN335" s="192">
        <v>321</v>
      </c>
      <c r="AO335" s="192" t="str">
        <f>IF(AL335="","",INDEX($W$15:$AG$402,MATCH(AL335,V$15:$V$402,0),1))</f>
        <v/>
      </c>
      <c r="AP335" s="192" t="str">
        <f t="shared" si="300"/>
        <v/>
      </c>
      <c r="AQ335" s="192" t="str">
        <f t="shared" si="301"/>
        <v/>
      </c>
      <c r="AR335" s="192" t="str">
        <f t="shared" si="302"/>
        <v/>
      </c>
      <c r="AS335" s="192" t="str">
        <f t="shared" si="303"/>
        <v/>
      </c>
      <c r="AT335" s="192" t="str">
        <f t="shared" si="304"/>
        <v/>
      </c>
      <c r="AU335" s="192" t="str">
        <f t="shared" si="305"/>
        <v/>
      </c>
      <c r="AV335" s="192" t="str">
        <f t="shared" si="306"/>
        <v/>
      </c>
      <c r="AW335" s="192" t="str">
        <f t="shared" si="307"/>
        <v/>
      </c>
      <c r="AX335" s="192" t="str">
        <f t="shared" si="308"/>
        <v/>
      </c>
      <c r="AY335" s="192" t="str">
        <f t="shared" si="309"/>
        <v/>
      </c>
      <c r="BB335">
        <f t="shared" si="310"/>
        <v>800</v>
      </c>
      <c r="BC335">
        <f t="shared" si="311"/>
        <v>800</v>
      </c>
      <c r="BD335">
        <f t="shared" si="312"/>
        <v>800</v>
      </c>
      <c r="BE335">
        <f t="shared" si="313"/>
        <v>800</v>
      </c>
      <c r="BF335">
        <f t="shared" si="314"/>
        <v>800</v>
      </c>
      <c r="BG335">
        <f t="shared" si="315"/>
        <v>800</v>
      </c>
      <c r="BH335">
        <v>321</v>
      </c>
      <c r="BK335">
        <f t="shared" si="316"/>
        <v>800</v>
      </c>
      <c r="BL335">
        <f t="shared" si="317"/>
        <v>800</v>
      </c>
      <c r="BM335">
        <f t="shared" si="318"/>
        <v>800</v>
      </c>
      <c r="BN335">
        <f t="shared" si="319"/>
        <v>800</v>
      </c>
      <c r="BO335">
        <f t="shared" si="320"/>
        <v>800</v>
      </c>
      <c r="BP335">
        <f t="shared" si="321"/>
        <v>800</v>
      </c>
      <c r="BQ335">
        <f t="shared" si="322"/>
        <v>800</v>
      </c>
      <c r="CS335" s="193" t="str">
        <f t="shared" ref="CS335:CS398" si="323">IF(W336="","",U336)</f>
        <v/>
      </c>
      <c r="CT335" s="193" t="str">
        <f t="shared" ref="CT335:CT398" si="324">IF(X336="","",U336)</f>
        <v/>
      </c>
      <c r="CU335" s="193" t="str">
        <f t="shared" ref="CU335:CU398" si="325">IF(Y336="","",U336)</f>
        <v/>
      </c>
      <c r="CV335" s="193" t="str">
        <f t="shared" ref="CV335:CV398" si="326">IF(Z336="","",U336)</f>
        <v/>
      </c>
      <c r="CW335" s="193" t="str">
        <f t="shared" ref="CW335:CW398" si="327">IF(AA336="","",U336)</f>
        <v/>
      </c>
      <c r="CX335" s="193" t="str">
        <f t="shared" ref="CX335:CX398" si="328">IF(AB336="","",U336)</f>
        <v/>
      </c>
      <c r="CY335" s="193" t="str">
        <f t="shared" ref="CY335:CY398" si="329">IF(AC336="","",U336)</f>
        <v/>
      </c>
      <c r="CZ335" s="193" t="str">
        <f t="shared" ref="CZ335:CZ398" si="330">IF(AD336="","",U336)</f>
        <v/>
      </c>
      <c r="DA335" s="193" t="str">
        <f t="shared" ref="DA335:DA398" si="331">IF(AE336="","",U336)</f>
        <v/>
      </c>
      <c r="DB335" s="193" t="str">
        <f t="shared" ref="DB335:DB398" si="332">IF(AF336="","",U336)</f>
        <v/>
      </c>
      <c r="DC335" s="193" t="str">
        <f t="shared" ref="DC335:DC398" si="333">IF(AG336="","",U336)</f>
        <v/>
      </c>
      <c r="DF335">
        <v>322</v>
      </c>
      <c r="DG335" s="192" t="e">
        <f t="shared" ref="DG335:DG398" si="334">INDEX($W$15:$W$401,SMALL($CS$14:$CS$401,$U336),1)</f>
        <v>#NUM!</v>
      </c>
      <c r="DH335" s="192" t="e">
        <f t="shared" ref="DH335:DH398" si="335">INDEX($X$15:$X$401,SMALL($CT$14:$CT$401,$U336),1)</f>
        <v>#NUM!</v>
      </c>
      <c r="DI335" s="192" t="e">
        <f t="shared" ref="DI335:DI398" si="336">INDEX($Y$15:$Y$401,SMALL($CU$14:$CU$401,$U336),1)</f>
        <v>#NUM!</v>
      </c>
      <c r="DJ335" s="192" t="e">
        <f t="shared" ref="DJ335:DJ398" si="337">INDEX($Z$15:$Z$401,SMALL($CV$14:$CV$401,$U336),1)</f>
        <v>#NUM!</v>
      </c>
      <c r="DK335" s="192" t="e">
        <f t="shared" ref="DK335:DK398" si="338">INDEX($AA$15:$AA$401,SMALL($CW$14:$CW$401,$U336),1)</f>
        <v>#NUM!</v>
      </c>
      <c r="DL335" s="192" t="e">
        <f t="shared" ref="DL335:DL398" si="339">INDEX($AB$15:$AB$401,SMALL($CX$14:$CX$401,$U336),1)</f>
        <v>#NUM!</v>
      </c>
      <c r="DM335" s="192" t="e">
        <f t="shared" ref="DM335:DM398" si="340">INDEX($AC$15:$AC$401,SMALL($CY$14:$CY$401,$U336),1)</f>
        <v>#NUM!</v>
      </c>
      <c r="DN335" s="192" t="e">
        <f t="shared" ref="DN335:DN398" si="341">INDEX($AD$15:$AD$401,SMALL($CZ$14:$CZ$401,$U336),1)</f>
        <v>#NUM!</v>
      </c>
      <c r="DO335" s="192" t="e">
        <f t="shared" ref="DO335:DO398" si="342">INDEX($AE$15:$AE$401,SMALL($DA$14:$DA$401,$U336),1)</f>
        <v>#NUM!</v>
      </c>
      <c r="DP335" s="192" t="e">
        <f t="shared" ref="DP335:DP398" si="343">INDEX($AF$15:$AF$401,SMALL($DB$14:$DB$401,$U336),1)</f>
        <v>#NUM!</v>
      </c>
      <c r="DQ335" s="192" t="e">
        <f t="shared" ref="DQ335:DQ398" si="344">INDEX($AG$15:$AG$401,SMALL($DC$14:$DC$401,$U336),1)</f>
        <v>#NUM!</v>
      </c>
      <c r="DU335" s="204" t="e">
        <f t="shared" ref="DU335:DU398" si="345">INDEX($V$15:$V$402,SMALL($CS$14:$CS$401,U336),1)</f>
        <v>#NUM!</v>
      </c>
      <c r="DV335" s="204" t="e">
        <f t="shared" ref="DV335:DV398" si="346">INDEX($V$15:$V$402,SMALL($CT$14:$CT$401,U336),1)</f>
        <v>#NUM!</v>
      </c>
      <c r="DW335" s="204" t="e">
        <f t="shared" ref="DW335:DW398" si="347">INDEX($V$15:$V$402,SMALL($CU$14:$CU$401,U336),1)</f>
        <v>#NUM!</v>
      </c>
      <c r="DX335" s="204" t="e">
        <f t="shared" ref="DX335:DX398" si="348">INDEX($V$15:$V$402,SMALL($CV$14:$CV$401,U336),1)</f>
        <v>#NUM!</v>
      </c>
      <c r="DY335" s="204" t="e">
        <f t="shared" ref="DY335:DY398" si="349">INDEX($V$15:$V$402,SMALL($CW$14:$CW$401,U336),1)</f>
        <v>#NUM!</v>
      </c>
      <c r="DZ335" s="204" t="e">
        <f t="shared" ref="DZ335:DZ398" si="350">INDEX($V$15:$V$402,SMALL($CX$14:$CX$401,U336),1)</f>
        <v>#NUM!</v>
      </c>
      <c r="EA335" s="204" t="e">
        <f t="shared" ref="EA335:EA398" si="351">INDEX($V$15:$V$402,SMALL($CY$14:$CY$401,U336),1)</f>
        <v>#NUM!</v>
      </c>
      <c r="EB335" s="204" t="e">
        <f t="shared" ref="EB335:EB398" si="352">INDEX($V$15:$V$402,SMALL($CZ$14:$CZ$401,U336),1)</f>
        <v>#NUM!</v>
      </c>
      <c r="EC335" s="204" t="e">
        <f t="shared" ref="EC335:EC398" si="353">INDEX($V$15:$V$402,SMALL($DA$14:$DA$401,U336),1)</f>
        <v>#NUM!</v>
      </c>
      <c r="ED335" s="204" t="e">
        <f t="shared" ref="ED335:ED398" si="354">INDEX($V$15:$V$402,SMALL($DB$14:$DB$401,U336),1)</f>
        <v>#NUM!</v>
      </c>
      <c r="EE335" s="204" t="e">
        <f t="shared" ref="EE335:EE398" si="355">INDEX($V$15:$V$402,SMALL($DC$14:$DC$401,U336),1)</f>
        <v>#NUM!</v>
      </c>
    </row>
    <row r="336" spans="2:135" ht="22.8" x14ac:dyDescent="0.3">
      <c r="B336" s="225" t="str">
        <f t="shared" ref="B336:B363" si="356">IF(B335="","",IF(B335+1=$T$9,$T$9,IF(B335+1&gt;$T$9,"",IF(B335+1&lt;$T$9,B335+1,""))))</f>
        <v/>
      </c>
      <c r="C336" s="226" t="str">
        <f t="shared" ref="C336:C363" si="357">IF(C335="","",IF(C335+1=$T$8,$T$8,IF(C335+1&gt;$T$8,"",IF(C335+1&lt;$T$8,C335+1,""))))</f>
        <v/>
      </c>
      <c r="D336" s="227" t="s">
        <v>293</v>
      </c>
      <c r="E336" s="279" t="s">
        <v>38</v>
      </c>
      <c r="F336" s="202"/>
      <c r="G336" s="202"/>
      <c r="H336" s="202"/>
      <c r="I336" s="202"/>
      <c r="J336" s="202"/>
      <c r="K336" s="201"/>
      <c r="U336">
        <v>322</v>
      </c>
      <c r="V336">
        <f t="shared" ref="V336:V399" si="358">IF(OR(B335="",K335=CM$15,K335="AB"),800,C335)</f>
        <v>800</v>
      </c>
      <c r="W336" t="str">
        <f t="shared" ref="W336:W399" si="359">IF($CG$13=2,IF(OR(E335="NO",E335=""),"",E335),IF(V336=800,"",IF(E335="","",E335)))</f>
        <v/>
      </c>
      <c r="X336" t="str">
        <f>IF(B335="","",IF(OR(W336="",W336=0),"",IF(V336=800,"",INDEX(DATA!$M$10:$Q$10,1,MATCH(W336,DATA!$M$9:$Q$9,0)))))</f>
        <v/>
      </c>
      <c r="Y336" t="str">
        <f>IF(B335="","",IF($CG$13=2,IF(OR(F335="NO",F335=""),"",F335),IF(V336=800,"",DATA!$M$11)))</f>
        <v/>
      </c>
      <c r="Z336" t="str">
        <f>IF(B335="","",IF(AND($CG$13=2,G335="NO"),"",IF(V336=800,"",LEFT(DATA!$M$12,2)&amp;D335)))</f>
        <v/>
      </c>
      <c r="AA336" t="str">
        <f>IF(B335="","",IF(AND($CG$13=2,G335="NO"),"",IF(V336=800,"",LEFT(DATA!$M$13,2)&amp;D335)))</f>
        <v/>
      </c>
      <c r="AB336" t="str">
        <f>IF(B335="","",IF(AND($CG$13=2,H335="NO"),"",IF(V336=800,"",LEFT(DATA!$M$14,2)&amp;D335)))</f>
        <v/>
      </c>
      <c r="AC336" t="str">
        <f>IF(B335="","",IF(AND($CG$13=2,H335="NO"),"",IF(V336=800,"",LEFT(DATA!$M$15,2)&amp;D335)))</f>
        <v/>
      </c>
      <c r="AD336" t="str">
        <f>IF(B335="","",IF(AND($CG$13=2,I335="NO"),"",IF(V336=800,"",LEFT(DATA!$M$16,2)&amp;D335)))</f>
        <v/>
      </c>
      <c r="AE336" t="str">
        <f>IF(B335="","",IF(AND($CG$13=2,I335="NO"),"",IF(V336=800,"",LEFT(DATA!$M$17,2)&amp;D335)))</f>
        <v/>
      </c>
      <c r="AF336" t="str">
        <f>IF(B335="","",IF(AND($CG$13=2,J335="NO"),"",IF(V336=800,"",LEFT(DATA!$M$18,2)&amp;D335)))</f>
        <v/>
      </c>
      <c r="AG336" t="str">
        <f>IF(B335="","",IF(AND($CG$13=2,J335="NO"),"",IF(V336=800,"",LEFT(DATA!$M$19,2)&amp;D335)))</f>
        <v/>
      </c>
      <c r="AJ336" s="192" t="str">
        <f t="shared" ref="AJ336:AJ399" si="360">IF(AND($CG$13=2,SUMPRODUCT(--(X336:AG336&lt;&gt;""))=0),"",IF(INDEX(X336:AG336,1,$AJ$13)="","",IF(V336=800,"",U336)))</f>
        <v/>
      </c>
      <c r="AK336" s="192" t="str">
        <f t="shared" ref="AK336:AK399" si="361">IF(ISERROR(SMALL($AJ$15:$AJ$402,U336)),"",SMALL($AJ$15:$AJ$402,U336))</f>
        <v/>
      </c>
      <c r="AL336" s="192" t="str">
        <f t="shared" ref="AL336:AL399" si="362">IF(AK336="","",INDEX($V$15:$V$402,MATCH(AK336,$U$15:$U$402,0),1))</f>
        <v/>
      </c>
      <c r="AM336" s="192" t="e">
        <f t="shared" ref="AM336:AM399" si="363">IF(OR(AL336="",AJ$13=12,INDEX($W$15:$AG$402,AK336,AJ$13)=0),"",INDEX($W$15:$AG$402,AK336,AJ$13))</f>
        <v>#VALUE!</v>
      </c>
      <c r="AN336" s="192">
        <v>322</v>
      </c>
      <c r="AO336" s="192" t="str">
        <f>IF(AL336="","",INDEX($W$15:$AG$402,MATCH(AL336,V$15:$V$402,0),1))</f>
        <v/>
      </c>
      <c r="AP336" s="192" t="str">
        <f t="shared" ref="AP336:AP399" si="364">IF(AL336="","",INDEX($W$15:$AG$402,MATCH(AL336,$V$15:$V$3402,0),2))</f>
        <v/>
      </c>
      <c r="AQ336" s="192" t="str">
        <f t="shared" ref="AQ336:AQ399" si="365">IF(AL336="","",INDEX($W$15:$AG$402,MATCH(AL336,$V$15:$V$402,0),3))</f>
        <v/>
      </c>
      <c r="AR336" s="192" t="str">
        <f t="shared" ref="AR336:AR399" si="366">IF(AL336="","",INDEX($W$15:$AG$402,MATCH(AL336,$V$15:$V$402,0),4))</f>
        <v/>
      </c>
      <c r="AS336" s="192" t="str">
        <f t="shared" ref="AS336:AS399" si="367">IF(AL336="","",INDEX($W$15:$AG$402,MATCH(AL336,$V$15:$V$402,0),5))</f>
        <v/>
      </c>
      <c r="AT336" s="192" t="str">
        <f t="shared" ref="AT336:AT399" si="368">IF(AL336="","",INDEX($W$15:$AG$402,MATCH(AL336,$V$15:$V$402,0),6))</f>
        <v/>
      </c>
      <c r="AU336" s="192" t="str">
        <f t="shared" ref="AU336:AU399" si="369">IF(AL336="","",INDEX($W$15:$AG$402,MATCH(AL336,$V$15:$V$402,0),7))</f>
        <v/>
      </c>
      <c r="AV336" s="192" t="str">
        <f t="shared" ref="AV336:AV399" si="370">IF(AL336="","",INDEX($W$15:$AG$402,MATCH(AL336,$V$15:$V$402,0),8))</f>
        <v/>
      </c>
      <c r="AW336" s="192" t="str">
        <f t="shared" ref="AW336:AW399" si="371">IF(AL336="","",INDEX($W$15:$AG$402,MATCH(AL336,$V$15:$V$402,0),9))</f>
        <v/>
      </c>
      <c r="AX336" s="192" t="str">
        <f t="shared" ref="AX336:AX399" si="372">IF(AL336="","",INDEX($W$15:$AG$402,MATCH(AL336,$V$15:$V$402,0),10))</f>
        <v/>
      </c>
      <c r="AY336" s="192" t="str">
        <f t="shared" ref="AY336:AY399" si="373">IF(AL336="","",INDEX($W$15:$AG$402,MATCH(AL336,$V$15:$V$402,0),11))</f>
        <v/>
      </c>
      <c r="BB336">
        <f t="shared" ref="BB336:BB399" si="374">IF(OR(B335="",D335=$CM$15),800,IF(D335=$BB$14,B335,800))</f>
        <v>800</v>
      </c>
      <c r="BC336">
        <f t="shared" ref="BC336:BC399" si="375">IF(OR(B335="",D335=$CM$15),800,IF(D335=$BC$14,B335,800))</f>
        <v>800</v>
      </c>
      <c r="BD336">
        <f t="shared" ref="BD336:BD399" si="376">IF(OR(B335="",D335=$CM$15),800,IF(D335=$BD$14,B335,800))</f>
        <v>800</v>
      </c>
      <c r="BE336">
        <f t="shared" ref="BE336:BE399" si="377">IF(OR(B335="",D335=$CM$15),800,IF(D335=$BE$14,B335,800))</f>
        <v>800</v>
      </c>
      <c r="BF336">
        <f t="shared" ref="BF336:BF399" si="378">IF(OR(B335="",D335=$CM$15),800,IF(D335=$BF$14,B335,800))</f>
        <v>800</v>
      </c>
      <c r="BG336">
        <f t="shared" ref="BG336:BG399" si="379">IF(OR(B335="",D335=$CM$15),800,B335)</f>
        <v>800</v>
      </c>
      <c r="BH336">
        <v>322</v>
      </c>
      <c r="BK336">
        <f t="shared" ref="BK336:BK399" si="380">IF(AND($CG$13=2,W336=""),800,IF(OR(B335="",K335=$CM$15),800,IF(E335=BK$14,B335,800)))</f>
        <v>800</v>
      </c>
      <c r="BL336">
        <f t="shared" ref="BL336:BL399" si="381">IF(AND($CG$13=2,W336=""),800,IF(OR(B335="",K335=$CM$15),800,IF(E335=BL$14,B335,800)))</f>
        <v>800</v>
      </c>
      <c r="BM336">
        <f t="shared" ref="BM336:BM399" si="382">IF(AND($CG$13=2,W336=""),800,IF(OR(B335="",K335=$CM$15),800,IF(E335=BM$14,B335,800)))</f>
        <v>800</v>
      </c>
      <c r="BN336">
        <f t="shared" ref="BN336:BN399" si="383">IF(AND($CG$13=2,W336=""),800,IF(OR(B335="",K335=$CM$15),800,IF(E335=BN$14,B335,800)))</f>
        <v>800</v>
      </c>
      <c r="BO336">
        <f t="shared" ref="BO336:BO399" si="384">IF(OR(B335="",K335=$CM$15),800,IF(E335=BO$14,B335,800))</f>
        <v>800</v>
      </c>
      <c r="BP336">
        <f t="shared" ref="BP336:BP399" si="385">IF(AND($CG$13=2,W336=""),800,IF(OR(B335="",K335=$CH$5),800,IF(OR(E335=$CH$2,E335=$CM$12,E335=$CN$12),B335,800)))</f>
        <v>800</v>
      </c>
      <c r="BQ336">
        <f t="shared" ref="BQ336:BQ399" si="386">IF(AND($CG$13=2,E335="NO"),800,IF(OR(B335="",K335=$CM$15),800,B335))</f>
        <v>800</v>
      </c>
      <c r="CS336" s="193" t="str">
        <f t="shared" si="323"/>
        <v/>
      </c>
      <c r="CT336" s="193" t="str">
        <f t="shared" si="324"/>
        <v/>
      </c>
      <c r="CU336" s="193" t="str">
        <f t="shared" si="325"/>
        <v/>
      </c>
      <c r="CV336" s="193" t="str">
        <f t="shared" si="326"/>
        <v/>
      </c>
      <c r="CW336" s="193" t="str">
        <f t="shared" si="327"/>
        <v/>
      </c>
      <c r="CX336" s="193" t="str">
        <f t="shared" si="328"/>
        <v/>
      </c>
      <c r="CY336" s="193" t="str">
        <f t="shared" si="329"/>
        <v/>
      </c>
      <c r="CZ336" s="193" t="str">
        <f t="shared" si="330"/>
        <v/>
      </c>
      <c r="DA336" s="193" t="str">
        <f t="shared" si="331"/>
        <v/>
      </c>
      <c r="DB336" s="193" t="str">
        <f t="shared" si="332"/>
        <v/>
      </c>
      <c r="DC336" s="193" t="str">
        <f t="shared" si="333"/>
        <v/>
      </c>
      <c r="DF336">
        <v>323</v>
      </c>
      <c r="DG336" s="192" t="e">
        <f t="shared" si="334"/>
        <v>#NUM!</v>
      </c>
      <c r="DH336" s="192" t="e">
        <f t="shared" si="335"/>
        <v>#NUM!</v>
      </c>
      <c r="DI336" s="192" t="e">
        <f t="shared" si="336"/>
        <v>#NUM!</v>
      </c>
      <c r="DJ336" s="192" t="e">
        <f t="shared" si="337"/>
        <v>#NUM!</v>
      </c>
      <c r="DK336" s="192" t="e">
        <f t="shared" si="338"/>
        <v>#NUM!</v>
      </c>
      <c r="DL336" s="192" t="e">
        <f t="shared" si="339"/>
        <v>#NUM!</v>
      </c>
      <c r="DM336" s="192" t="e">
        <f t="shared" si="340"/>
        <v>#NUM!</v>
      </c>
      <c r="DN336" s="192" t="e">
        <f t="shared" si="341"/>
        <v>#NUM!</v>
      </c>
      <c r="DO336" s="192" t="e">
        <f t="shared" si="342"/>
        <v>#NUM!</v>
      </c>
      <c r="DP336" s="192" t="e">
        <f t="shared" si="343"/>
        <v>#NUM!</v>
      </c>
      <c r="DQ336" s="192" t="e">
        <f t="shared" si="344"/>
        <v>#NUM!</v>
      </c>
      <c r="DU336" s="204" t="e">
        <f t="shared" si="345"/>
        <v>#NUM!</v>
      </c>
      <c r="DV336" s="204" t="e">
        <f t="shared" si="346"/>
        <v>#NUM!</v>
      </c>
      <c r="DW336" s="204" t="e">
        <f t="shared" si="347"/>
        <v>#NUM!</v>
      </c>
      <c r="DX336" s="204" t="e">
        <f t="shared" si="348"/>
        <v>#NUM!</v>
      </c>
      <c r="DY336" s="204" t="e">
        <f t="shared" si="349"/>
        <v>#NUM!</v>
      </c>
      <c r="DZ336" s="204" t="e">
        <f t="shared" si="350"/>
        <v>#NUM!</v>
      </c>
      <c r="EA336" s="204" t="e">
        <f t="shared" si="351"/>
        <v>#NUM!</v>
      </c>
      <c r="EB336" s="204" t="e">
        <f t="shared" si="352"/>
        <v>#NUM!</v>
      </c>
      <c r="EC336" s="204" t="e">
        <f t="shared" si="353"/>
        <v>#NUM!</v>
      </c>
      <c r="ED336" s="204" t="e">
        <f t="shared" si="354"/>
        <v>#NUM!</v>
      </c>
      <c r="EE336" s="204" t="e">
        <f t="shared" si="355"/>
        <v>#NUM!</v>
      </c>
    </row>
    <row r="337" spans="2:135" ht="22.8" x14ac:dyDescent="0.3">
      <c r="B337" s="225" t="str">
        <f t="shared" si="356"/>
        <v/>
      </c>
      <c r="C337" s="226" t="str">
        <f t="shared" si="357"/>
        <v/>
      </c>
      <c r="D337" s="227" t="s">
        <v>293</v>
      </c>
      <c r="E337" s="279" t="s">
        <v>38</v>
      </c>
      <c r="F337" s="202"/>
      <c r="G337" s="202"/>
      <c r="H337" s="202"/>
      <c r="I337" s="202"/>
      <c r="J337" s="202"/>
      <c r="K337" s="201"/>
      <c r="U337">
        <v>323</v>
      </c>
      <c r="V337">
        <f t="shared" si="358"/>
        <v>800</v>
      </c>
      <c r="W337" t="str">
        <f t="shared" si="359"/>
        <v/>
      </c>
      <c r="X337" t="str">
        <f>IF(B336="","",IF(OR(W337="",W337=0),"",IF(V337=800,"",INDEX(DATA!$M$10:$Q$10,1,MATCH(W337,DATA!$M$9:$Q$9,0)))))</f>
        <v/>
      </c>
      <c r="Y337" t="str">
        <f>IF(B336="","",IF($CG$13=2,IF(OR(F336="NO",F336=""),"",F336),IF(V337=800,"",DATA!$M$11)))</f>
        <v/>
      </c>
      <c r="Z337" t="str">
        <f>IF(B336="","",IF(AND($CG$13=2,G336="NO"),"",IF(V337=800,"",LEFT(DATA!$M$12,2)&amp;D336)))</f>
        <v/>
      </c>
      <c r="AA337" t="str">
        <f>IF(B336="","",IF(AND($CG$13=2,G336="NO"),"",IF(V337=800,"",LEFT(DATA!$M$13,2)&amp;D336)))</f>
        <v/>
      </c>
      <c r="AB337" t="str">
        <f>IF(B336="","",IF(AND($CG$13=2,H336="NO"),"",IF(V337=800,"",LEFT(DATA!$M$14,2)&amp;D336)))</f>
        <v/>
      </c>
      <c r="AC337" t="str">
        <f>IF(B336="","",IF(AND($CG$13=2,H336="NO"),"",IF(V337=800,"",LEFT(DATA!$M$15,2)&amp;D336)))</f>
        <v/>
      </c>
      <c r="AD337" t="str">
        <f>IF(B336="","",IF(AND($CG$13=2,I336="NO"),"",IF(V337=800,"",LEFT(DATA!$M$16,2)&amp;D336)))</f>
        <v/>
      </c>
      <c r="AE337" t="str">
        <f>IF(B336="","",IF(AND($CG$13=2,I336="NO"),"",IF(V337=800,"",LEFT(DATA!$M$17,2)&amp;D336)))</f>
        <v/>
      </c>
      <c r="AF337" t="str">
        <f>IF(B336="","",IF(AND($CG$13=2,J336="NO"),"",IF(V337=800,"",LEFT(DATA!$M$18,2)&amp;D336)))</f>
        <v/>
      </c>
      <c r="AG337" t="str">
        <f>IF(B336="","",IF(AND($CG$13=2,J336="NO"),"",IF(V337=800,"",LEFT(DATA!$M$19,2)&amp;D336)))</f>
        <v/>
      </c>
      <c r="AJ337" s="192" t="str">
        <f t="shared" si="360"/>
        <v/>
      </c>
      <c r="AK337" s="192" t="str">
        <f t="shared" si="361"/>
        <v/>
      </c>
      <c r="AL337" s="192" t="str">
        <f t="shared" si="362"/>
        <v/>
      </c>
      <c r="AM337" s="192" t="e">
        <f t="shared" si="363"/>
        <v>#VALUE!</v>
      </c>
      <c r="AN337" s="192">
        <v>323</v>
      </c>
      <c r="AO337" s="192" t="str">
        <f>IF(AL337="","",INDEX($W$15:$AG$402,MATCH(AL337,V$15:$V$402,0),1))</f>
        <v/>
      </c>
      <c r="AP337" s="192" t="str">
        <f t="shared" si="364"/>
        <v/>
      </c>
      <c r="AQ337" s="192" t="str">
        <f t="shared" si="365"/>
        <v/>
      </c>
      <c r="AR337" s="192" t="str">
        <f t="shared" si="366"/>
        <v/>
      </c>
      <c r="AS337" s="192" t="str">
        <f t="shared" si="367"/>
        <v/>
      </c>
      <c r="AT337" s="192" t="str">
        <f t="shared" si="368"/>
        <v/>
      </c>
      <c r="AU337" s="192" t="str">
        <f t="shared" si="369"/>
        <v/>
      </c>
      <c r="AV337" s="192" t="str">
        <f t="shared" si="370"/>
        <v/>
      </c>
      <c r="AW337" s="192" t="str">
        <f t="shared" si="371"/>
        <v/>
      </c>
      <c r="AX337" s="192" t="str">
        <f t="shared" si="372"/>
        <v/>
      </c>
      <c r="AY337" s="192" t="str">
        <f t="shared" si="373"/>
        <v/>
      </c>
      <c r="BB337">
        <f t="shared" si="374"/>
        <v>800</v>
      </c>
      <c r="BC337">
        <f t="shared" si="375"/>
        <v>800</v>
      </c>
      <c r="BD337">
        <f t="shared" si="376"/>
        <v>800</v>
      </c>
      <c r="BE337">
        <f t="shared" si="377"/>
        <v>800</v>
      </c>
      <c r="BF337">
        <f t="shared" si="378"/>
        <v>800</v>
      </c>
      <c r="BG337">
        <f t="shared" si="379"/>
        <v>800</v>
      </c>
      <c r="BH337">
        <v>323</v>
      </c>
      <c r="BK337">
        <f t="shared" si="380"/>
        <v>800</v>
      </c>
      <c r="BL337">
        <f t="shared" si="381"/>
        <v>800</v>
      </c>
      <c r="BM337">
        <f t="shared" si="382"/>
        <v>800</v>
      </c>
      <c r="BN337">
        <f t="shared" si="383"/>
        <v>800</v>
      </c>
      <c r="BO337">
        <f t="shared" si="384"/>
        <v>800</v>
      </c>
      <c r="BP337">
        <f t="shared" si="385"/>
        <v>800</v>
      </c>
      <c r="BQ337">
        <f t="shared" si="386"/>
        <v>800</v>
      </c>
      <c r="CS337" s="193" t="str">
        <f t="shared" si="323"/>
        <v/>
      </c>
      <c r="CT337" s="193" t="str">
        <f t="shared" si="324"/>
        <v/>
      </c>
      <c r="CU337" s="193" t="str">
        <f t="shared" si="325"/>
        <v/>
      </c>
      <c r="CV337" s="193" t="str">
        <f t="shared" si="326"/>
        <v/>
      </c>
      <c r="CW337" s="193" t="str">
        <f t="shared" si="327"/>
        <v/>
      </c>
      <c r="CX337" s="193" t="str">
        <f t="shared" si="328"/>
        <v/>
      </c>
      <c r="CY337" s="193" t="str">
        <f t="shared" si="329"/>
        <v/>
      </c>
      <c r="CZ337" s="193" t="str">
        <f t="shared" si="330"/>
        <v/>
      </c>
      <c r="DA337" s="193" t="str">
        <f t="shared" si="331"/>
        <v/>
      </c>
      <c r="DB337" s="193" t="str">
        <f t="shared" si="332"/>
        <v/>
      </c>
      <c r="DC337" s="193" t="str">
        <f t="shared" si="333"/>
        <v/>
      </c>
      <c r="DF337">
        <v>324</v>
      </c>
      <c r="DG337" s="192" t="e">
        <f t="shared" si="334"/>
        <v>#NUM!</v>
      </c>
      <c r="DH337" s="192" t="e">
        <f t="shared" si="335"/>
        <v>#NUM!</v>
      </c>
      <c r="DI337" s="192" t="e">
        <f t="shared" si="336"/>
        <v>#NUM!</v>
      </c>
      <c r="DJ337" s="192" t="e">
        <f t="shared" si="337"/>
        <v>#NUM!</v>
      </c>
      <c r="DK337" s="192" t="e">
        <f t="shared" si="338"/>
        <v>#NUM!</v>
      </c>
      <c r="DL337" s="192" t="e">
        <f t="shared" si="339"/>
        <v>#NUM!</v>
      </c>
      <c r="DM337" s="192" t="e">
        <f t="shared" si="340"/>
        <v>#NUM!</v>
      </c>
      <c r="DN337" s="192" t="e">
        <f t="shared" si="341"/>
        <v>#NUM!</v>
      </c>
      <c r="DO337" s="192" t="e">
        <f t="shared" si="342"/>
        <v>#NUM!</v>
      </c>
      <c r="DP337" s="192" t="e">
        <f t="shared" si="343"/>
        <v>#NUM!</v>
      </c>
      <c r="DQ337" s="192" t="e">
        <f t="shared" si="344"/>
        <v>#NUM!</v>
      </c>
      <c r="DU337" s="204" t="e">
        <f t="shared" si="345"/>
        <v>#NUM!</v>
      </c>
      <c r="DV337" s="204" t="e">
        <f t="shared" si="346"/>
        <v>#NUM!</v>
      </c>
      <c r="DW337" s="204" t="e">
        <f t="shared" si="347"/>
        <v>#NUM!</v>
      </c>
      <c r="DX337" s="204" t="e">
        <f t="shared" si="348"/>
        <v>#NUM!</v>
      </c>
      <c r="DY337" s="204" t="e">
        <f t="shared" si="349"/>
        <v>#NUM!</v>
      </c>
      <c r="DZ337" s="204" t="e">
        <f t="shared" si="350"/>
        <v>#NUM!</v>
      </c>
      <c r="EA337" s="204" t="e">
        <f t="shared" si="351"/>
        <v>#NUM!</v>
      </c>
      <c r="EB337" s="204" t="e">
        <f t="shared" si="352"/>
        <v>#NUM!</v>
      </c>
      <c r="EC337" s="204" t="e">
        <f t="shared" si="353"/>
        <v>#NUM!</v>
      </c>
      <c r="ED337" s="204" t="e">
        <f t="shared" si="354"/>
        <v>#NUM!</v>
      </c>
      <c r="EE337" s="204" t="e">
        <f t="shared" si="355"/>
        <v>#NUM!</v>
      </c>
    </row>
    <row r="338" spans="2:135" ht="22.8" x14ac:dyDescent="0.3">
      <c r="B338" s="225" t="str">
        <f t="shared" si="356"/>
        <v/>
      </c>
      <c r="C338" s="226" t="str">
        <f t="shared" si="357"/>
        <v/>
      </c>
      <c r="D338" s="227" t="s">
        <v>293</v>
      </c>
      <c r="E338" s="279" t="s">
        <v>38</v>
      </c>
      <c r="F338" s="202"/>
      <c r="G338" s="202"/>
      <c r="H338" s="202"/>
      <c r="I338" s="202"/>
      <c r="J338" s="202"/>
      <c r="K338" s="201"/>
      <c r="U338">
        <v>324</v>
      </c>
      <c r="V338">
        <f t="shared" si="358"/>
        <v>800</v>
      </c>
      <c r="W338" t="str">
        <f t="shared" si="359"/>
        <v/>
      </c>
      <c r="X338" t="str">
        <f>IF(B337="","",IF(OR(W338="",W338=0),"",IF(V338=800,"",INDEX(DATA!$M$10:$Q$10,1,MATCH(W338,DATA!$M$9:$Q$9,0)))))</f>
        <v/>
      </c>
      <c r="Y338" t="str">
        <f>IF(B337="","",IF($CG$13=2,IF(OR(F337="NO",F337=""),"",F337),IF(V338=800,"",DATA!$M$11)))</f>
        <v/>
      </c>
      <c r="Z338" t="str">
        <f>IF(B337="","",IF(AND($CG$13=2,G337="NO"),"",IF(V338=800,"",LEFT(DATA!$M$12,2)&amp;D337)))</f>
        <v/>
      </c>
      <c r="AA338" t="str">
        <f>IF(B337="","",IF(AND($CG$13=2,G337="NO"),"",IF(V338=800,"",LEFT(DATA!$M$13,2)&amp;D337)))</f>
        <v/>
      </c>
      <c r="AB338" t="str">
        <f>IF(B337="","",IF(AND($CG$13=2,H337="NO"),"",IF(V338=800,"",LEFT(DATA!$M$14,2)&amp;D337)))</f>
        <v/>
      </c>
      <c r="AC338" t="str">
        <f>IF(B337="","",IF(AND($CG$13=2,H337="NO"),"",IF(V338=800,"",LEFT(DATA!$M$15,2)&amp;D337)))</f>
        <v/>
      </c>
      <c r="AD338" t="str">
        <f>IF(B337="","",IF(AND($CG$13=2,I337="NO"),"",IF(V338=800,"",LEFT(DATA!$M$16,2)&amp;D337)))</f>
        <v/>
      </c>
      <c r="AE338" t="str">
        <f>IF(B337="","",IF(AND($CG$13=2,I337="NO"),"",IF(V338=800,"",LEFT(DATA!$M$17,2)&amp;D337)))</f>
        <v/>
      </c>
      <c r="AF338" t="str">
        <f>IF(B337="","",IF(AND($CG$13=2,J337="NO"),"",IF(V338=800,"",LEFT(DATA!$M$18,2)&amp;D337)))</f>
        <v/>
      </c>
      <c r="AG338" t="str">
        <f>IF(B337="","",IF(AND($CG$13=2,J337="NO"),"",IF(V338=800,"",LEFT(DATA!$M$19,2)&amp;D337)))</f>
        <v/>
      </c>
      <c r="AJ338" s="192" t="str">
        <f t="shared" si="360"/>
        <v/>
      </c>
      <c r="AK338" s="192" t="str">
        <f t="shared" si="361"/>
        <v/>
      </c>
      <c r="AL338" s="192" t="str">
        <f t="shared" si="362"/>
        <v/>
      </c>
      <c r="AM338" s="192" t="e">
        <f t="shared" si="363"/>
        <v>#VALUE!</v>
      </c>
      <c r="AN338" s="192">
        <v>324</v>
      </c>
      <c r="AO338" s="192" t="str">
        <f>IF(AL338="","",INDEX($W$15:$AG$402,MATCH(AL338,V$15:$V$402,0),1))</f>
        <v/>
      </c>
      <c r="AP338" s="192" t="str">
        <f t="shared" si="364"/>
        <v/>
      </c>
      <c r="AQ338" s="192" t="str">
        <f t="shared" si="365"/>
        <v/>
      </c>
      <c r="AR338" s="192" t="str">
        <f t="shared" si="366"/>
        <v/>
      </c>
      <c r="AS338" s="192" t="str">
        <f t="shared" si="367"/>
        <v/>
      </c>
      <c r="AT338" s="192" t="str">
        <f t="shared" si="368"/>
        <v/>
      </c>
      <c r="AU338" s="192" t="str">
        <f t="shared" si="369"/>
        <v/>
      </c>
      <c r="AV338" s="192" t="str">
        <f t="shared" si="370"/>
        <v/>
      </c>
      <c r="AW338" s="192" t="str">
        <f t="shared" si="371"/>
        <v/>
      </c>
      <c r="AX338" s="192" t="str">
        <f t="shared" si="372"/>
        <v/>
      </c>
      <c r="AY338" s="192" t="str">
        <f t="shared" si="373"/>
        <v/>
      </c>
      <c r="BB338">
        <f t="shared" si="374"/>
        <v>800</v>
      </c>
      <c r="BC338">
        <f t="shared" si="375"/>
        <v>800</v>
      </c>
      <c r="BD338">
        <f t="shared" si="376"/>
        <v>800</v>
      </c>
      <c r="BE338">
        <f t="shared" si="377"/>
        <v>800</v>
      </c>
      <c r="BF338">
        <f t="shared" si="378"/>
        <v>800</v>
      </c>
      <c r="BG338">
        <f t="shared" si="379"/>
        <v>800</v>
      </c>
      <c r="BH338">
        <v>324</v>
      </c>
      <c r="BK338">
        <f t="shared" si="380"/>
        <v>800</v>
      </c>
      <c r="BL338">
        <f t="shared" si="381"/>
        <v>800</v>
      </c>
      <c r="BM338">
        <f t="shared" si="382"/>
        <v>800</v>
      </c>
      <c r="BN338">
        <f t="shared" si="383"/>
        <v>800</v>
      </c>
      <c r="BO338">
        <f t="shared" si="384"/>
        <v>800</v>
      </c>
      <c r="BP338">
        <f t="shared" si="385"/>
        <v>800</v>
      </c>
      <c r="BQ338">
        <f t="shared" si="386"/>
        <v>800</v>
      </c>
      <c r="CS338" s="193" t="str">
        <f t="shared" si="323"/>
        <v/>
      </c>
      <c r="CT338" s="193" t="str">
        <f t="shared" si="324"/>
        <v/>
      </c>
      <c r="CU338" s="193" t="str">
        <f t="shared" si="325"/>
        <v/>
      </c>
      <c r="CV338" s="193" t="str">
        <f t="shared" si="326"/>
        <v/>
      </c>
      <c r="CW338" s="193" t="str">
        <f t="shared" si="327"/>
        <v/>
      </c>
      <c r="CX338" s="193" t="str">
        <f t="shared" si="328"/>
        <v/>
      </c>
      <c r="CY338" s="193" t="str">
        <f t="shared" si="329"/>
        <v/>
      </c>
      <c r="CZ338" s="193" t="str">
        <f t="shared" si="330"/>
        <v/>
      </c>
      <c r="DA338" s="193" t="str">
        <f t="shared" si="331"/>
        <v/>
      </c>
      <c r="DB338" s="193" t="str">
        <f t="shared" si="332"/>
        <v/>
      </c>
      <c r="DC338" s="193" t="str">
        <f t="shared" si="333"/>
        <v/>
      </c>
      <c r="DF338">
        <v>325</v>
      </c>
      <c r="DG338" s="192" t="e">
        <f t="shared" si="334"/>
        <v>#NUM!</v>
      </c>
      <c r="DH338" s="192" t="e">
        <f t="shared" si="335"/>
        <v>#NUM!</v>
      </c>
      <c r="DI338" s="192" t="e">
        <f t="shared" si="336"/>
        <v>#NUM!</v>
      </c>
      <c r="DJ338" s="192" t="e">
        <f t="shared" si="337"/>
        <v>#NUM!</v>
      </c>
      <c r="DK338" s="192" t="e">
        <f t="shared" si="338"/>
        <v>#NUM!</v>
      </c>
      <c r="DL338" s="192" t="e">
        <f t="shared" si="339"/>
        <v>#NUM!</v>
      </c>
      <c r="DM338" s="192" t="e">
        <f t="shared" si="340"/>
        <v>#NUM!</v>
      </c>
      <c r="DN338" s="192" t="e">
        <f t="shared" si="341"/>
        <v>#NUM!</v>
      </c>
      <c r="DO338" s="192" t="e">
        <f t="shared" si="342"/>
        <v>#NUM!</v>
      </c>
      <c r="DP338" s="192" t="e">
        <f t="shared" si="343"/>
        <v>#NUM!</v>
      </c>
      <c r="DQ338" s="192" t="e">
        <f t="shared" si="344"/>
        <v>#NUM!</v>
      </c>
      <c r="DU338" s="204" t="e">
        <f t="shared" si="345"/>
        <v>#NUM!</v>
      </c>
      <c r="DV338" s="204" t="e">
        <f t="shared" si="346"/>
        <v>#NUM!</v>
      </c>
      <c r="DW338" s="204" t="e">
        <f t="shared" si="347"/>
        <v>#NUM!</v>
      </c>
      <c r="DX338" s="204" t="e">
        <f t="shared" si="348"/>
        <v>#NUM!</v>
      </c>
      <c r="DY338" s="204" t="e">
        <f t="shared" si="349"/>
        <v>#NUM!</v>
      </c>
      <c r="DZ338" s="204" t="e">
        <f t="shared" si="350"/>
        <v>#NUM!</v>
      </c>
      <c r="EA338" s="204" t="e">
        <f t="shared" si="351"/>
        <v>#NUM!</v>
      </c>
      <c r="EB338" s="204" t="e">
        <f t="shared" si="352"/>
        <v>#NUM!</v>
      </c>
      <c r="EC338" s="204" t="e">
        <f t="shared" si="353"/>
        <v>#NUM!</v>
      </c>
      <c r="ED338" s="204" t="e">
        <f t="shared" si="354"/>
        <v>#NUM!</v>
      </c>
      <c r="EE338" s="204" t="e">
        <f t="shared" si="355"/>
        <v>#NUM!</v>
      </c>
    </row>
    <row r="339" spans="2:135" ht="22.8" x14ac:dyDescent="0.3">
      <c r="B339" s="225" t="str">
        <f t="shared" si="356"/>
        <v/>
      </c>
      <c r="C339" s="226" t="str">
        <f t="shared" si="357"/>
        <v/>
      </c>
      <c r="D339" s="227" t="s">
        <v>293</v>
      </c>
      <c r="E339" s="279" t="s">
        <v>38</v>
      </c>
      <c r="F339" s="202"/>
      <c r="G339" s="202"/>
      <c r="H339" s="202"/>
      <c r="I339" s="202"/>
      <c r="J339" s="202"/>
      <c r="K339" s="201"/>
      <c r="U339">
        <v>325</v>
      </c>
      <c r="V339">
        <f t="shared" si="358"/>
        <v>800</v>
      </c>
      <c r="W339" t="str">
        <f t="shared" si="359"/>
        <v/>
      </c>
      <c r="X339" t="str">
        <f>IF(B338="","",IF(OR(W339="",W339=0),"",IF(V339=800,"",INDEX(DATA!$M$10:$Q$10,1,MATCH(W339,DATA!$M$9:$Q$9,0)))))</f>
        <v/>
      </c>
      <c r="Y339" t="str">
        <f>IF(B338="","",IF($CG$13=2,IF(OR(F338="NO",F338=""),"",F338),IF(V339=800,"",DATA!$M$11)))</f>
        <v/>
      </c>
      <c r="Z339" t="str">
        <f>IF(B338="","",IF(AND($CG$13=2,G338="NO"),"",IF(V339=800,"",LEFT(DATA!$M$12,2)&amp;D338)))</f>
        <v/>
      </c>
      <c r="AA339" t="str">
        <f>IF(B338="","",IF(AND($CG$13=2,G338="NO"),"",IF(V339=800,"",LEFT(DATA!$M$13,2)&amp;D338)))</f>
        <v/>
      </c>
      <c r="AB339" t="str">
        <f>IF(B338="","",IF(AND($CG$13=2,H338="NO"),"",IF(V339=800,"",LEFT(DATA!$M$14,2)&amp;D338)))</f>
        <v/>
      </c>
      <c r="AC339" t="str">
        <f>IF(B338="","",IF(AND($CG$13=2,H338="NO"),"",IF(V339=800,"",LEFT(DATA!$M$15,2)&amp;D338)))</f>
        <v/>
      </c>
      <c r="AD339" t="str">
        <f>IF(B338="","",IF(AND($CG$13=2,I338="NO"),"",IF(V339=800,"",LEFT(DATA!$M$16,2)&amp;D338)))</f>
        <v/>
      </c>
      <c r="AE339" t="str">
        <f>IF(B338="","",IF(AND($CG$13=2,I338="NO"),"",IF(V339=800,"",LEFT(DATA!$M$17,2)&amp;D338)))</f>
        <v/>
      </c>
      <c r="AF339" t="str">
        <f>IF(B338="","",IF(AND($CG$13=2,J338="NO"),"",IF(V339=800,"",LEFT(DATA!$M$18,2)&amp;D338)))</f>
        <v/>
      </c>
      <c r="AG339" t="str">
        <f>IF(B338="","",IF(AND($CG$13=2,J338="NO"),"",IF(V339=800,"",LEFT(DATA!$M$19,2)&amp;D338)))</f>
        <v/>
      </c>
      <c r="AJ339" s="192" t="str">
        <f t="shared" si="360"/>
        <v/>
      </c>
      <c r="AK339" s="192" t="str">
        <f t="shared" si="361"/>
        <v/>
      </c>
      <c r="AL339" s="192" t="str">
        <f t="shared" si="362"/>
        <v/>
      </c>
      <c r="AM339" s="192" t="e">
        <f t="shared" si="363"/>
        <v>#VALUE!</v>
      </c>
      <c r="AN339" s="192">
        <v>325</v>
      </c>
      <c r="AO339" s="192" t="str">
        <f>IF(AL339="","",INDEX($W$15:$AG$402,MATCH(AL339,V$15:$V$402,0),1))</f>
        <v/>
      </c>
      <c r="AP339" s="192" t="str">
        <f t="shared" si="364"/>
        <v/>
      </c>
      <c r="AQ339" s="192" t="str">
        <f t="shared" si="365"/>
        <v/>
      </c>
      <c r="AR339" s="192" t="str">
        <f t="shared" si="366"/>
        <v/>
      </c>
      <c r="AS339" s="192" t="str">
        <f t="shared" si="367"/>
        <v/>
      </c>
      <c r="AT339" s="192" t="str">
        <f t="shared" si="368"/>
        <v/>
      </c>
      <c r="AU339" s="192" t="str">
        <f t="shared" si="369"/>
        <v/>
      </c>
      <c r="AV339" s="192" t="str">
        <f t="shared" si="370"/>
        <v/>
      </c>
      <c r="AW339" s="192" t="str">
        <f t="shared" si="371"/>
        <v/>
      </c>
      <c r="AX339" s="192" t="str">
        <f t="shared" si="372"/>
        <v/>
      </c>
      <c r="AY339" s="192" t="str">
        <f t="shared" si="373"/>
        <v/>
      </c>
      <c r="BB339">
        <f t="shared" si="374"/>
        <v>800</v>
      </c>
      <c r="BC339">
        <f t="shared" si="375"/>
        <v>800</v>
      </c>
      <c r="BD339">
        <f t="shared" si="376"/>
        <v>800</v>
      </c>
      <c r="BE339">
        <f t="shared" si="377"/>
        <v>800</v>
      </c>
      <c r="BF339">
        <f t="shared" si="378"/>
        <v>800</v>
      </c>
      <c r="BG339">
        <f t="shared" si="379"/>
        <v>800</v>
      </c>
      <c r="BH339">
        <v>325</v>
      </c>
      <c r="BK339">
        <f t="shared" si="380"/>
        <v>800</v>
      </c>
      <c r="BL339">
        <f t="shared" si="381"/>
        <v>800</v>
      </c>
      <c r="BM339">
        <f t="shared" si="382"/>
        <v>800</v>
      </c>
      <c r="BN339">
        <f t="shared" si="383"/>
        <v>800</v>
      </c>
      <c r="BO339">
        <f t="shared" si="384"/>
        <v>800</v>
      </c>
      <c r="BP339">
        <f t="shared" si="385"/>
        <v>800</v>
      </c>
      <c r="BQ339">
        <f t="shared" si="386"/>
        <v>800</v>
      </c>
      <c r="CS339" s="193" t="str">
        <f t="shared" si="323"/>
        <v/>
      </c>
      <c r="CT339" s="193" t="str">
        <f t="shared" si="324"/>
        <v/>
      </c>
      <c r="CU339" s="193" t="str">
        <f t="shared" si="325"/>
        <v/>
      </c>
      <c r="CV339" s="193" t="str">
        <f t="shared" si="326"/>
        <v/>
      </c>
      <c r="CW339" s="193" t="str">
        <f t="shared" si="327"/>
        <v/>
      </c>
      <c r="CX339" s="193" t="str">
        <f t="shared" si="328"/>
        <v/>
      </c>
      <c r="CY339" s="193" t="str">
        <f t="shared" si="329"/>
        <v/>
      </c>
      <c r="CZ339" s="193" t="str">
        <f t="shared" si="330"/>
        <v/>
      </c>
      <c r="DA339" s="193" t="str">
        <f t="shared" si="331"/>
        <v/>
      </c>
      <c r="DB339" s="193" t="str">
        <f t="shared" si="332"/>
        <v/>
      </c>
      <c r="DC339" s="193" t="str">
        <f t="shared" si="333"/>
        <v/>
      </c>
      <c r="DF339">
        <v>326</v>
      </c>
      <c r="DG339" s="192" t="e">
        <f t="shared" si="334"/>
        <v>#NUM!</v>
      </c>
      <c r="DH339" s="192" t="e">
        <f t="shared" si="335"/>
        <v>#NUM!</v>
      </c>
      <c r="DI339" s="192" t="e">
        <f t="shared" si="336"/>
        <v>#NUM!</v>
      </c>
      <c r="DJ339" s="192" t="e">
        <f t="shared" si="337"/>
        <v>#NUM!</v>
      </c>
      <c r="DK339" s="192" t="e">
        <f t="shared" si="338"/>
        <v>#NUM!</v>
      </c>
      <c r="DL339" s="192" t="e">
        <f t="shared" si="339"/>
        <v>#NUM!</v>
      </c>
      <c r="DM339" s="192" t="e">
        <f t="shared" si="340"/>
        <v>#NUM!</v>
      </c>
      <c r="DN339" s="192" t="e">
        <f t="shared" si="341"/>
        <v>#NUM!</v>
      </c>
      <c r="DO339" s="192" t="e">
        <f t="shared" si="342"/>
        <v>#NUM!</v>
      </c>
      <c r="DP339" s="192" t="e">
        <f t="shared" si="343"/>
        <v>#NUM!</v>
      </c>
      <c r="DQ339" s="192" t="e">
        <f t="shared" si="344"/>
        <v>#NUM!</v>
      </c>
      <c r="DU339" s="204" t="e">
        <f t="shared" si="345"/>
        <v>#NUM!</v>
      </c>
      <c r="DV339" s="204" t="e">
        <f t="shared" si="346"/>
        <v>#NUM!</v>
      </c>
      <c r="DW339" s="204" t="e">
        <f t="shared" si="347"/>
        <v>#NUM!</v>
      </c>
      <c r="DX339" s="204" t="e">
        <f t="shared" si="348"/>
        <v>#NUM!</v>
      </c>
      <c r="DY339" s="204" t="e">
        <f t="shared" si="349"/>
        <v>#NUM!</v>
      </c>
      <c r="DZ339" s="204" t="e">
        <f t="shared" si="350"/>
        <v>#NUM!</v>
      </c>
      <c r="EA339" s="204" t="e">
        <f t="shared" si="351"/>
        <v>#NUM!</v>
      </c>
      <c r="EB339" s="204" t="e">
        <f t="shared" si="352"/>
        <v>#NUM!</v>
      </c>
      <c r="EC339" s="204" t="e">
        <f t="shared" si="353"/>
        <v>#NUM!</v>
      </c>
      <c r="ED339" s="204" t="e">
        <f t="shared" si="354"/>
        <v>#NUM!</v>
      </c>
      <c r="EE339" s="204" t="e">
        <f t="shared" si="355"/>
        <v>#NUM!</v>
      </c>
    </row>
    <row r="340" spans="2:135" ht="22.8" x14ac:dyDescent="0.3">
      <c r="B340" s="225" t="str">
        <f t="shared" si="356"/>
        <v/>
      </c>
      <c r="C340" s="226" t="str">
        <f t="shared" si="357"/>
        <v/>
      </c>
      <c r="D340" s="227" t="s">
        <v>293</v>
      </c>
      <c r="E340" s="279" t="s">
        <v>38</v>
      </c>
      <c r="F340" s="202"/>
      <c r="G340" s="202"/>
      <c r="H340" s="202"/>
      <c r="I340" s="202"/>
      <c r="J340" s="202"/>
      <c r="K340" s="201"/>
      <c r="U340">
        <v>326</v>
      </c>
      <c r="V340">
        <f t="shared" si="358"/>
        <v>800</v>
      </c>
      <c r="W340" t="str">
        <f t="shared" si="359"/>
        <v/>
      </c>
      <c r="X340" t="str">
        <f>IF(B339="","",IF(OR(W340="",W340=0),"",IF(V340=800,"",INDEX(DATA!$M$10:$Q$10,1,MATCH(W340,DATA!$M$9:$Q$9,0)))))</f>
        <v/>
      </c>
      <c r="Y340" t="str">
        <f>IF(B339="","",IF($CG$13=2,IF(OR(F339="NO",F339=""),"",F339),IF(V340=800,"",DATA!$M$11)))</f>
        <v/>
      </c>
      <c r="Z340" t="str">
        <f>IF(B339="","",IF(AND($CG$13=2,G339="NO"),"",IF(V340=800,"",LEFT(DATA!$M$12,2)&amp;D339)))</f>
        <v/>
      </c>
      <c r="AA340" t="str">
        <f>IF(B339="","",IF(AND($CG$13=2,G339="NO"),"",IF(V340=800,"",LEFT(DATA!$M$13,2)&amp;D339)))</f>
        <v/>
      </c>
      <c r="AB340" t="str">
        <f>IF(B339="","",IF(AND($CG$13=2,H339="NO"),"",IF(V340=800,"",LEFT(DATA!$M$14,2)&amp;D339)))</f>
        <v/>
      </c>
      <c r="AC340" t="str">
        <f>IF(B339="","",IF(AND($CG$13=2,H339="NO"),"",IF(V340=800,"",LEFT(DATA!$M$15,2)&amp;D339)))</f>
        <v/>
      </c>
      <c r="AD340" t="str">
        <f>IF(B339="","",IF(AND($CG$13=2,I339="NO"),"",IF(V340=800,"",LEFT(DATA!$M$16,2)&amp;D339)))</f>
        <v/>
      </c>
      <c r="AE340" t="str">
        <f>IF(B339="","",IF(AND($CG$13=2,I339="NO"),"",IF(V340=800,"",LEFT(DATA!$M$17,2)&amp;D339)))</f>
        <v/>
      </c>
      <c r="AF340" t="str">
        <f>IF(B339="","",IF(AND($CG$13=2,J339="NO"),"",IF(V340=800,"",LEFT(DATA!$M$18,2)&amp;D339)))</f>
        <v/>
      </c>
      <c r="AG340" t="str">
        <f>IF(B339="","",IF(AND($CG$13=2,J339="NO"),"",IF(V340=800,"",LEFT(DATA!$M$19,2)&amp;D339)))</f>
        <v/>
      </c>
      <c r="AJ340" s="192" t="str">
        <f t="shared" si="360"/>
        <v/>
      </c>
      <c r="AK340" s="192" t="str">
        <f t="shared" si="361"/>
        <v/>
      </c>
      <c r="AL340" s="192" t="str">
        <f t="shared" si="362"/>
        <v/>
      </c>
      <c r="AM340" s="192" t="e">
        <f t="shared" si="363"/>
        <v>#VALUE!</v>
      </c>
      <c r="AN340" s="192">
        <v>326</v>
      </c>
      <c r="AO340" s="192" t="str">
        <f>IF(AL340="","",INDEX($W$15:$AG$402,MATCH(AL340,V$15:$V$402,0),1))</f>
        <v/>
      </c>
      <c r="AP340" s="192" t="str">
        <f t="shared" si="364"/>
        <v/>
      </c>
      <c r="AQ340" s="192" t="str">
        <f t="shared" si="365"/>
        <v/>
      </c>
      <c r="AR340" s="192" t="str">
        <f t="shared" si="366"/>
        <v/>
      </c>
      <c r="AS340" s="192" t="str">
        <f t="shared" si="367"/>
        <v/>
      </c>
      <c r="AT340" s="192" t="str">
        <f t="shared" si="368"/>
        <v/>
      </c>
      <c r="AU340" s="192" t="str">
        <f t="shared" si="369"/>
        <v/>
      </c>
      <c r="AV340" s="192" t="str">
        <f t="shared" si="370"/>
        <v/>
      </c>
      <c r="AW340" s="192" t="str">
        <f t="shared" si="371"/>
        <v/>
      </c>
      <c r="AX340" s="192" t="str">
        <f t="shared" si="372"/>
        <v/>
      </c>
      <c r="AY340" s="192" t="str">
        <f t="shared" si="373"/>
        <v/>
      </c>
      <c r="BB340">
        <f t="shared" si="374"/>
        <v>800</v>
      </c>
      <c r="BC340">
        <f t="shared" si="375"/>
        <v>800</v>
      </c>
      <c r="BD340">
        <f t="shared" si="376"/>
        <v>800</v>
      </c>
      <c r="BE340">
        <f t="shared" si="377"/>
        <v>800</v>
      </c>
      <c r="BF340">
        <f t="shared" si="378"/>
        <v>800</v>
      </c>
      <c r="BG340">
        <f t="shared" si="379"/>
        <v>800</v>
      </c>
      <c r="BH340">
        <v>326</v>
      </c>
      <c r="BK340">
        <f t="shared" si="380"/>
        <v>800</v>
      </c>
      <c r="BL340">
        <f t="shared" si="381"/>
        <v>800</v>
      </c>
      <c r="BM340">
        <f t="shared" si="382"/>
        <v>800</v>
      </c>
      <c r="BN340">
        <f t="shared" si="383"/>
        <v>800</v>
      </c>
      <c r="BO340">
        <f t="shared" si="384"/>
        <v>800</v>
      </c>
      <c r="BP340">
        <f t="shared" si="385"/>
        <v>800</v>
      </c>
      <c r="BQ340">
        <f t="shared" si="386"/>
        <v>800</v>
      </c>
      <c r="CS340" s="193" t="str">
        <f t="shared" si="323"/>
        <v/>
      </c>
      <c r="CT340" s="193" t="str">
        <f t="shared" si="324"/>
        <v/>
      </c>
      <c r="CU340" s="193" t="str">
        <f t="shared" si="325"/>
        <v/>
      </c>
      <c r="CV340" s="193" t="str">
        <f t="shared" si="326"/>
        <v/>
      </c>
      <c r="CW340" s="193" t="str">
        <f t="shared" si="327"/>
        <v/>
      </c>
      <c r="CX340" s="193" t="str">
        <f t="shared" si="328"/>
        <v/>
      </c>
      <c r="CY340" s="193" t="str">
        <f t="shared" si="329"/>
        <v/>
      </c>
      <c r="CZ340" s="193" t="str">
        <f t="shared" si="330"/>
        <v/>
      </c>
      <c r="DA340" s="193" t="str">
        <f t="shared" si="331"/>
        <v/>
      </c>
      <c r="DB340" s="193" t="str">
        <f t="shared" si="332"/>
        <v/>
      </c>
      <c r="DC340" s="193" t="str">
        <f t="shared" si="333"/>
        <v/>
      </c>
      <c r="DF340">
        <v>327</v>
      </c>
      <c r="DG340" s="192" t="e">
        <f t="shared" si="334"/>
        <v>#NUM!</v>
      </c>
      <c r="DH340" s="192" t="e">
        <f t="shared" si="335"/>
        <v>#NUM!</v>
      </c>
      <c r="DI340" s="192" t="e">
        <f t="shared" si="336"/>
        <v>#NUM!</v>
      </c>
      <c r="DJ340" s="192" t="e">
        <f t="shared" si="337"/>
        <v>#NUM!</v>
      </c>
      <c r="DK340" s="192" t="e">
        <f t="shared" si="338"/>
        <v>#NUM!</v>
      </c>
      <c r="DL340" s="192" t="e">
        <f t="shared" si="339"/>
        <v>#NUM!</v>
      </c>
      <c r="DM340" s="192" t="e">
        <f t="shared" si="340"/>
        <v>#NUM!</v>
      </c>
      <c r="DN340" s="192" t="e">
        <f t="shared" si="341"/>
        <v>#NUM!</v>
      </c>
      <c r="DO340" s="192" t="e">
        <f t="shared" si="342"/>
        <v>#NUM!</v>
      </c>
      <c r="DP340" s="192" t="e">
        <f t="shared" si="343"/>
        <v>#NUM!</v>
      </c>
      <c r="DQ340" s="192" t="e">
        <f t="shared" si="344"/>
        <v>#NUM!</v>
      </c>
      <c r="DU340" s="204" t="e">
        <f t="shared" si="345"/>
        <v>#NUM!</v>
      </c>
      <c r="DV340" s="204" t="e">
        <f t="shared" si="346"/>
        <v>#NUM!</v>
      </c>
      <c r="DW340" s="204" t="e">
        <f t="shared" si="347"/>
        <v>#NUM!</v>
      </c>
      <c r="DX340" s="204" t="e">
        <f t="shared" si="348"/>
        <v>#NUM!</v>
      </c>
      <c r="DY340" s="204" t="e">
        <f t="shared" si="349"/>
        <v>#NUM!</v>
      </c>
      <c r="DZ340" s="204" t="e">
        <f t="shared" si="350"/>
        <v>#NUM!</v>
      </c>
      <c r="EA340" s="204" t="e">
        <f t="shared" si="351"/>
        <v>#NUM!</v>
      </c>
      <c r="EB340" s="204" t="e">
        <f t="shared" si="352"/>
        <v>#NUM!</v>
      </c>
      <c r="EC340" s="204" t="e">
        <f t="shared" si="353"/>
        <v>#NUM!</v>
      </c>
      <c r="ED340" s="204" t="e">
        <f t="shared" si="354"/>
        <v>#NUM!</v>
      </c>
      <c r="EE340" s="204" t="e">
        <f t="shared" si="355"/>
        <v>#NUM!</v>
      </c>
    </row>
    <row r="341" spans="2:135" ht="22.8" x14ac:dyDescent="0.3">
      <c r="B341" s="225" t="str">
        <f t="shared" si="356"/>
        <v/>
      </c>
      <c r="C341" s="226" t="str">
        <f t="shared" si="357"/>
        <v/>
      </c>
      <c r="D341" s="227" t="s">
        <v>293</v>
      </c>
      <c r="E341" s="279" t="s">
        <v>38</v>
      </c>
      <c r="F341" s="202"/>
      <c r="G341" s="202"/>
      <c r="H341" s="202"/>
      <c r="I341" s="202"/>
      <c r="J341" s="202"/>
      <c r="K341" s="201"/>
      <c r="U341">
        <v>327</v>
      </c>
      <c r="V341">
        <f t="shared" si="358"/>
        <v>800</v>
      </c>
      <c r="W341" t="str">
        <f t="shared" si="359"/>
        <v/>
      </c>
      <c r="X341" t="str">
        <f>IF(B340="","",IF(OR(W341="",W341=0),"",IF(V341=800,"",INDEX(DATA!$M$10:$Q$10,1,MATCH(W341,DATA!$M$9:$Q$9,0)))))</f>
        <v/>
      </c>
      <c r="Y341" t="str">
        <f>IF(B340="","",IF($CG$13=2,IF(OR(F340="NO",F340=""),"",F340),IF(V341=800,"",DATA!$M$11)))</f>
        <v/>
      </c>
      <c r="Z341" t="str">
        <f>IF(B340="","",IF(AND($CG$13=2,G340="NO"),"",IF(V341=800,"",LEFT(DATA!$M$12,2)&amp;D340)))</f>
        <v/>
      </c>
      <c r="AA341" t="str">
        <f>IF(B340="","",IF(AND($CG$13=2,G340="NO"),"",IF(V341=800,"",LEFT(DATA!$M$13,2)&amp;D340)))</f>
        <v/>
      </c>
      <c r="AB341" t="str">
        <f>IF(B340="","",IF(AND($CG$13=2,H340="NO"),"",IF(V341=800,"",LEFT(DATA!$M$14,2)&amp;D340)))</f>
        <v/>
      </c>
      <c r="AC341" t="str">
        <f>IF(B340="","",IF(AND($CG$13=2,H340="NO"),"",IF(V341=800,"",LEFT(DATA!$M$15,2)&amp;D340)))</f>
        <v/>
      </c>
      <c r="AD341" t="str">
        <f>IF(B340="","",IF(AND($CG$13=2,I340="NO"),"",IF(V341=800,"",LEFT(DATA!$M$16,2)&amp;D340)))</f>
        <v/>
      </c>
      <c r="AE341" t="str">
        <f>IF(B340="","",IF(AND($CG$13=2,I340="NO"),"",IF(V341=800,"",LEFT(DATA!$M$17,2)&amp;D340)))</f>
        <v/>
      </c>
      <c r="AF341" t="str">
        <f>IF(B340="","",IF(AND($CG$13=2,J340="NO"),"",IF(V341=800,"",LEFT(DATA!$M$18,2)&amp;D340)))</f>
        <v/>
      </c>
      <c r="AG341" t="str">
        <f>IF(B340="","",IF(AND($CG$13=2,J340="NO"),"",IF(V341=800,"",LEFT(DATA!$M$19,2)&amp;D340)))</f>
        <v/>
      </c>
      <c r="AJ341" s="192" t="str">
        <f t="shared" si="360"/>
        <v/>
      </c>
      <c r="AK341" s="192" t="str">
        <f t="shared" si="361"/>
        <v/>
      </c>
      <c r="AL341" s="192" t="str">
        <f t="shared" si="362"/>
        <v/>
      </c>
      <c r="AM341" s="192" t="e">
        <f t="shared" si="363"/>
        <v>#VALUE!</v>
      </c>
      <c r="AN341" s="192">
        <v>327</v>
      </c>
      <c r="AO341" s="192" t="str">
        <f>IF(AL341="","",INDEX($W$15:$AG$402,MATCH(AL341,V$15:$V$402,0),1))</f>
        <v/>
      </c>
      <c r="AP341" s="192" t="str">
        <f t="shared" si="364"/>
        <v/>
      </c>
      <c r="AQ341" s="192" t="str">
        <f t="shared" si="365"/>
        <v/>
      </c>
      <c r="AR341" s="192" t="str">
        <f t="shared" si="366"/>
        <v/>
      </c>
      <c r="AS341" s="192" t="str">
        <f t="shared" si="367"/>
        <v/>
      </c>
      <c r="AT341" s="192" t="str">
        <f t="shared" si="368"/>
        <v/>
      </c>
      <c r="AU341" s="192" t="str">
        <f t="shared" si="369"/>
        <v/>
      </c>
      <c r="AV341" s="192" t="str">
        <f t="shared" si="370"/>
        <v/>
      </c>
      <c r="AW341" s="192" t="str">
        <f t="shared" si="371"/>
        <v/>
      </c>
      <c r="AX341" s="192" t="str">
        <f t="shared" si="372"/>
        <v/>
      </c>
      <c r="AY341" s="192" t="str">
        <f t="shared" si="373"/>
        <v/>
      </c>
      <c r="BB341">
        <f t="shared" si="374"/>
        <v>800</v>
      </c>
      <c r="BC341">
        <f t="shared" si="375"/>
        <v>800</v>
      </c>
      <c r="BD341">
        <f t="shared" si="376"/>
        <v>800</v>
      </c>
      <c r="BE341">
        <f t="shared" si="377"/>
        <v>800</v>
      </c>
      <c r="BF341">
        <f t="shared" si="378"/>
        <v>800</v>
      </c>
      <c r="BG341">
        <f t="shared" si="379"/>
        <v>800</v>
      </c>
      <c r="BH341">
        <v>327</v>
      </c>
      <c r="BK341">
        <f t="shared" si="380"/>
        <v>800</v>
      </c>
      <c r="BL341">
        <f t="shared" si="381"/>
        <v>800</v>
      </c>
      <c r="BM341">
        <f t="shared" si="382"/>
        <v>800</v>
      </c>
      <c r="BN341">
        <f t="shared" si="383"/>
        <v>800</v>
      </c>
      <c r="BO341">
        <f t="shared" si="384"/>
        <v>800</v>
      </c>
      <c r="BP341">
        <f t="shared" si="385"/>
        <v>800</v>
      </c>
      <c r="BQ341">
        <f t="shared" si="386"/>
        <v>800</v>
      </c>
      <c r="CS341" s="193" t="str">
        <f t="shared" si="323"/>
        <v/>
      </c>
      <c r="CT341" s="193" t="str">
        <f t="shared" si="324"/>
        <v/>
      </c>
      <c r="CU341" s="193" t="str">
        <f t="shared" si="325"/>
        <v/>
      </c>
      <c r="CV341" s="193" t="str">
        <f t="shared" si="326"/>
        <v/>
      </c>
      <c r="CW341" s="193" t="str">
        <f t="shared" si="327"/>
        <v/>
      </c>
      <c r="CX341" s="193" t="str">
        <f t="shared" si="328"/>
        <v/>
      </c>
      <c r="CY341" s="193" t="str">
        <f t="shared" si="329"/>
        <v/>
      </c>
      <c r="CZ341" s="193" t="str">
        <f t="shared" si="330"/>
        <v/>
      </c>
      <c r="DA341" s="193" t="str">
        <f t="shared" si="331"/>
        <v/>
      </c>
      <c r="DB341" s="193" t="str">
        <f t="shared" si="332"/>
        <v/>
      </c>
      <c r="DC341" s="193" t="str">
        <f t="shared" si="333"/>
        <v/>
      </c>
      <c r="DF341">
        <v>328</v>
      </c>
      <c r="DG341" s="192" t="e">
        <f t="shared" si="334"/>
        <v>#NUM!</v>
      </c>
      <c r="DH341" s="192" t="e">
        <f t="shared" si="335"/>
        <v>#NUM!</v>
      </c>
      <c r="DI341" s="192" t="e">
        <f t="shared" si="336"/>
        <v>#NUM!</v>
      </c>
      <c r="DJ341" s="192" t="e">
        <f t="shared" si="337"/>
        <v>#NUM!</v>
      </c>
      <c r="DK341" s="192" t="e">
        <f t="shared" si="338"/>
        <v>#NUM!</v>
      </c>
      <c r="DL341" s="192" t="e">
        <f t="shared" si="339"/>
        <v>#NUM!</v>
      </c>
      <c r="DM341" s="192" t="e">
        <f t="shared" si="340"/>
        <v>#NUM!</v>
      </c>
      <c r="DN341" s="192" t="e">
        <f t="shared" si="341"/>
        <v>#NUM!</v>
      </c>
      <c r="DO341" s="192" t="e">
        <f t="shared" si="342"/>
        <v>#NUM!</v>
      </c>
      <c r="DP341" s="192" t="e">
        <f t="shared" si="343"/>
        <v>#NUM!</v>
      </c>
      <c r="DQ341" s="192" t="e">
        <f t="shared" si="344"/>
        <v>#NUM!</v>
      </c>
      <c r="DU341" s="204" t="e">
        <f t="shared" si="345"/>
        <v>#NUM!</v>
      </c>
      <c r="DV341" s="204" t="e">
        <f t="shared" si="346"/>
        <v>#NUM!</v>
      </c>
      <c r="DW341" s="204" t="e">
        <f t="shared" si="347"/>
        <v>#NUM!</v>
      </c>
      <c r="DX341" s="204" t="e">
        <f t="shared" si="348"/>
        <v>#NUM!</v>
      </c>
      <c r="DY341" s="204" t="e">
        <f t="shared" si="349"/>
        <v>#NUM!</v>
      </c>
      <c r="DZ341" s="204" t="e">
        <f t="shared" si="350"/>
        <v>#NUM!</v>
      </c>
      <c r="EA341" s="204" t="e">
        <f t="shared" si="351"/>
        <v>#NUM!</v>
      </c>
      <c r="EB341" s="204" t="e">
        <f t="shared" si="352"/>
        <v>#NUM!</v>
      </c>
      <c r="EC341" s="204" t="e">
        <f t="shared" si="353"/>
        <v>#NUM!</v>
      </c>
      <c r="ED341" s="204" t="e">
        <f t="shared" si="354"/>
        <v>#NUM!</v>
      </c>
      <c r="EE341" s="204" t="e">
        <f t="shared" si="355"/>
        <v>#NUM!</v>
      </c>
    </row>
    <row r="342" spans="2:135" ht="22.8" x14ac:dyDescent="0.3">
      <c r="B342" s="225" t="str">
        <f t="shared" si="356"/>
        <v/>
      </c>
      <c r="C342" s="226" t="str">
        <f t="shared" si="357"/>
        <v/>
      </c>
      <c r="D342" s="227" t="s">
        <v>293</v>
      </c>
      <c r="E342" s="279" t="s">
        <v>38</v>
      </c>
      <c r="F342" s="202"/>
      <c r="G342" s="202"/>
      <c r="H342" s="202"/>
      <c r="I342" s="202"/>
      <c r="J342" s="202"/>
      <c r="K342" s="201"/>
      <c r="U342">
        <v>328</v>
      </c>
      <c r="V342">
        <f t="shared" si="358"/>
        <v>800</v>
      </c>
      <c r="W342" t="str">
        <f t="shared" si="359"/>
        <v/>
      </c>
      <c r="X342" t="str">
        <f>IF(B341="","",IF(OR(W342="",W342=0),"",IF(V342=800,"",INDEX(DATA!$M$10:$Q$10,1,MATCH(W342,DATA!$M$9:$Q$9,0)))))</f>
        <v/>
      </c>
      <c r="Y342" t="str">
        <f>IF(B341="","",IF($CG$13=2,IF(OR(F341="NO",F341=""),"",F341),IF(V342=800,"",DATA!$M$11)))</f>
        <v/>
      </c>
      <c r="Z342" t="str">
        <f>IF(B341="","",IF(AND($CG$13=2,G341="NO"),"",IF(V342=800,"",LEFT(DATA!$M$12,2)&amp;D341)))</f>
        <v/>
      </c>
      <c r="AA342" t="str">
        <f>IF(B341="","",IF(AND($CG$13=2,G341="NO"),"",IF(V342=800,"",LEFT(DATA!$M$13,2)&amp;D341)))</f>
        <v/>
      </c>
      <c r="AB342" t="str">
        <f>IF(B341="","",IF(AND($CG$13=2,H341="NO"),"",IF(V342=800,"",LEFT(DATA!$M$14,2)&amp;D341)))</f>
        <v/>
      </c>
      <c r="AC342" t="str">
        <f>IF(B341="","",IF(AND($CG$13=2,H341="NO"),"",IF(V342=800,"",LEFT(DATA!$M$15,2)&amp;D341)))</f>
        <v/>
      </c>
      <c r="AD342" t="str">
        <f>IF(B341="","",IF(AND($CG$13=2,I341="NO"),"",IF(V342=800,"",LEFT(DATA!$M$16,2)&amp;D341)))</f>
        <v/>
      </c>
      <c r="AE342" t="str">
        <f>IF(B341="","",IF(AND($CG$13=2,I341="NO"),"",IF(V342=800,"",LEFT(DATA!$M$17,2)&amp;D341)))</f>
        <v/>
      </c>
      <c r="AF342" t="str">
        <f>IF(B341="","",IF(AND($CG$13=2,J341="NO"),"",IF(V342=800,"",LEFT(DATA!$M$18,2)&amp;D341)))</f>
        <v/>
      </c>
      <c r="AG342" t="str">
        <f>IF(B341="","",IF(AND($CG$13=2,J341="NO"),"",IF(V342=800,"",LEFT(DATA!$M$19,2)&amp;D341)))</f>
        <v/>
      </c>
      <c r="AJ342" s="192" t="str">
        <f t="shared" si="360"/>
        <v/>
      </c>
      <c r="AK342" s="192" t="str">
        <f t="shared" si="361"/>
        <v/>
      </c>
      <c r="AL342" s="192" t="str">
        <f t="shared" si="362"/>
        <v/>
      </c>
      <c r="AM342" s="192" t="e">
        <f t="shared" si="363"/>
        <v>#VALUE!</v>
      </c>
      <c r="AN342" s="192">
        <v>328</v>
      </c>
      <c r="AO342" s="192" t="str">
        <f>IF(AL342="","",INDEX($W$15:$AG$402,MATCH(AL342,V$15:$V$402,0),1))</f>
        <v/>
      </c>
      <c r="AP342" s="192" t="str">
        <f t="shared" si="364"/>
        <v/>
      </c>
      <c r="AQ342" s="192" t="str">
        <f t="shared" si="365"/>
        <v/>
      </c>
      <c r="AR342" s="192" t="str">
        <f t="shared" si="366"/>
        <v/>
      </c>
      <c r="AS342" s="192" t="str">
        <f t="shared" si="367"/>
        <v/>
      </c>
      <c r="AT342" s="192" t="str">
        <f t="shared" si="368"/>
        <v/>
      </c>
      <c r="AU342" s="192" t="str">
        <f t="shared" si="369"/>
        <v/>
      </c>
      <c r="AV342" s="192" t="str">
        <f t="shared" si="370"/>
        <v/>
      </c>
      <c r="AW342" s="192" t="str">
        <f t="shared" si="371"/>
        <v/>
      </c>
      <c r="AX342" s="192" t="str">
        <f t="shared" si="372"/>
        <v/>
      </c>
      <c r="AY342" s="192" t="str">
        <f t="shared" si="373"/>
        <v/>
      </c>
      <c r="BB342">
        <f t="shared" si="374"/>
        <v>800</v>
      </c>
      <c r="BC342">
        <f t="shared" si="375"/>
        <v>800</v>
      </c>
      <c r="BD342">
        <f t="shared" si="376"/>
        <v>800</v>
      </c>
      <c r="BE342">
        <f t="shared" si="377"/>
        <v>800</v>
      </c>
      <c r="BF342">
        <f t="shared" si="378"/>
        <v>800</v>
      </c>
      <c r="BG342">
        <f t="shared" si="379"/>
        <v>800</v>
      </c>
      <c r="BH342">
        <v>328</v>
      </c>
      <c r="BK342">
        <f t="shared" si="380"/>
        <v>800</v>
      </c>
      <c r="BL342">
        <f t="shared" si="381"/>
        <v>800</v>
      </c>
      <c r="BM342">
        <f t="shared" si="382"/>
        <v>800</v>
      </c>
      <c r="BN342">
        <f t="shared" si="383"/>
        <v>800</v>
      </c>
      <c r="BO342">
        <f t="shared" si="384"/>
        <v>800</v>
      </c>
      <c r="BP342">
        <f t="shared" si="385"/>
        <v>800</v>
      </c>
      <c r="BQ342">
        <f t="shared" si="386"/>
        <v>800</v>
      </c>
      <c r="CS342" s="193" t="str">
        <f t="shared" si="323"/>
        <v/>
      </c>
      <c r="CT342" s="193" t="str">
        <f t="shared" si="324"/>
        <v/>
      </c>
      <c r="CU342" s="193" t="str">
        <f t="shared" si="325"/>
        <v/>
      </c>
      <c r="CV342" s="193" t="str">
        <f t="shared" si="326"/>
        <v/>
      </c>
      <c r="CW342" s="193" t="str">
        <f t="shared" si="327"/>
        <v/>
      </c>
      <c r="CX342" s="193" t="str">
        <f t="shared" si="328"/>
        <v/>
      </c>
      <c r="CY342" s="193" t="str">
        <f t="shared" si="329"/>
        <v/>
      </c>
      <c r="CZ342" s="193" t="str">
        <f t="shared" si="330"/>
        <v/>
      </c>
      <c r="DA342" s="193" t="str">
        <f t="shared" si="331"/>
        <v/>
      </c>
      <c r="DB342" s="193" t="str">
        <f t="shared" si="332"/>
        <v/>
      </c>
      <c r="DC342" s="193" t="str">
        <f t="shared" si="333"/>
        <v/>
      </c>
      <c r="DF342">
        <v>329</v>
      </c>
      <c r="DG342" s="192" t="e">
        <f t="shared" si="334"/>
        <v>#NUM!</v>
      </c>
      <c r="DH342" s="192" t="e">
        <f t="shared" si="335"/>
        <v>#NUM!</v>
      </c>
      <c r="DI342" s="192" t="e">
        <f t="shared" si="336"/>
        <v>#NUM!</v>
      </c>
      <c r="DJ342" s="192" t="e">
        <f t="shared" si="337"/>
        <v>#NUM!</v>
      </c>
      <c r="DK342" s="192" t="e">
        <f t="shared" si="338"/>
        <v>#NUM!</v>
      </c>
      <c r="DL342" s="192" t="e">
        <f t="shared" si="339"/>
        <v>#NUM!</v>
      </c>
      <c r="DM342" s="192" t="e">
        <f t="shared" si="340"/>
        <v>#NUM!</v>
      </c>
      <c r="DN342" s="192" t="e">
        <f t="shared" si="341"/>
        <v>#NUM!</v>
      </c>
      <c r="DO342" s="192" t="e">
        <f t="shared" si="342"/>
        <v>#NUM!</v>
      </c>
      <c r="DP342" s="192" t="e">
        <f t="shared" si="343"/>
        <v>#NUM!</v>
      </c>
      <c r="DQ342" s="192" t="e">
        <f t="shared" si="344"/>
        <v>#NUM!</v>
      </c>
      <c r="DU342" s="204" t="e">
        <f t="shared" si="345"/>
        <v>#NUM!</v>
      </c>
      <c r="DV342" s="204" t="e">
        <f t="shared" si="346"/>
        <v>#NUM!</v>
      </c>
      <c r="DW342" s="204" t="e">
        <f t="shared" si="347"/>
        <v>#NUM!</v>
      </c>
      <c r="DX342" s="204" t="e">
        <f t="shared" si="348"/>
        <v>#NUM!</v>
      </c>
      <c r="DY342" s="204" t="e">
        <f t="shared" si="349"/>
        <v>#NUM!</v>
      </c>
      <c r="DZ342" s="204" t="e">
        <f t="shared" si="350"/>
        <v>#NUM!</v>
      </c>
      <c r="EA342" s="204" t="e">
        <f t="shared" si="351"/>
        <v>#NUM!</v>
      </c>
      <c r="EB342" s="204" t="e">
        <f t="shared" si="352"/>
        <v>#NUM!</v>
      </c>
      <c r="EC342" s="204" t="e">
        <f t="shared" si="353"/>
        <v>#NUM!</v>
      </c>
      <c r="ED342" s="204" t="e">
        <f t="shared" si="354"/>
        <v>#NUM!</v>
      </c>
      <c r="EE342" s="204" t="e">
        <f t="shared" si="355"/>
        <v>#NUM!</v>
      </c>
    </row>
    <row r="343" spans="2:135" ht="22.8" x14ac:dyDescent="0.3">
      <c r="B343" s="225" t="str">
        <f t="shared" si="356"/>
        <v/>
      </c>
      <c r="C343" s="226" t="str">
        <f t="shared" si="357"/>
        <v/>
      </c>
      <c r="D343" s="227" t="s">
        <v>293</v>
      </c>
      <c r="E343" s="279" t="s">
        <v>38</v>
      </c>
      <c r="F343" s="202"/>
      <c r="G343" s="202"/>
      <c r="H343" s="202"/>
      <c r="I343" s="202"/>
      <c r="J343" s="202"/>
      <c r="K343" s="201"/>
      <c r="U343">
        <v>329</v>
      </c>
      <c r="V343">
        <f t="shared" si="358"/>
        <v>800</v>
      </c>
      <c r="W343" t="str">
        <f t="shared" si="359"/>
        <v/>
      </c>
      <c r="X343" t="str">
        <f>IF(B342="","",IF(OR(W343="",W343=0),"",IF(V343=800,"",INDEX(DATA!$M$10:$Q$10,1,MATCH(W343,DATA!$M$9:$Q$9,0)))))</f>
        <v/>
      </c>
      <c r="Y343" t="str">
        <f>IF(B342="","",IF($CG$13=2,IF(OR(F342="NO",F342=""),"",F342),IF(V343=800,"",DATA!$M$11)))</f>
        <v/>
      </c>
      <c r="Z343" t="str">
        <f>IF(B342="","",IF(AND($CG$13=2,G342="NO"),"",IF(V343=800,"",LEFT(DATA!$M$12,2)&amp;D342)))</f>
        <v/>
      </c>
      <c r="AA343" t="str">
        <f>IF(B342="","",IF(AND($CG$13=2,G342="NO"),"",IF(V343=800,"",LEFT(DATA!$M$13,2)&amp;D342)))</f>
        <v/>
      </c>
      <c r="AB343" t="str">
        <f>IF(B342="","",IF(AND($CG$13=2,H342="NO"),"",IF(V343=800,"",LEFT(DATA!$M$14,2)&amp;D342)))</f>
        <v/>
      </c>
      <c r="AC343" t="str">
        <f>IF(B342="","",IF(AND($CG$13=2,H342="NO"),"",IF(V343=800,"",LEFT(DATA!$M$15,2)&amp;D342)))</f>
        <v/>
      </c>
      <c r="AD343" t="str">
        <f>IF(B342="","",IF(AND($CG$13=2,I342="NO"),"",IF(V343=800,"",LEFT(DATA!$M$16,2)&amp;D342)))</f>
        <v/>
      </c>
      <c r="AE343" t="str">
        <f>IF(B342="","",IF(AND($CG$13=2,I342="NO"),"",IF(V343=800,"",LEFT(DATA!$M$17,2)&amp;D342)))</f>
        <v/>
      </c>
      <c r="AF343" t="str">
        <f>IF(B342="","",IF(AND($CG$13=2,J342="NO"),"",IF(V343=800,"",LEFT(DATA!$M$18,2)&amp;D342)))</f>
        <v/>
      </c>
      <c r="AG343" t="str">
        <f>IF(B342="","",IF(AND($CG$13=2,J342="NO"),"",IF(V343=800,"",LEFT(DATA!$M$19,2)&amp;D342)))</f>
        <v/>
      </c>
      <c r="AJ343" s="192" t="str">
        <f t="shared" si="360"/>
        <v/>
      </c>
      <c r="AK343" s="192" t="str">
        <f t="shared" si="361"/>
        <v/>
      </c>
      <c r="AL343" s="192" t="str">
        <f t="shared" si="362"/>
        <v/>
      </c>
      <c r="AM343" s="192" t="e">
        <f t="shared" si="363"/>
        <v>#VALUE!</v>
      </c>
      <c r="AN343" s="192">
        <v>329</v>
      </c>
      <c r="AO343" s="192" t="str">
        <f>IF(AL343="","",INDEX($W$15:$AG$402,MATCH(AL343,V$15:$V$402,0),1))</f>
        <v/>
      </c>
      <c r="AP343" s="192" t="str">
        <f t="shared" si="364"/>
        <v/>
      </c>
      <c r="AQ343" s="192" t="str">
        <f t="shared" si="365"/>
        <v/>
      </c>
      <c r="AR343" s="192" t="str">
        <f t="shared" si="366"/>
        <v/>
      </c>
      <c r="AS343" s="192" t="str">
        <f t="shared" si="367"/>
        <v/>
      </c>
      <c r="AT343" s="192" t="str">
        <f t="shared" si="368"/>
        <v/>
      </c>
      <c r="AU343" s="192" t="str">
        <f t="shared" si="369"/>
        <v/>
      </c>
      <c r="AV343" s="192" t="str">
        <f t="shared" si="370"/>
        <v/>
      </c>
      <c r="AW343" s="192" t="str">
        <f t="shared" si="371"/>
        <v/>
      </c>
      <c r="AX343" s="192" t="str">
        <f t="shared" si="372"/>
        <v/>
      </c>
      <c r="AY343" s="192" t="str">
        <f t="shared" si="373"/>
        <v/>
      </c>
      <c r="BB343">
        <f t="shared" si="374"/>
        <v>800</v>
      </c>
      <c r="BC343">
        <f t="shared" si="375"/>
        <v>800</v>
      </c>
      <c r="BD343">
        <f t="shared" si="376"/>
        <v>800</v>
      </c>
      <c r="BE343">
        <f t="shared" si="377"/>
        <v>800</v>
      </c>
      <c r="BF343">
        <f t="shared" si="378"/>
        <v>800</v>
      </c>
      <c r="BG343">
        <f t="shared" si="379"/>
        <v>800</v>
      </c>
      <c r="BH343">
        <v>329</v>
      </c>
      <c r="BK343">
        <f t="shared" si="380"/>
        <v>800</v>
      </c>
      <c r="BL343">
        <f t="shared" si="381"/>
        <v>800</v>
      </c>
      <c r="BM343">
        <f t="shared" si="382"/>
        <v>800</v>
      </c>
      <c r="BN343">
        <f t="shared" si="383"/>
        <v>800</v>
      </c>
      <c r="BO343">
        <f t="shared" si="384"/>
        <v>800</v>
      </c>
      <c r="BP343">
        <f t="shared" si="385"/>
        <v>800</v>
      </c>
      <c r="BQ343">
        <f t="shared" si="386"/>
        <v>800</v>
      </c>
      <c r="CS343" s="193" t="str">
        <f t="shared" si="323"/>
        <v/>
      </c>
      <c r="CT343" s="193" t="str">
        <f t="shared" si="324"/>
        <v/>
      </c>
      <c r="CU343" s="193" t="str">
        <f t="shared" si="325"/>
        <v/>
      </c>
      <c r="CV343" s="193" t="str">
        <f t="shared" si="326"/>
        <v/>
      </c>
      <c r="CW343" s="193" t="str">
        <f t="shared" si="327"/>
        <v/>
      </c>
      <c r="CX343" s="193" t="str">
        <f t="shared" si="328"/>
        <v/>
      </c>
      <c r="CY343" s="193" t="str">
        <f t="shared" si="329"/>
        <v/>
      </c>
      <c r="CZ343" s="193" t="str">
        <f t="shared" si="330"/>
        <v/>
      </c>
      <c r="DA343" s="193" t="str">
        <f t="shared" si="331"/>
        <v/>
      </c>
      <c r="DB343" s="193" t="str">
        <f t="shared" si="332"/>
        <v/>
      </c>
      <c r="DC343" s="193" t="str">
        <f t="shared" si="333"/>
        <v/>
      </c>
      <c r="DF343">
        <v>330</v>
      </c>
      <c r="DG343" s="192" t="e">
        <f t="shared" si="334"/>
        <v>#NUM!</v>
      </c>
      <c r="DH343" s="192" t="e">
        <f t="shared" si="335"/>
        <v>#NUM!</v>
      </c>
      <c r="DI343" s="192" t="e">
        <f t="shared" si="336"/>
        <v>#NUM!</v>
      </c>
      <c r="DJ343" s="192" t="e">
        <f t="shared" si="337"/>
        <v>#NUM!</v>
      </c>
      <c r="DK343" s="192" t="e">
        <f t="shared" si="338"/>
        <v>#NUM!</v>
      </c>
      <c r="DL343" s="192" t="e">
        <f t="shared" si="339"/>
        <v>#NUM!</v>
      </c>
      <c r="DM343" s="192" t="e">
        <f t="shared" si="340"/>
        <v>#NUM!</v>
      </c>
      <c r="DN343" s="192" t="e">
        <f t="shared" si="341"/>
        <v>#NUM!</v>
      </c>
      <c r="DO343" s="192" t="e">
        <f t="shared" si="342"/>
        <v>#NUM!</v>
      </c>
      <c r="DP343" s="192" t="e">
        <f t="shared" si="343"/>
        <v>#NUM!</v>
      </c>
      <c r="DQ343" s="192" t="e">
        <f t="shared" si="344"/>
        <v>#NUM!</v>
      </c>
      <c r="DU343" s="204" t="e">
        <f t="shared" si="345"/>
        <v>#NUM!</v>
      </c>
      <c r="DV343" s="204" t="e">
        <f t="shared" si="346"/>
        <v>#NUM!</v>
      </c>
      <c r="DW343" s="204" t="e">
        <f t="shared" si="347"/>
        <v>#NUM!</v>
      </c>
      <c r="DX343" s="204" t="e">
        <f t="shared" si="348"/>
        <v>#NUM!</v>
      </c>
      <c r="DY343" s="204" t="e">
        <f t="shared" si="349"/>
        <v>#NUM!</v>
      </c>
      <c r="DZ343" s="204" t="e">
        <f t="shared" si="350"/>
        <v>#NUM!</v>
      </c>
      <c r="EA343" s="204" t="e">
        <f t="shared" si="351"/>
        <v>#NUM!</v>
      </c>
      <c r="EB343" s="204" t="e">
        <f t="shared" si="352"/>
        <v>#NUM!</v>
      </c>
      <c r="EC343" s="204" t="e">
        <f t="shared" si="353"/>
        <v>#NUM!</v>
      </c>
      <c r="ED343" s="204" t="e">
        <f t="shared" si="354"/>
        <v>#NUM!</v>
      </c>
      <c r="EE343" s="204" t="e">
        <f t="shared" si="355"/>
        <v>#NUM!</v>
      </c>
    </row>
    <row r="344" spans="2:135" ht="22.8" x14ac:dyDescent="0.3">
      <c r="B344" s="225" t="str">
        <f t="shared" si="356"/>
        <v/>
      </c>
      <c r="C344" s="226" t="str">
        <f t="shared" si="357"/>
        <v/>
      </c>
      <c r="D344" s="227" t="s">
        <v>293</v>
      </c>
      <c r="E344" s="279" t="s">
        <v>38</v>
      </c>
      <c r="F344" s="202"/>
      <c r="G344" s="202"/>
      <c r="H344" s="202"/>
      <c r="I344" s="202"/>
      <c r="J344" s="202"/>
      <c r="K344" s="201"/>
      <c r="U344">
        <v>330</v>
      </c>
      <c r="V344">
        <f t="shared" si="358"/>
        <v>800</v>
      </c>
      <c r="W344" t="str">
        <f t="shared" si="359"/>
        <v/>
      </c>
      <c r="X344" t="str">
        <f>IF(B343="","",IF(OR(W344="",W344=0),"",IF(V344=800,"",INDEX(DATA!$M$10:$Q$10,1,MATCH(W344,DATA!$M$9:$Q$9,0)))))</f>
        <v/>
      </c>
      <c r="Y344" t="str">
        <f>IF(B343="","",IF($CG$13=2,IF(OR(F343="NO",F343=""),"",F343),IF(V344=800,"",DATA!$M$11)))</f>
        <v/>
      </c>
      <c r="Z344" t="str">
        <f>IF(B343="","",IF(AND($CG$13=2,G343="NO"),"",IF(V344=800,"",LEFT(DATA!$M$12,2)&amp;D343)))</f>
        <v/>
      </c>
      <c r="AA344" t="str">
        <f>IF(B343="","",IF(AND($CG$13=2,G343="NO"),"",IF(V344=800,"",LEFT(DATA!$M$13,2)&amp;D343)))</f>
        <v/>
      </c>
      <c r="AB344" t="str">
        <f>IF(B343="","",IF(AND($CG$13=2,H343="NO"),"",IF(V344=800,"",LEFT(DATA!$M$14,2)&amp;D343)))</f>
        <v/>
      </c>
      <c r="AC344" t="str">
        <f>IF(B343="","",IF(AND($CG$13=2,H343="NO"),"",IF(V344=800,"",LEFT(DATA!$M$15,2)&amp;D343)))</f>
        <v/>
      </c>
      <c r="AD344" t="str">
        <f>IF(B343="","",IF(AND($CG$13=2,I343="NO"),"",IF(V344=800,"",LEFT(DATA!$M$16,2)&amp;D343)))</f>
        <v/>
      </c>
      <c r="AE344" t="str">
        <f>IF(B343="","",IF(AND($CG$13=2,I343="NO"),"",IF(V344=800,"",LEFT(DATA!$M$17,2)&amp;D343)))</f>
        <v/>
      </c>
      <c r="AF344" t="str">
        <f>IF(B343="","",IF(AND($CG$13=2,J343="NO"),"",IF(V344=800,"",LEFT(DATA!$M$18,2)&amp;D343)))</f>
        <v/>
      </c>
      <c r="AG344" t="str">
        <f>IF(B343="","",IF(AND($CG$13=2,J343="NO"),"",IF(V344=800,"",LEFT(DATA!$M$19,2)&amp;D343)))</f>
        <v/>
      </c>
      <c r="AJ344" s="192" t="str">
        <f t="shared" si="360"/>
        <v/>
      </c>
      <c r="AK344" s="192" t="str">
        <f t="shared" si="361"/>
        <v/>
      </c>
      <c r="AL344" s="192" t="str">
        <f t="shared" si="362"/>
        <v/>
      </c>
      <c r="AM344" s="192" t="e">
        <f t="shared" si="363"/>
        <v>#VALUE!</v>
      </c>
      <c r="AN344" s="192">
        <v>330</v>
      </c>
      <c r="AO344" s="192" t="str">
        <f>IF(AL344="","",INDEX($W$15:$AG$402,MATCH(AL344,V$15:$V$402,0),1))</f>
        <v/>
      </c>
      <c r="AP344" s="192" t="str">
        <f t="shared" si="364"/>
        <v/>
      </c>
      <c r="AQ344" s="192" t="str">
        <f t="shared" si="365"/>
        <v/>
      </c>
      <c r="AR344" s="192" t="str">
        <f t="shared" si="366"/>
        <v/>
      </c>
      <c r="AS344" s="192" t="str">
        <f t="shared" si="367"/>
        <v/>
      </c>
      <c r="AT344" s="192" t="str">
        <f t="shared" si="368"/>
        <v/>
      </c>
      <c r="AU344" s="192" t="str">
        <f t="shared" si="369"/>
        <v/>
      </c>
      <c r="AV344" s="192" t="str">
        <f t="shared" si="370"/>
        <v/>
      </c>
      <c r="AW344" s="192" t="str">
        <f t="shared" si="371"/>
        <v/>
      </c>
      <c r="AX344" s="192" t="str">
        <f t="shared" si="372"/>
        <v/>
      </c>
      <c r="AY344" s="192" t="str">
        <f t="shared" si="373"/>
        <v/>
      </c>
      <c r="BB344">
        <f t="shared" si="374"/>
        <v>800</v>
      </c>
      <c r="BC344">
        <f t="shared" si="375"/>
        <v>800</v>
      </c>
      <c r="BD344">
        <f t="shared" si="376"/>
        <v>800</v>
      </c>
      <c r="BE344">
        <f t="shared" si="377"/>
        <v>800</v>
      </c>
      <c r="BF344">
        <f t="shared" si="378"/>
        <v>800</v>
      </c>
      <c r="BG344">
        <f t="shared" si="379"/>
        <v>800</v>
      </c>
      <c r="BH344">
        <v>330</v>
      </c>
      <c r="BK344">
        <f t="shared" si="380"/>
        <v>800</v>
      </c>
      <c r="BL344">
        <f t="shared" si="381"/>
        <v>800</v>
      </c>
      <c r="BM344">
        <f t="shared" si="382"/>
        <v>800</v>
      </c>
      <c r="BN344">
        <f t="shared" si="383"/>
        <v>800</v>
      </c>
      <c r="BO344">
        <f t="shared" si="384"/>
        <v>800</v>
      </c>
      <c r="BP344">
        <f t="shared" si="385"/>
        <v>800</v>
      </c>
      <c r="BQ344">
        <f t="shared" si="386"/>
        <v>800</v>
      </c>
      <c r="CS344" s="193" t="str">
        <f t="shared" si="323"/>
        <v/>
      </c>
      <c r="CT344" s="193" t="str">
        <f t="shared" si="324"/>
        <v/>
      </c>
      <c r="CU344" s="193" t="str">
        <f t="shared" si="325"/>
        <v/>
      </c>
      <c r="CV344" s="193" t="str">
        <f t="shared" si="326"/>
        <v/>
      </c>
      <c r="CW344" s="193" t="str">
        <f t="shared" si="327"/>
        <v/>
      </c>
      <c r="CX344" s="193" t="str">
        <f t="shared" si="328"/>
        <v/>
      </c>
      <c r="CY344" s="193" t="str">
        <f t="shared" si="329"/>
        <v/>
      </c>
      <c r="CZ344" s="193" t="str">
        <f t="shared" si="330"/>
        <v/>
      </c>
      <c r="DA344" s="193" t="str">
        <f t="shared" si="331"/>
        <v/>
      </c>
      <c r="DB344" s="193" t="str">
        <f t="shared" si="332"/>
        <v/>
      </c>
      <c r="DC344" s="193" t="str">
        <f t="shared" si="333"/>
        <v/>
      </c>
      <c r="DF344">
        <v>331</v>
      </c>
      <c r="DG344" s="192" t="e">
        <f t="shared" si="334"/>
        <v>#NUM!</v>
      </c>
      <c r="DH344" s="192" t="e">
        <f t="shared" si="335"/>
        <v>#NUM!</v>
      </c>
      <c r="DI344" s="192" t="e">
        <f t="shared" si="336"/>
        <v>#NUM!</v>
      </c>
      <c r="DJ344" s="192" t="e">
        <f t="shared" si="337"/>
        <v>#NUM!</v>
      </c>
      <c r="DK344" s="192" t="e">
        <f t="shared" si="338"/>
        <v>#NUM!</v>
      </c>
      <c r="DL344" s="192" t="e">
        <f t="shared" si="339"/>
        <v>#NUM!</v>
      </c>
      <c r="DM344" s="192" t="e">
        <f t="shared" si="340"/>
        <v>#NUM!</v>
      </c>
      <c r="DN344" s="192" t="e">
        <f t="shared" si="341"/>
        <v>#NUM!</v>
      </c>
      <c r="DO344" s="192" t="e">
        <f t="shared" si="342"/>
        <v>#NUM!</v>
      </c>
      <c r="DP344" s="192" t="e">
        <f t="shared" si="343"/>
        <v>#NUM!</v>
      </c>
      <c r="DQ344" s="192" t="e">
        <f t="shared" si="344"/>
        <v>#NUM!</v>
      </c>
      <c r="DU344" s="204" t="e">
        <f t="shared" si="345"/>
        <v>#NUM!</v>
      </c>
      <c r="DV344" s="204" t="e">
        <f t="shared" si="346"/>
        <v>#NUM!</v>
      </c>
      <c r="DW344" s="204" t="e">
        <f t="shared" si="347"/>
        <v>#NUM!</v>
      </c>
      <c r="DX344" s="204" t="e">
        <f t="shared" si="348"/>
        <v>#NUM!</v>
      </c>
      <c r="DY344" s="204" t="e">
        <f t="shared" si="349"/>
        <v>#NUM!</v>
      </c>
      <c r="DZ344" s="204" t="e">
        <f t="shared" si="350"/>
        <v>#NUM!</v>
      </c>
      <c r="EA344" s="204" t="e">
        <f t="shared" si="351"/>
        <v>#NUM!</v>
      </c>
      <c r="EB344" s="204" t="e">
        <f t="shared" si="352"/>
        <v>#NUM!</v>
      </c>
      <c r="EC344" s="204" t="e">
        <f t="shared" si="353"/>
        <v>#NUM!</v>
      </c>
      <c r="ED344" s="204" t="e">
        <f t="shared" si="354"/>
        <v>#NUM!</v>
      </c>
      <c r="EE344" s="204" t="e">
        <f t="shared" si="355"/>
        <v>#NUM!</v>
      </c>
    </row>
    <row r="345" spans="2:135" ht="22.8" x14ac:dyDescent="0.3">
      <c r="B345" s="225" t="str">
        <f t="shared" si="356"/>
        <v/>
      </c>
      <c r="C345" s="226" t="str">
        <f t="shared" si="357"/>
        <v/>
      </c>
      <c r="D345" s="227" t="s">
        <v>293</v>
      </c>
      <c r="E345" s="279" t="s">
        <v>38</v>
      </c>
      <c r="F345" s="202"/>
      <c r="G345" s="202"/>
      <c r="H345" s="202"/>
      <c r="I345" s="202"/>
      <c r="J345" s="202"/>
      <c r="K345" s="201"/>
      <c r="U345">
        <v>331</v>
      </c>
      <c r="V345">
        <f t="shared" si="358"/>
        <v>800</v>
      </c>
      <c r="W345" t="str">
        <f t="shared" si="359"/>
        <v/>
      </c>
      <c r="X345" t="str">
        <f>IF(B344="","",IF(OR(W345="",W345=0),"",IF(V345=800,"",INDEX(DATA!$M$10:$Q$10,1,MATCH(W345,DATA!$M$9:$Q$9,0)))))</f>
        <v/>
      </c>
      <c r="Y345" t="str">
        <f>IF(B344="","",IF($CG$13=2,IF(OR(F344="NO",F344=""),"",F344),IF(V345=800,"",DATA!$M$11)))</f>
        <v/>
      </c>
      <c r="Z345" t="str">
        <f>IF(B344="","",IF(AND($CG$13=2,G344="NO"),"",IF(V345=800,"",LEFT(DATA!$M$12,2)&amp;D344)))</f>
        <v/>
      </c>
      <c r="AA345" t="str">
        <f>IF(B344="","",IF(AND($CG$13=2,G344="NO"),"",IF(V345=800,"",LEFT(DATA!$M$13,2)&amp;D344)))</f>
        <v/>
      </c>
      <c r="AB345" t="str">
        <f>IF(B344="","",IF(AND($CG$13=2,H344="NO"),"",IF(V345=800,"",LEFT(DATA!$M$14,2)&amp;D344)))</f>
        <v/>
      </c>
      <c r="AC345" t="str">
        <f>IF(B344="","",IF(AND($CG$13=2,H344="NO"),"",IF(V345=800,"",LEFT(DATA!$M$15,2)&amp;D344)))</f>
        <v/>
      </c>
      <c r="AD345" t="str">
        <f>IF(B344="","",IF(AND($CG$13=2,I344="NO"),"",IF(V345=800,"",LEFT(DATA!$M$16,2)&amp;D344)))</f>
        <v/>
      </c>
      <c r="AE345" t="str">
        <f>IF(B344="","",IF(AND($CG$13=2,I344="NO"),"",IF(V345=800,"",LEFT(DATA!$M$17,2)&amp;D344)))</f>
        <v/>
      </c>
      <c r="AF345" t="str">
        <f>IF(B344="","",IF(AND($CG$13=2,J344="NO"),"",IF(V345=800,"",LEFT(DATA!$M$18,2)&amp;D344)))</f>
        <v/>
      </c>
      <c r="AG345" t="str">
        <f>IF(B344="","",IF(AND($CG$13=2,J344="NO"),"",IF(V345=800,"",LEFT(DATA!$M$19,2)&amp;D344)))</f>
        <v/>
      </c>
      <c r="AJ345" s="192" t="str">
        <f t="shared" si="360"/>
        <v/>
      </c>
      <c r="AK345" s="192" t="str">
        <f t="shared" si="361"/>
        <v/>
      </c>
      <c r="AL345" s="192" t="str">
        <f t="shared" si="362"/>
        <v/>
      </c>
      <c r="AM345" s="192" t="e">
        <f t="shared" si="363"/>
        <v>#VALUE!</v>
      </c>
      <c r="AN345" s="192">
        <v>331</v>
      </c>
      <c r="AO345" s="192" t="str">
        <f>IF(AL345="","",INDEX($W$15:$AG$402,MATCH(AL345,V$15:$V$402,0),1))</f>
        <v/>
      </c>
      <c r="AP345" s="192" t="str">
        <f t="shared" si="364"/>
        <v/>
      </c>
      <c r="AQ345" s="192" t="str">
        <f t="shared" si="365"/>
        <v/>
      </c>
      <c r="AR345" s="192" t="str">
        <f t="shared" si="366"/>
        <v/>
      </c>
      <c r="AS345" s="192" t="str">
        <f t="shared" si="367"/>
        <v/>
      </c>
      <c r="AT345" s="192" t="str">
        <f t="shared" si="368"/>
        <v/>
      </c>
      <c r="AU345" s="192" t="str">
        <f t="shared" si="369"/>
        <v/>
      </c>
      <c r="AV345" s="192" t="str">
        <f t="shared" si="370"/>
        <v/>
      </c>
      <c r="AW345" s="192" t="str">
        <f t="shared" si="371"/>
        <v/>
      </c>
      <c r="AX345" s="192" t="str">
        <f t="shared" si="372"/>
        <v/>
      </c>
      <c r="AY345" s="192" t="str">
        <f t="shared" si="373"/>
        <v/>
      </c>
      <c r="BB345">
        <f t="shared" si="374"/>
        <v>800</v>
      </c>
      <c r="BC345">
        <f t="shared" si="375"/>
        <v>800</v>
      </c>
      <c r="BD345">
        <f t="shared" si="376"/>
        <v>800</v>
      </c>
      <c r="BE345">
        <f t="shared" si="377"/>
        <v>800</v>
      </c>
      <c r="BF345">
        <f t="shared" si="378"/>
        <v>800</v>
      </c>
      <c r="BG345">
        <f t="shared" si="379"/>
        <v>800</v>
      </c>
      <c r="BH345">
        <v>331</v>
      </c>
      <c r="BK345">
        <f t="shared" si="380"/>
        <v>800</v>
      </c>
      <c r="BL345">
        <f t="shared" si="381"/>
        <v>800</v>
      </c>
      <c r="BM345">
        <f t="shared" si="382"/>
        <v>800</v>
      </c>
      <c r="BN345">
        <f t="shared" si="383"/>
        <v>800</v>
      </c>
      <c r="BO345">
        <f t="shared" si="384"/>
        <v>800</v>
      </c>
      <c r="BP345">
        <f t="shared" si="385"/>
        <v>800</v>
      </c>
      <c r="BQ345">
        <f t="shared" si="386"/>
        <v>800</v>
      </c>
      <c r="CS345" s="193" t="str">
        <f t="shared" si="323"/>
        <v/>
      </c>
      <c r="CT345" s="193" t="str">
        <f t="shared" si="324"/>
        <v/>
      </c>
      <c r="CU345" s="193" t="str">
        <f t="shared" si="325"/>
        <v/>
      </c>
      <c r="CV345" s="193" t="str">
        <f t="shared" si="326"/>
        <v/>
      </c>
      <c r="CW345" s="193" t="str">
        <f t="shared" si="327"/>
        <v/>
      </c>
      <c r="CX345" s="193" t="str">
        <f t="shared" si="328"/>
        <v/>
      </c>
      <c r="CY345" s="193" t="str">
        <f t="shared" si="329"/>
        <v/>
      </c>
      <c r="CZ345" s="193" t="str">
        <f t="shared" si="330"/>
        <v/>
      </c>
      <c r="DA345" s="193" t="str">
        <f t="shared" si="331"/>
        <v/>
      </c>
      <c r="DB345" s="193" t="str">
        <f t="shared" si="332"/>
        <v/>
      </c>
      <c r="DC345" s="193" t="str">
        <f t="shared" si="333"/>
        <v/>
      </c>
      <c r="DF345">
        <v>332</v>
      </c>
      <c r="DG345" s="192" t="e">
        <f t="shared" si="334"/>
        <v>#NUM!</v>
      </c>
      <c r="DH345" s="192" t="e">
        <f t="shared" si="335"/>
        <v>#NUM!</v>
      </c>
      <c r="DI345" s="192" t="e">
        <f t="shared" si="336"/>
        <v>#NUM!</v>
      </c>
      <c r="DJ345" s="192" t="e">
        <f t="shared" si="337"/>
        <v>#NUM!</v>
      </c>
      <c r="DK345" s="192" t="e">
        <f t="shared" si="338"/>
        <v>#NUM!</v>
      </c>
      <c r="DL345" s="192" t="e">
        <f t="shared" si="339"/>
        <v>#NUM!</v>
      </c>
      <c r="DM345" s="192" t="e">
        <f t="shared" si="340"/>
        <v>#NUM!</v>
      </c>
      <c r="DN345" s="192" t="e">
        <f t="shared" si="341"/>
        <v>#NUM!</v>
      </c>
      <c r="DO345" s="192" t="e">
        <f t="shared" si="342"/>
        <v>#NUM!</v>
      </c>
      <c r="DP345" s="192" t="e">
        <f t="shared" si="343"/>
        <v>#NUM!</v>
      </c>
      <c r="DQ345" s="192" t="e">
        <f t="shared" si="344"/>
        <v>#NUM!</v>
      </c>
      <c r="DU345" s="204" t="e">
        <f t="shared" si="345"/>
        <v>#NUM!</v>
      </c>
      <c r="DV345" s="204" t="e">
        <f t="shared" si="346"/>
        <v>#NUM!</v>
      </c>
      <c r="DW345" s="204" t="e">
        <f t="shared" si="347"/>
        <v>#NUM!</v>
      </c>
      <c r="DX345" s="204" t="e">
        <f t="shared" si="348"/>
        <v>#NUM!</v>
      </c>
      <c r="DY345" s="204" t="e">
        <f t="shared" si="349"/>
        <v>#NUM!</v>
      </c>
      <c r="DZ345" s="204" t="e">
        <f t="shared" si="350"/>
        <v>#NUM!</v>
      </c>
      <c r="EA345" s="204" t="e">
        <f t="shared" si="351"/>
        <v>#NUM!</v>
      </c>
      <c r="EB345" s="204" t="e">
        <f t="shared" si="352"/>
        <v>#NUM!</v>
      </c>
      <c r="EC345" s="204" t="e">
        <f t="shared" si="353"/>
        <v>#NUM!</v>
      </c>
      <c r="ED345" s="204" t="e">
        <f t="shared" si="354"/>
        <v>#NUM!</v>
      </c>
      <c r="EE345" s="204" t="e">
        <f t="shared" si="355"/>
        <v>#NUM!</v>
      </c>
    </row>
    <row r="346" spans="2:135" ht="22.8" x14ac:dyDescent="0.3">
      <c r="B346" s="225" t="str">
        <f t="shared" si="356"/>
        <v/>
      </c>
      <c r="C346" s="226" t="str">
        <f t="shared" si="357"/>
        <v/>
      </c>
      <c r="D346" s="227" t="s">
        <v>293</v>
      </c>
      <c r="E346" s="279" t="s">
        <v>38</v>
      </c>
      <c r="F346" s="202"/>
      <c r="G346" s="202"/>
      <c r="H346" s="202"/>
      <c r="I346" s="202"/>
      <c r="J346" s="202"/>
      <c r="K346" s="201"/>
      <c r="U346">
        <v>332</v>
      </c>
      <c r="V346">
        <f t="shared" si="358"/>
        <v>800</v>
      </c>
      <c r="W346" t="str">
        <f t="shared" si="359"/>
        <v/>
      </c>
      <c r="X346" t="str">
        <f>IF(B345="","",IF(OR(W346="",W346=0),"",IF(V346=800,"",INDEX(DATA!$M$10:$Q$10,1,MATCH(W346,DATA!$M$9:$Q$9,0)))))</f>
        <v/>
      </c>
      <c r="Y346" t="str">
        <f>IF(B345="","",IF($CG$13=2,IF(OR(F345="NO",F345=""),"",F345),IF(V346=800,"",DATA!$M$11)))</f>
        <v/>
      </c>
      <c r="Z346" t="str">
        <f>IF(B345="","",IF(AND($CG$13=2,G345="NO"),"",IF(V346=800,"",LEFT(DATA!$M$12,2)&amp;D345)))</f>
        <v/>
      </c>
      <c r="AA346" t="str">
        <f>IF(B345="","",IF(AND($CG$13=2,G345="NO"),"",IF(V346=800,"",LEFT(DATA!$M$13,2)&amp;D345)))</f>
        <v/>
      </c>
      <c r="AB346" t="str">
        <f>IF(B345="","",IF(AND($CG$13=2,H345="NO"),"",IF(V346=800,"",LEFT(DATA!$M$14,2)&amp;D345)))</f>
        <v/>
      </c>
      <c r="AC346" t="str">
        <f>IF(B345="","",IF(AND($CG$13=2,H345="NO"),"",IF(V346=800,"",LEFT(DATA!$M$15,2)&amp;D345)))</f>
        <v/>
      </c>
      <c r="AD346" t="str">
        <f>IF(B345="","",IF(AND($CG$13=2,I345="NO"),"",IF(V346=800,"",LEFT(DATA!$M$16,2)&amp;D345)))</f>
        <v/>
      </c>
      <c r="AE346" t="str">
        <f>IF(B345="","",IF(AND($CG$13=2,I345="NO"),"",IF(V346=800,"",LEFT(DATA!$M$17,2)&amp;D345)))</f>
        <v/>
      </c>
      <c r="AF346" t="str">
        <f>IF(B345="","",IF(AND($CG$13=2,J345="NO"),"",IF(V346=800,"",LEFT(DATA!$M$18,2)&amp;D345)))</f>
        <v/>
      </c>
      <c r="AG346" t="str">
        <f>IF(B345="","",IF(AND($CG$13=2,J345="NO"),"",IF(V346=800,"",LEFT(DATA!$M$19,2)&amp;D345)))</f>
        <v/>
      </c>
      <c r="AJ346" s="192" t="str">
        <f t="shared" si="360"/>
        <v/>
      </c>
      <c r="AK346" s="192" t="str">
        <f t="shared" si="361"/>
        <v/>
      </c>
      <c r="AL346" s="192" t="str">
        <f t="shared" si="362"/>
        <v/>
      </c>
      <c r="AM346" s="192" t="e">
        <f t="shared" si="363"/>
        <v>#VALUE!</v>
      </c>
      <c r="AN346" s="192">
        <v>332</v>
      </c>
      <c r="AO346" s="192" t="str">
        <f>IF(AL346="","",INDEX($W$15:$AG$402,MATCH(AL346,V$15:$V$402,0),1))</f>
        <v/>
      </c>
      <c r="AP346" s="192" t="str">
        <f t="shared" si="364"/>
        <v/>
      </c>
      <c r="AQ346" s="192" t="str">
        <f t="shared" si="365"/>
        <v/>
      </c>
      <c r="AR346" s="192" t="str">
        <f t="shared" si="366"/>
        <v/>
      </c>
      <c r="AS346" s="192" t="str">
        <f t="shared" si="367"/>
        <v/>
      </c>
      <c r="AT346" s="192" t="str">
        <f t="shared" si="368"/>
        <v/>
      </c>
      <c r="AU346" s="192" t="str">
        <f t="shared" si="369"/>
        <v/>
      </c>
      <c r="AV346" s="192" t="str">
        <f t="shared" si="370"/>
        <v/>
      </c>
      <c r="AW346" s="192" t="str">
        <f t="shared" si="371"/>
        <v/>
      </c>
      <c r="AX346" s="192" t="str">
        <f t="shared" si="372"/>
        <v/>
      </c>
      <c r="AY346" s="192" t="str">
        <f t="shared" si="373"/>
        <v/>
      </c>
      <c r="BB346">
        <f t="shared" si="374"/>
        <v>800</v>
      </c>
      <c r="BC346">
        <f t="shared" si="375"/>
        <v>800</v>
      </c>
      <c r="BD346">
        <f t="shared" si="376"/>
        <v>800</v>
      </c>
      <c r="BE346">
        <f t="shared" si="377"/>
        <v>800</v>
      </c>
      <c r="BF346">
        <f t="shared" si="378"/>
        <v>800</v>
      </c>
      <c r="BG346">
        <f t="shared" si="379"/>
        <v>800</v>
      </c>
      <c r="BH346">
        <v>332</v>
      </c>
      <c r="BK346">
        <f t="shared" si="380"/>
        <v>800</v>
      </c>
      <c r="BL346">
        <f t="shared" si="381"/>
        <v>800</v>
      </c>
      <c r="BM346">
        <f t="shared" si="382"/>
        <v>800</v>
      </c>
      <c r="BN346">
        <f t="shared" si="383"/>
        <v>800</v>
      </c>
      <c r="BO346">
        <f t="shared" si="384"/>
        <v>800</v>
      </c>
      <c r="BP346">
        <f t="shared" si="385"/>
        <v>800</v>
      </c>
      <c r="BQ346">
        <f t="shared" si="386"/>
        <v>800</v>
      </c>
      <c r="CS346" s="193" t="str">
        <f t="shared" si="323"/>
        <v/>
      </c>
      <c r="CT346" s="193" t="str">
        <f t="shared" si="324"/>
        <v/>
      </c>
      <c r="CU346" s="193" t="str">
        <f t="shared" si="325"/>
        <v/>
      </c>
      <c r="CV346" s="193" t="str">
        <f t="shared" si="326"/>
        <v/>
      </c>
      <c r="CW346" s="193" t="str">
        <f t="shared" si="327"/>
        <v/>
      </c>
      <c r="CX346" s="193" t="str">
        <f t="shared" si="328"/>
        <v/>
      </c>
      <c r="CY346" s="193" t="str">
        <f t="shared" si="329"/>
        <v/>
      </c>
      <c r="CZ346" s="193" t="str">
        <f t="shared" si="330"/>
        <v/>
      </c>
      <c r="DA346" s="193" t="str">
        <f t="shared" si="331"/>
        <v/>
      </c>
      <c r="DB346" s="193" t="str">
        <f t="shared" si="332"/>
        <v/>
      </c>
      <c r="DC346" s="193" t="str">
        <f t="shared" si="333"/>
        <v/>
      </c>
      <c r="DF346">
        <v>333</v>
      </c>
      <c r="DG346" s="192" t="e">
        <f t="shared" si="334"/>
        <v>#NUM!</v>
      </c>
      <c r="DH346" s="192" t="e">
        <f t="shared" si="335"/>
        <v>#NUM!</v>
      </c>
      <c r="DI346" s="192" t="e">
        <f t="shared" si="336"/>
        <v>#NUM!</v>
      </c>
      <c r="DJ346" s="192" t="e">
        <f t="shared" si="337"/>
        <v>#NUM!</v>
      </c>
      <c r="DK346" s="192" t="e">
        <f t="shared" si="338"/>
        <v>#NUM!</v>
      </c>
      <c r="DL346" s="192" t="e">
        <f t="shared" si="339"/>
        <v>#NUM!</v>
      </c>
      <c r="DM346" s="192" t="e">
        <f t="shared" si="340"/>
        <v>#NUM!</v>
      </c>
      <c r="DN346" s="192" t="e">
        <f t="shared" si="341"/>
        <v>#NUM!</v>
      </c>
      <c r="DO346" s="192" t="e">
        <f t="shared" si="342"/>
        <v>#NUM!</v>
      </c>
      <c r="DP346" s="192" t="e">
        <f t="shared" si="343"/>
        <v>#NUM!</v>
      </c>
      <c r="DQ346" s="192" t="e">
        <f t="shared" si="344"/>
        <v>#NUM!</v>
      </c>
      <c r="DU346" s="204" t="e">
        <f t="shared" si="345"/>
        <v>#NUM!</v>
      </c>
      <c r="DV346" s="204" t="e">
        <f t="shared" si="346"/>
        <v>#NUM!</v>
      </c>
      <c r="DW346" s="204" t="e">
        <f t="shared" si="347"/>
        <v>#NUM!</v>
      </c>
      <c r="DX346" s="204" t="e">
        <f t="shared" si="348"/>
        <v>#NUM!</v>
      </c>
      <c r="DY346" s="204" t="e">
        <f t="shared" si="349"/>
        <v>#NUM!</v>
      </c>
      <c r="DZ346" s="204" t="e">
        <f t="shared" si="350"/>
        <v>#NUM!</v>
      </c>
      <c r="EA346" s="204" t="e">
        <f t="shared" si="351"/>
        <v>#NUM!</v>
      </c>
      <c r="EB346" s="204" t="e">
        <f t="shared" si="352"/>
        <v>#NUM!</v>
      </c>
      <c r="EC346" s="204" t="e">
        <f t="shared" si="353"/>
        <v>#NUM!</v>
      </c>
      <c r="ED346" s="204" t="e">
        <f t="shared" si="354"/>
        <v>#NUM!</v>
      </c>
      <c r="EE346" s="204" t="e">
        <f t="shared" si="355"/>
        <v>#NUM!</v>
      </c>
    </row>
    <row r="347" spans="2:135" ht="22.8" x14ac:dyDescent="0.3">
      <c r="B347" s="225" t="str">
        <f t="shared" si="356"/>
        <v/>
      </c>
      <c r="C347" s="226" t="str">
        <f t="shared" si="357"/>
        <v/>
      </c>
      <c r="D347" s="227" t="s">
        <v>293</v>
      </c>
      <c r="E347" s="279" t="s">
        <v>38</v>
      </c>
      <c r="F347" s="202"/>
      <c r="G347" s="202"/>
      <c r="H347" s="202"/>
      <c r="I347" s="202"/>
      <c r="J347" s="202"/>
      <c r="K347" s="201"/>
      <c r="U347">
        <v>333</v>
      </c>
      <c r="V347">
        <f t="shared" si="358"/>
        <v>800</v>
      </c>
      <c r="W347" t="str">
        <f t="shared" si="359"/>
        <v/>
      </c>
      <c r="X347" t="str">
        <f>IF(B346="","",IF(OR(W347="",W347=0),"",IF(V347=800,"",INDEX(DATA!$M$10:$Q$10,1,MATCH(W347,DATA!$M$9:$Q$9,0)))))</f>
        <v/>
      </c>
      <c r="Y347" t="str">
        <f>IF(B346="","",IF($CG$13=2,IF(OR(F346="NO",F346=""),"",F346),IF(V347=800,"",DATA!$M$11)))</f>
        <v/>
      </c>
      <c r="Z347" t="str">
        <f>IF(B346="","",IF(AND($CG$13=2,G346="NO"),"",IF(V347=800,"",LEFT(DATA!$M$12,2)&amp;D346)))</f>
        <v/>
      </c>
      <c r="AA347" t="str">
        <f>IF(B346="","",IF(AND($CG$13=2,G346="NO"),"",IF(V347=800,"",LEFT(DATA!$M$13,2)&amp;D346)))</f>
        <v/>
      </c>
      <c r="AB347" t="str">
        <f>IF(B346="","",IF(AND($CG$13=2,H346="NO"),"",IF(V347=800,"",LEFT(DATA!$M$14,2)&amp;D346)))</f>
        <v/>
      </c>
      <c r="AC347" t="str">
        <f>IF(B346="","",IF(AND($CG$13=2,H346="NO"),"",IF(V347=800,"",LEFT(DATA!$M$15,2)&amp;D346)))</f>
        <v/>
      </c>
      <c r="AD347" t="str">
        <f>IF(B346="","",IF(AND($CG$13=2,I346="NO"),"",IF(V347=800,"",LEFT(DATA!$M$16,2)&amp;D346)))</f>
        <v/>
      </c>
      <c r="AE347" t="str">
        <f>IF(B346="","",IF(AND($CG$13=2,I346="NO"),"",IF(V347=800,"",LEFT(DATA!$M$17,2)&amp;D346)))</f>
        <v/>
      </c>
      <c r="AF347" t="str">
        <f>IF(B346="","",IF(AND($CG$13=2,J346="NO"),"",IF(V347=800,"",LEFT(DATA!$M$18,2)&amp;D346)))</f>
        <v/>
      </c>
      <c r="AG347" t="str">
        <f>IF(B346="","",IF(AND($CG$13=2,J346="NO"),"",IF(V347=800,"",LEFT(DATA!$M$19,2)&amp;D346)))</f>
        <v/>
      </c>
      <c r="AJ347" s="192" t="str">
        <f t="shared" si="360"/>
        <v/>
      </c>
      <c r="AK347" s="192" t="str">
        <f t="shared" si="361"/>
        <v/>
      </c>
      <c r="AL347" s="192" t="str">
        <f t="shared" si="362"/>
        <v/>
      </c>
      <c r="AM347" s="192" t="e">
        <f t="shared" si="363"/>
        <v>#VALUE!</v>
      </c>
      <c r="AN347" s="192">
        <v>333</v>
      </c>
      <c r="AO347" s="192" t="str">
        <f>IF(AL347="","",INDEX($W$15:$AG$402,MATCH(AL347,V$15:$V$402,0),1))</f>
        <v/>
      </c>
      <c r="AP347" s="192" t="str">
        <f t="shared" si="364"/>
        <v/>
      </c>
      <c r="AQ347" s="192" t="str">
        <f t="shared" si="365"/>
        <v/>
      </c>
      <c r="AR347" s="192" t="str">
        <f t="shared" si="366"/>
        <v/>
      </c>
      <c r="AS347" s="192" t="str">
        <f t="shared" si="367"/>
        <v/>
      </c>
      <c r="AT347" s="192" t="str">
        <f t="shared" si="368"/>
        <v/>
      </c>
      <c r="AU347" s="192" t="str">
        <f t="shared" si="369"/>
        <v/>
      </c>
      <c r="AV347" s="192" t="str">
        <f t="shared" si="370"/>
        <v/>
      </c>
      <c r="AW347" s="192" t="str">
        <f t="shared" si="371"/>
        <v/>
      </c>
      <c r="AX347" s="192" t="str">
        <f t="shared" si="372"/>
        <v/>
      </c>
      <c r="AY347" s="192" t="str">
        <f t="shared" si="373"/>
        <v/>
      </c>
      <c r="BB347">
        <f t="shared" si="374"/>
        <v>800</v>
      </c>
      <c r="BC347">
        <f t="shared" si="375"/>
        <v>800</v>
      </c>
      <c r="BD347">
        <f t="shared" si="376"/>
        <v>800</v>
      </c>
      <c r="BE347">
        <f t="shared" si="377"/>
        <v>800</v>
      </c>
      <c r="BF347">
        <f t="shared" si="378"/>
        <v>800</v>
      </c>
      <c r="BG347">
        <f t="shared" si="379"/>
        <v>800</v>
      </c>
      <c r="BH347">
        <v>333</v>
      </c>
      <c r="BK347">
        <f t="shared" si="380"/>
        <v>800</v>
      </c>
      <c r="BL347">
        <f t="shared" si="381"/>
        <v>800</v>
      </c>
      <c r="BM347">
        <f t="shared" si="382"/>
        <v>800</v>
      </c>
      <c r="BN347">
        <f t="shared" si="383"/>
        <v>800</v>
      </c>
      <c r="BO347">
        <f t="shared" si="384"/>
        <v>800</v>
      </c>
      <c r="BP347">
        <f t="shared" si="385"/>
        <v>800</v>
      </c>
      <c r="BQ347">
        <f t="shared" si="386"/>
        <v>800</v>
      </c>
      <c r="CS347" s="193" t="str">
        <f t="shared" si="323"/>
        <v/>
      </c>
      <c r="CT347" s="193" t="str">
        <f t="shared" si="324"/>
        <v/>
      </c>
      <c r="CU347" s="193" t="str">
        <f t="shared" si="325"/>
        <v/>
      </c>
      <c r="CV347" s="193" t="str">
        <f t="shared" si="326"/>
        <v/>
      </c>
      <c r="CW347" s="193" t="str">
        <f t="shared" si="327"/>
        <v/>
      </c>
      <c r="CX347" s="193" t="str">
        <f t="shared" si="328"/>
        <v/>
      </c>
      <c r="CY347" s="193" t="str">
        <f t="shared" si="329"/>
        <v/>
      </c>
      <c r="CZ347" s="193" t="str">
        <f t="shared" si="330"/>
        <v/>
      </c>
      <c r="DA347" s="193" t="str">
        <f t="shared" si="331"/>
        <v/>
      </c>
      <c r="DB347" s="193" t="str">
        <f t="shared" si="332"/>
        <v/>
      </c>
      <c r="DC347" s="193" t="str">
        <f t="shared" si="333"/>
        <v/>
      </c>
      <c r="DF347">
        <v>334</v>
      </c>
      <c r="DG347" s="192" t="e">
        <f t="shared" si="334"/>
        <v>#NUM!</v>
      </c>
      <c r="DH347" s="192" t="e">
        <f t="shared" si="335"/>
        <v>#NUM!</v>
      </c>
      <c r="DI347" s="192" t="e">
        <f t="shared" si="336"/>
        <v>#NUM!</v>
      </c>
      <c r="DJ347" s="192" t="e">
        <f t="shared" si="337"/>
        <v>#NUM!</v>
      </c>
      <c r="DK347" s="192" t="e">
        <f t="shared" si="338"/>
        <v>#NUM!</v>
      </c>
      <c r="DL347" s="192" t="e">
        <f t="shared" si="339"/>
        <v>#NUM!</v>
      </c>
      <c r="DM347" s="192" t="e">
        <f t="shared" si="340"/>
        <v>#NUM!</v>
      </c>
      <c r="DN347" s="192" t="e">
        <f t="shared" si="341"/>
        <v>#NUM!</v>
      </c>
      <c r="DO347" s="192" t="e">
        <f t="shared" si="342"/>
        <v>#NUM!</v>
      </c>
      <c r="DP347" s="192" t="e">
        <f t="shared" si="343"/>
        <v>#NUM!</v>
      </c>
      <c r="DQ347" s="192" t="e">
        <f t="shared" si="344"/>
        <v>#NUM!</v>
      </c>
      <c r="DU347" s="204" t="e">
        <f t="shared" si="345"/>
        <v>#NUM!</v>
      </c>
      <c r="DV347" s="204" t="e">
        <f t="shared" si="346"/>
        <v>#NUM!</v>
      </c>
      <c r="DW347" s="204" t="e">
        <f t="shared" si="347"/>
        <v>#NUM!</v>
      </c>
      <c r="DX347" s="204" t="e">
        <f t="shared" si="348"/>
        <v>#NUM!</v>
      </c>
      <c r="DY347" s="204" t="e">
        <f t="shared" si="349"/>
        <v>#NUM!</v>
      </c>
      <c r="DZ347" s="204" t="e">
        <f t="shared" si="350"/>
        <v>#NUM!</v>
      </c>
      <c r="EA347" s="204" t="e">
        <f t="shared" si="351"/>
        <v>#NUM!</v>
      </c>
      <c r="EB347" s="204" t="e">
        <f t="shared" si="352"/>
        <v>#NUM!</v>
      </c>
      <c r="EC347" s="204" t="e">
        <f t="shared" si="353"/>
        <v>#NUM!</v>
      </c>
      <c r="ED347" s="204" t="e">
        <f t="shared" si="354"/>
        <v>#NUM!</v>
      </c>
      <c r="EE347" s="204" t="e">
        <f t="shared" si="355"/>
        <v>#NUM!</v>
      </c>
    </row>
    <row r="348" spans="2:135" ht="22.8" x14ac:dyDescent="0.3">
      <c r="B348" s="225" t="str">
        <f t="shared" si="356"/>
        <v/>
      </c>
      <c r="C348" s="226" t="str">
        <f t="shared" si="357"/>
        <v/>
      </c>
      <c r="D348" s="227" t="s">
        <v>293</v>
      </c>
      <c r="E348" s="279" t="s">
        <v>38</v>
      </c>
      <c r="F348" s="202"/>
      <c r="G348" s="202"/>
      <c r="H348" s="202"/>
      <c r="I348" s="202"/>
      <c r="J348" s="202"/>
      <c r="K348" s="201"/>
      <c r="U348">
        <v>334</v>
      </c>
      <c r="V348">
        <f t="shared" si="358"/>
        <v>800</v>
      </c>
      <c r="W348" t="str">
        <f t="shared" si="359"/>
        <v/>
      </c>
      <c r="X348" t="str">
        <f>IF(B347="","",IF(OR(W348="",W348=0),"",IF(V348=800,"",INDEX(DATA!$M$10:$Q$10,1,MATCH(W348,DATA!$M$9:$Q$9,0)))))</f>
        <v/>
      </c>
      <c r="Y348" t="str">
        <f>IF(B347="","",IF($CG$13=2,IF(OR(F347="NO",F347=""),"",F347),IF(V348=800,"",DATA!$M$11)))</f>
        <v/>
      </c>
      <c r="Z348" t="str">
        <f>IF(B347="","",IF(AND($CG$13=2,G347="NO"),"",IF(V348=800,"",LEFT(DATA!$M$12,2)&amp;D347)))</f>
        <v/>
      </c>
      <c r="AA348" t="str">
        <f>IF(B347="","",IF(AND($CG$13=2,G347="NO"),"",IF(V348=800,"",LEFT(DATA!$M$13,2)&amp;D347)))</f>
        <v/>
      </c>
      <c r="AB348" t="str">
        <f>IF(B347="","",IF(AND($CG$13=2,H347="NO"),"",IF(V348=800,"",LEFT(DATA!$M$14,2)&amp;D347)))</f>
        <v/>
      </c>
      <c r="AC348" t="str">
        <f>IF(B347="","",IF(AND($CG$13=2,H347="NO"),"",IF(V348=800,"",LEFT(DATA!$M$15,2)&amp;D347)))</f>
        <v/>
      </c>
      <c r="AD348" t="str">
        <f>IF(B347="","",IF(AND($CG$13=2,I347="NO"),"",IF(V348=800,"",LEFT(DATA!$M$16,2)&amp;D347)))</f>
        <v/>
      </c>
      <c r="AE348" t="str">
        <f>IF(B347="","",IF(AND($CG$13=2,I347="NO"),"",IF(V348=800,"",LEFT(DATA!$M$17,2)&amp;D347)))</f>
        <v/>
      </c>
      <c r="AF348" t="str">
        <f>IF(B347="","",IF(AND($CG$13=2,J347="NO"),"",IF(V348=800,"",LEFT(DATA!$M$18,2)&amp;D347)))</f>
        <v/>
      </c>
      <c r="AG348" t="str">
        <f>IF(B347="","",IF(AND($CG$13=2,J347="NO"),"",IF(V348=800,"",LEFT(DATA!$M$19,2)&amp;D347)))</f>
        <v/>
      </c>
      <c r="AJ348" s="192" t="str">
        <f t="shared" si="360"/>
        <v/>
      </c>
      <c r="AK348" s="192" t="str">
        <f t="shared" si="361"/>
        <v/>
      </c>
      <c r="AL348" s="192" t="str">
        <f t="shared" si="362"/>
        <v/>
      </c>
      <c r="AM348" s="192" t="e">
        <f t="shared" si="363"/>
        <v>#VALUE!</v>
      </c>
      <c r="AN348" s="192">
        <v>334</v>
      </c>
      <c r="AO348" s="192" t="str">
        <f>IF(AL348="","",INDEX($W$15:$AG$402,MATCH(AL348,V$15:$V$402,0),1))</f>
        <v/>
      </c>
      <c r="AP348" s="192" t="str">
        <f t="shared" si="364"/>
        <v/>
      </c>
      <c r="AQ348" s="192" t="str">
        <f t="shared" si="365"/>
        <v/>
      </c>
      <c r="AR348" s="192" t="str">
        <f t="shared" si="366"/>
        <v/>
      </c>
      <c r="AS348" s="192" t="str">
        <f t="shared" si="367"/>
        <v/>
      </c>
      <c r="AT348" s="192" t="str">
        <f t="shared" si="368"/>
        <v/>
      </c>
      <c r="AU348" s="192" t="str">
        <f t="shared" si="369"/>
        <v/>
      </c>
      <c r="AV348" s="192" t="str">
        <f t="shared" si="370"/>
        <v/>
      </c>
      <c r="AW348" s="192" t="str">
        <f t="shared" si="371"/>
        <v/>
      </c>
      <c r="AX348" s="192" t="str">
        <f t="shared" si="372"/>
        <v/>
      </c>
      <c r="AY348" s="192" t="str">
        <f t="shared" si="373"/>
        <v/>
      </c>
      <c r="BB348">
        <f t="shared" si="374"/>
        <v>800</v>
      </c>
      <c r="BC348">
        <f t="shared" si="375"/>
        <v>800</v>
      </c>
      <c r="BD348">
        <f t="shared" si="376"/>
        <v>800</v>
      </c>
      <c r="BE348">
        <f t="shared" si="377"/>
        <v>800</v>
      </c>
      <c r="BF348">
        <f t="shared" si="378"/>
        <v>800</v>
      </c>
      <c r="BG348">
        <f t="shared" si="379"/>
        <v>800</v>
      </c>
      <c r="BH348">
        <v>334</v>
      </c>
      <c r="BK348">
        <f t="shared" si="380"/>
        <v>800</v>
      </c>
      <c r="BL348">
        <f t="shared" si="381"/>
        <v>800</v>
      </c>
      <c r="BM348">
        <f t="shared" si="382"/>
        <v>800</v>
      </c>
      <c r="BN348">
        <f t="shared" si="383"/>
        <v>800</v>
      </c>
      <c r="BO348">
        <f t="shared" si="384"/>
        <v>800</v>
      </c>
      <c r="BP348">
        <f t="shared" si="385"/>
        <v>800</v>
      </c>
      <c r="BQ348">
        <f t="shared" si="386"/>
        <v>800</v>
      </c>
      <c r="CS348" s="193" t="str">
        <f t="shared" si="323"/>
        <v/>
      </c>
      <c r="CT348" s="193" t="str">
        <f t="shared" si="324"/>
        <v/>
      </c>
      <c r="CU348" s="193" t="str">
        <f t="shared" si="325"/>
        <v/>
      </c>
      <c r="CV348" s="193" t="str">
        <f t="shared" si="326"/>
        <v/>
      </c>
      <c r="CW348" s="193" t="str">
        <f t="shared" si="327"/>
        <v/>
      </c>
      <c r="CX348" s="193" t="str">
        <f t="shared" si="328"/>
        <v/>
      </c>
      <c r="CY348" s="193" t="str">
        <f t="shared" si="329"/>
        <v/>
      </c>
      <c r="CZ348" s="193" t="str">
        <f t="shared" si="330"/>
        <v/>
      </c>
      <c r="DA348" s="193" t="str">
        <f t="shared" si="331"/>
        <v/>
      </c>
      <c r="DB348" s="193" t="str">
        <f t="shared" si="332"/>
        <v/>
      </c>
      <c r="DC348" s="193" t="str">
        <f t="shared" si="333"/>
        <v/>
      </c>
      <c r="DF348">
        <v>335</v>
      </c>
      <c r="DG348" s="192" t="e">
        <f t="shared" si="334"/>
        <v>#NUM!</v>
      </c>
      <c r="DH348" s="192" t="e">
        <f t="shared" si="335"/>
        <v>#NUM!</v>
      </c>
      <c r="DI348" s="192" t="e">
        <f t="shared" si="336"/>
        <v>#NUM!</v>
      </c>
      <c r="DJ348" s="192" t="e">
        <f t="shared" si="337"/>
        <v>#NUM!</v>
      </c>
      <c r="DK348" s="192" t="e">
        <f t="shared" si="338"/>
        <v>#NUM!</v>
      </c>
      <c r="DL348" s="192" t="e">
        <f t="shared" si="339"/>
        <v>#NUM!</v>
      </c>
      <c r="DM348" s="192" t="e">
        <f t="shared" si="340"/>
        <v>#NUM!</v>
      </c>
      <c r="DN348" s="192" t="e">
        <f t="shared" si="341"/>
        <v>#NUM!</v>
      </c>
      <c r="DO348" s="192" t="e">
        <f t="shared" si="342"/>
        <v>#NUM!</v>
      </c>
      <c r="DP348" s="192" t="e">
        <f t="shared" si="343"/>
        <v>#NUM!</v>
      </c>
      <c r="DQ348" s="192" t="e">
        <f t="shared" si="344"/>
        <v>#NUM!</v>
      </c>
      <c r="DU348" s="204" t="e">
        <f t="shared" si="345"/>
        <v>#NUM!</v>
      </c>
      <c r="DV348" s="204" t="e">
        <f t="shared" si="346"/>
        <v>#NUM!</v>
      </c>
      <c r="DW348" s="204" t="e">
        <f t="shared" si="347"/>
        <v>#NUM!</v>
      </c>
      <c r="DX348" s="204" t="e">
        <f t="shared" si="348"/>
        <v>#NUM!</v>
      </c>
      <c r="DY348" s="204" t="e">
        <f t="shared" si="349"/>
        <v>#NUM!</v>
      </c>
      <c r="DZ348" s="204" t="e">
        <f t="shared" si="350"/>
        <v>#NUM!</v>
      </c>
      <c r="EA348" s="204" t="e">
        <f t="shared" si="351"/>
        <v>#NUM!</v>
      </c>
      <c r="EB348" s="204" t="e">
        <f t="shared" si="352"/>
        <v>#NUM!</v>
      </c>
      <c r="EC348" s="204" t="e">
        <f t="shared" si="353"/>
        <v>#NUM!</v>
      </c>
      <c r="ED348" s="204" t="e">
        <f t="shared" si="354"/>
        <v>#NUM!</v>
      </c>
      <c r="EE348" s="204" t="e">
        <f t="shared" si="355"/>
        <v>#NUM!</v>
      </c>
    </row>
    <row r="349" spans="2:135" ht="22.8" x14ac:dyDescent="0.3">
      <c r="B349" s="225" t="str">
        <f t="shared" si="356"/>
        <v/>
      </c>
      <c r="C349" s="226" t="str">
        <f t="shared" si="357"/>
        <v/>
      </c>
      <c r="D349" s="227" t="s">
        <v>293</v>
      </c>
      <c r="E349" s="279" t="s">
        <v>38</v>
      </c>
      <c r="F349" s="202"/>
      <c r="G349" s="202"/>
      <c r="H349" s="202"/>
      <c r="I349" s="202"/>
      <c r="J349" s="202"/>
      <c r="K349" s="201"/>
      <c r="U349">
        <v>335</v>
      </c>
      <c r="V349">
        <f t="shared" si="358"/>
        <v>800</v>
      </c>
      <c r="W349" t="str">
        <f t="shared" si="359"/>
        <v/>
      </c>
      <c r="X349" t="str">
        <f>IF(B348="","",IF(OR(W349="",W349=0),"",IF(V349=800,"",INDEX(DATA!$M$10:$Q$10,1,MATCH(W349,DATA!$M$9:$Q$9,0)))))</f>
        <v/>
      </c>
      <c r="Y349" t="str">
        <f>IF(B348="","",IF($CG$13=2,IF(OR(F348="NO",F348=""),"",F348),IF(V349=800,"",DATA!$M$11)))</f>
        <v/>
      </c>
      <c r="Z349" t="str">
        <f>IF(B348="","",IF(AND($CG$13=2,G348="NO"),"",IF(V349=800,"",LEFT(DATA!$M$12,2)&amp;D348)))</f>
        <v/>
      </c>
      <c r="AA349" t="str">
        <f>IF(B348="","",IF(AND($CG$13=2,G348="NO"),"",IF(V349=800,"",LEFT(DATA!$M$13,2)&amp;D348)))</f>
        <v/>
      </c>
      <c r="AB349" t="str">
        <f>IF(B348="","",IF(AND($CG$13=2,H348="NO"),"",IF(V349=800,"",LEFT(DATA!$M$14,2)&amp;D348)))</f>
        <v/>
      </c>
      <c r="AC349" t="str">
        <f>IF(B348="","",IF(AND($CG$13=2,H348="NO"),"",IF(V349=800,"",LEFT(DATA!$M$15,2)&amp;D348)))</f>
        <v/>
      </c>
      <c r="AD349" t="str">
        <f>IF(B348="","",IF(AND($CG$13=2,I348="NO"),"",IF(V349=800,"",LEFT(DATA!$M$16,2)&amp;D348)))</f>
        <v/>
      </c>
      <c r="AE349" t="str">
        <f>IF(B348="","",IF(AND($CG$13=2,I348="NO"),"",IF(V349=800,"",LEFT(DATA!$M$17,2)&amp;D348)))</f>
        <v/>
      </c>
      <c r="AF349" t="str">
        <f>IF(B348="","",IF(AND($CG$13=2,J348="NO"),"",IF(V349=800,"",LEFT(DATA!$M$18,2)&amp;D348)))</f>
        <v/>
      </c>
      <c r="AG349" t="str">
        <f>IF(B348="","",IF(AND($CG$13=2,J348="NO"),"",IF(V349=800,"",LEFT(DATA!$M$19,2)&amp;D348)))</f>
        <v/>
      </c>
      <c r="AJ349" s="192" t="str">
        <f t="shared" si="360"/>
        <v/>
      </c>
      <c r="AK349" s="192" t="str">
        <f t="shared" si="361"/>
        <v/>
      </c>
      <c r="AL349" s="192" t="str">
        <f t="shared" si="362"/>
        <v/>
      </c>
      <c r="AM349" s="192" t="e">
        <f t="shared" si="363"/>
        <v>#VALUE!</v>
      </c>
      <c r="AN349" s="192">
        <v>335</v>
      </c>
      <c r="AO349" s="192" t="str">
        <f>IF(AL349="","",INDEX($W$15:$AG$402,MATCH(AL349,V$15:$V$402,0),1))</f>
        <v/>
      </c>
      <c r="AP349" s="192" t="str">
        <f t="shared" si="364"/>
        <v/>
      </c>
      <c r="AQ349" s="192" t="str">
        <f t="shared" si="365"/>
        <v/>
      </c>
      <c r="AR349" s="192" t="str">
        <f t="shared" si="366"/>
        <v/>
      </c>
      <c r="AS349" s="192" t="str">
        <f t="shared" si="367"/>
        <v/>
      </c>
      <c r="AT349" s="192" t="str">
        <f t="shared" si="368"/>
        <v/>
      </c>
      <c r="AU349" s="192" t="str">
        <f t="shared" si="369"/>
        <v/>
      </c>
      <c r="AV349" s="192" t="str">
        <f t="shared" si="370"/>
        <v/>
      </c>
      <c r="AW349" s="192" t="str">
        <f t="shared" si="371"/>
        <v/>
      </c>
      <c r="AX349" s="192" t="str">
        <f t="shared" si="372"/>
        <v/>
      </c>
      <c r="AY349" s="192" t="str">
        <f t="shared" si="373"/>
        <v/>
      </c>
      <c r="BB349">
        <f t="shared" si="374"/>
        <v>800</v>
      </c>
      <c r="BC349">
        <f t="shared" si="375"/>
        <v>800</v>
      </c>
      <c r="BD349">
        <f t="shared" si="376"/>
        <v>800</v>
      </c>
      <c r="BE349">
        <f t="shared" si="377"/>
        <v>800</v>
      </c>
      <c r="BF349">
        <f t="shared" si="378"/>
        <v>800</v>
      </c>
      <c r="BG349">
        <f t="shared" si="379"/>
        <v>800</v>
      </c>
      <c r="BH349">
        <v>335</v>
      </c>
      <c r="BK349">
        <f t="shared" si="380"/>
        <v>800</v>
      </c>
      <c r="BL349">
        <f t="shared" si="381"/>
        <v>800</v>
      </c>
      <c r="BM349">
        <f t="shared" si="382"/>
        <v>800</v>
      </c>
      <c r="BN349">
        <f t="shared" si="383"/>
        <v>800</v>
      </c>
      <c r="BO349">
        <f t="shared" si="384"/>
        <v>800</v>
      </c>
      <c r="BP349">
        <f t="shared" si="385"/>
        <v>800</v>
      </c>
      <c r="BQ349">
        <f t="shared" si="386"/>
        <v>800</v>
      </c>
      <c r="CS349" s="193" t="str">
        <f t="shared" si="323"/>
        <v/>
      </c>
      <c r="CT349" s="193" t="str">
        <f t="shared" si="324"/>
        <v/>
      </c>
      <c r="CU349" s="193" t="str">
        <f t="shared" si="325"/>
        <v/>
      </c>
      <c r="CV349" s="193" t="str">
        <f t="shared" si="326"/>
        <v/>
      </c>
      <c r="CW349" s="193" t="str">
        <f t="shared" si="327"/>
        <v/>
      </c>
      <c r="CX349" s="193" t="str">
        <f t="shared" si="328"/>
        <v/>
      </c>
      <c r="CY349" s="193" t="str">
        <f t="shared" si="329"/>
        <v/>
      </c>
      <c r="CZ349" s="193" t="str">
        <f t="shared" si="330"/>
        <v/>
      </c>
      <c r="DA349" s="193" t="str">
        <f t="shared" si="331"/>
        <v/>
      </c>
      <c r="DB349" s="193" t="str">
        <f t="shared" si="332"/>
        <v/>
      </c>
      <c r="DC349" s="193" t="str">
        <f t="shared" si="333"/>
        <v/>
      </c>
      <c r="DF349">
        <v>336</v>
      </c>
      <c r="DG349" s="192" t="e">
        <f t="shared" si="334"/>
        <v>#NUM!</v>
      </c>
      <c r="DH349" s="192" t="e">
        <f t="shared" si="335"/>
        <v>#NUM!</v>
      </c>
      <c r="DI349" s="192" t="e">
        <f t="shared" si="336"/>
        <v>#NUM!</v>
      </c>
      <c r="DJ349" s="192" t="e">
        <f t="shared" si="337"/>
        <v>#NUM!</v>
      </c>
      <c r="DK349" s="192" t="e">
        <f t="shared" si="338"/>
        <v>#NUM!</v>
      </c>
      <c r="DL349" s="192" t="e">
        <f t="shared" si="339"/>
        <v>#NUM!</v>
      </c>
      <c r="DM349" s="192" t="e">
        <f t="shared" si="340"/>
        <v>#NUM!</v>
      </c>
      <c r="DN349" s="192" t="e">
        <f t="shared" si="341"/>
        <v>#NUM!</v>
      </c>
      <c r="DO349" s="192" t="e">
        <f t="shared" si="342"/>
        <v>#NUM!</v>
      </c>
      <c r="DP349" s="192" t="e">
        <f t="shared" si="343"/>
        <v>#NUM!</v>
      </c>
      <c r="DQ349" s="192" t="e">
        <f t="shared" si="344"/>
        <v>#NUM!</v>
      </c>
      <c r="DU349" s="204" t="e">
        <f t="shared" si="345"/>
        <v>#NUM!</v>
      </c>
      <c r="DV349" s="204" t="e">
        <f t="shared" si="346"/>
        <v>#NUM!</v>
      </c>
      <c r="DW349" s="204" t="e">
        <f t="shared" si="347"/>
        <v>#NUM!</v>
      </c>
      <c r="DX349" s="204" t="e">
        <f t="shared" si="348"/>
        <v>#NUM!</v>
      </c>
      <c r="DY349" s="204" t="e">
        <f t="shared" si="349"/>
        <v>#NUM!</v>
      </c>
      <c r="DZ349" s="204" t="e">
        <f t="shared" si="350"/>
        <v>#NUM!</v>
      </c>
      <c r="EA349" s="204" t="e">
        <f t="shared" si="351"/>
        <v>#NUM!</v>
      </c>
      <c r="EB349" s="204" t="e">
        <f t="shared" si="352"/>
        <v>#NUM!</v>
      </c>
      <c r="EC349" s="204" t="e">
        <f t="shared" si="353"/>
        <v>#NUM!</v>
      </c>
      <c r="ED349" s="204" t="e">
        <f t="shared" si="354"/>
        <v>#NUM!</v>
      </c>
      <c r="EE349" s="204" t="e">
        <f t="shared" si="355"/>
        <v>#NUM!</v>
      </c>
    </row>
    <row r="350" spans="2:135" ht="22.8" x14ac:dyDescent="0.3">
      <c r="B350" s="225" t="str">
        <f t="shared" si="356"/>
        <v/>
      </c>
      <c r="C350" s="226" t="str">
        <f t="shared" si="357"/>
        <v/>
      </c>
      <c r="D350" s="227" t="s">
        <v>293</v>
      </c>
      <c r="E350" s="279" t="s">
        <v>38</v>
      </c>
      <c r="F350" s="202"/>
      <c r="G350" s="202"/>
      <c r="H350" s="202"/>
      <c r="I350" s="202"/>
      <c r="J350" s="202"/>
      <c r="K350" s="201"/>
      <c r="U350">
        <v>336</v>
      </c>
      <c r="V350">
        <f t="shared" si="358"/>
        <v>800</v>
      </c>
      <c r="W350" t="str">
        <f t="shared" si="359"/>
        <v/>
      </c>
      <c r="X350" t="str">
        <f>IF(B349="","",IF(OR(W350="",W350=0),"",IF(V350=800,"",INDEX(DATA!$M$10:$Q$10,1,MATCH(W350,DATA!$M$9:$Q$9,0)))))</f>
        <v/>
      </c>
      <c r="Y350" t="str">
        <f>IF(B349="","",IF($CG$13=2,IF(OR(F349="NO",F349=""),"",F349),IF(V350=800,"",DATA!$M$11)))</f>
        <v/>
      </c>
      <c r="Z350" t="str">
        <f>IF(B349="","",IF(AND($CG$13=2,G349="NO"),"",IF(V350=800,"",LEFT(DATA!$M$12,2)&amp;D349)))</f>
        <v/>
      </c>
      <c r="AA350" t="str">
        <f>IF(B349="","",IF(AND($CG$13=2,G349="NO"),"",IF(V350=800,"",LEFT(DATA!$M$13,2)&amp;D349)))</f>
        <v/>
      </c>
      <c r="AB350" t="str">
        <f>IF(B349="","",IF(AND($CG$13=2,H349="NO"),"",IF(V350=800,"",LEFT(DATA!$M$14,2)&amp;D349)))</f>
        <v/>
      </c>
      <c r="AC350" t="str">
        <f>IF(B349="","",IF(AND($CG$13=2,H349="NO"),"",IF(V350=800,"",LEFT(DATA!$M$15,2)&amp;D349)))</f>
        <v/>
      </c>
      <c r="AD350" t="str">
        <f>IF(B349="","",IF(AND($CG$13=2,I349="NO"),"",IF(V350=800,"",LEFT(DATA!$M$16,2)&amp;D349)))</f>
        <v/>
      </c>
      <c r="AE350" t="str">
        <f>IF(B349="","",IF(AND($CG$13=2,I349="NO"),"",IF(V350=800,"",LEFT(DATA!$M$17,2)&amp;D349)))</f>
        <v/>
      </c>
      <c r="AF350" t="str">
        <f>IF(B349="","",IF(AND($CG$13=2,J349="NO"),"",IF(V350=800,"",LEFT(DATA!$M$18,2)&amp;D349)))</f>
        <v/>
      </c>
      <c r="AG350" t="str">
        <f>IF(B349="","",IF(AND($CG$13=2,J349="NO"),"",IF(V350=800,"",LEFT(DATA!$M$19,2)&amp;D349)))</f>
        <v/>
      </c>
      <c r="AJ350" s="192" t="str">
        <f t="shared" si="360"/>
        <v/>
      </c>
      <c r="AK350" s="192" t="str">
        <f t="shared" si="361"/>
        <v/>
      </c>
      <c r="AL350" s="192" t="str">
        <f t="shared" si="362"/>
        <v/>
      </c>
      <c r="AM350" s="192" t="e">
        <f t="shared" si="363"/>
        <v>#VALUE!</v>
      </c>
      <c r="AN350" s="192">
        <v>336</v>
      </c>
      <c r="AO350" s="192" t="str">
        <f>IF(AL350="","",INDEX($W$15:$AG$402,MATCH(AL350,V$15:$V$402,0),1))</f>
        <v/>
      </c>
      <c r="AP350" s="192" t="str">
        <f t="shared" si="364"/>
        <v/>
      </c>
      <c r="AQ350" s="192" t="str">
        <f t="shared" si="365"/>
        <v/>
      </c>
      <c r="AR350" s="192" t="str">
        <f t="shared" si="366"/>
        <v/>
      </c>
      <c r="AS350" s="192" t="str">
        <f t="shared" si="367"/>
        <v/>
      </c>
      <c r="AT350" s="192" t="str">
        <f t="shared" si="368"/>
        <v/>
      </c>
      <c r="AU350" s="192" t="str">
        <f t="shared" si="369"/>
        <v/>
      </c>
      <c r="AV350" s="192" t="str">
        <f t="shared" si="370"/>
        <v/>
      </c>
      <c r="AW350" s="192" t="str">
        <f t="shared" si="371"/>
        <v/>
      </c>
      <c r="AX350" s="192" t="str">
        <f t="shared" si="372"/>
        <v/>
      </c>
      <c r="AY350" s="192" t="str">
        <f t="shared" si="373"/>
        <v/>
      </c>
      <c r="BB350">
        <f t="shared" si="374"/>
        <v>800</v>
      </c>
      <c r="BC350">
        <f t="shared" si="375"/>
        <v>800</v>
      </c>
      <c r="BD350">
        <f t="shared" si="376"/>
        <v>800</v>
      </c>
      <c r="BE350">
        <f t="shared" si="377"/>
        <v>800</v>
      </c>
      <c r="BF350">
        <f t="shared" si="378"/>
        <v>800</v>
      </c>
      <c r="BG350">
        <f t="shared" si="379"/>
        <v>800</v>
      </c>
      <c r="BH350">
        <v>336</v>
      </c>
      <c r="BK350">
        <f t="shared" si="380"/>
        <v>800</v>
      </c>
      <c r="BL350">
        <f t="shared" si="381"/>
        <v>800</v>
      </c>
      <c r="BM350">
        <f t="shared" si="382"/>
        <v>800</v>
      </c>
      <c r="BN350">
        <f t="shared" si="383"/>
        <v>800</v>
      </c>
      <c r="BO350">
        <f t="shared" si="384"/>
        <v>800</v>
      </c>
      <c r="BP350">
        <f t="shared" si="385"/>
        <v>800</v>
      </c>
      <c r="BQ350">
        <f t="shared" si="386"/>
        <v>800</v>
      </c>
      <c r="CS350" s="193" t="str">
        <f t="shared" si="323"/>
        <v/>
      </c>
      <c r="CT350" s="193" t="str">
        <f t="shared" si="324"/>
        <v/>
      </c>
      <c r="CU350" s="193" t="str">
        <f t="shared" si="325"/>
        <v/>
      </c>
      <c r="CV350" s="193" t="str">
        <f t="shared" si="326"/>
        <v/>
      </c>
      <c r="CW350" s="193" t="str">
        <f t="shared" si="327"/>
        <v/>
      </c>
      <c r="CX350" s="193" t="str">
        <f t="shared" si="328"/>
        <v/>
      </c>
      <c r="CY350" s="193" t="str">
        <f t="shared" si="329"/>
        <v/>
      </c>
      <c r="CZ350" s="193" t="str">
        <f t="shared" si="330"/>
        <v/>
      </c>
      <c r="DA350" s="193" t="str">
        <f t="shared" si="331"/>
        <v/>
      </c>
      <c r="DB350" s="193" t="str">
        <f t="shared" si="332"/>
        <v/>
      </c>
      <c r="DC350" s="193" t="str">
        <f t="shared" si="333"/>
        <v/>
      </c>
      <c r="DF350">
        <v>337</v>
      </c>
      <c r="DG350" s="192" t="e">
        <f t="shared" si="334"/>
        <v>#NUM!</v>
      </c>
      <c r="DH350" s="192" t="e">
        <f t="shared" si="335"/>
        <v>#NUM!</v>
      </c>
      <c r="DI350" s="192" t="e">
        <f t="shared" si="336"/>
        <v>#NUM!</v>
      </c>
      <c r="DJ350" s="192" t="e">
        <f t="shared" si="337"/>
        <v>#NUM!</v>
      </c>
      <c r="DK350" s="192" t="e">
        <f t="shared" si="338"/>
        <v>#NUM!</v>
      </c>
      <c r="DL350" s="192" t="e">
        <f t="shared" si="339"/>
        <v>#NUM!</v>
      </c>
      <c r="DM350" s="192" t="e">
        <f t="shared" si="340"/>
        <v>#NUM!</v>
      </c>
      <c r="DN350" s="192" t="e">
        <f t="shared" si="341"/>
        <v>#NUM!</v>
      </c>
      <c r="DO350" s="192" t="e">
        <f t="shared" si="342"/>
        <v>#NUM!</v>
      </c>
      <c r="DP350" s="192" t="e">
        <f t="shared" si="343"/>
        <v>#NUM!</v>
      </c>
      <c r="DQ350" s="192" t="e">
        <f t="shared" si="344"/>
        <v>#NUM!</v>
      </c>
      <c r="DU350" s="204" t="e">
        <f t="shared" si="345"/>
        <v>#NUM!</v>
      </c>
      <c r="DV350" s="204" t="e">
        <f t="shared" si="346"/>
        <v>#NUM!</v>
      </c>
      <c r="DW350" s="204" t="e">
        <f t="shared" si="347"/>
        <v>#NUM!</v>
      </c>
      <c r="DX350" s="204" t="e">
        <f t="shared" si="348"/>
        <v>#NUM!</v>
      </c>
      <c r="DY350" s="204" t="e">
        <f t="shared" si="349"/>
        <v>#NUM!</v>
      </c>
      <c r="DZ350" s="204" t="e">
        <f t="shared" si="350"/>
        <v>#NUM!</v>
      </c>
      <c r="EA350" s="204" t="e">
        <f t="shared" si="351"/>
        <v>#NUM!</v>
      </c>
      <c r="EB350" s="204" t="e">
        <f t="shared" si="352"/>
        <v>#NUM!</v>
      </c>
      <c r="EC350" s="204" t="e">
        <f t="shared" si="353"/>
        <v>#NUM!</v>
      </c>
      <c r="ED350" s="204" t="e">
        <f t="shared" si="354"/>
        <v>#NUM!</v>
      </c>
      <c r="EE350" s="204" t="e">
        <f t="shared" si="355"/>
        <v>#NUM!</v>
      </c>
    </row>
    <row r="351" spans="2:135" ht="22.8" x14ac:dyDescent="0.3">
      <c r="B351" s="225" t="str">
        <f t="shared" si="356"/>
        <v/>
      </c>
      <c r="C351" s="226" t="str">
        <f t="shared" si="357"/>
        <v/>
      </c>
      <c r="D351" s="227" t="s">
        <v>293</v>
      </c>
      <c r="E351" s="279" t="s">
        <v>38</v>
      </c>
      <c r="F351" s="202"/>
      <c r="G351" s="202"/>
      <c r="H351" s="202"/>
      <c r="I351" s="202"/>
      <c r="J351" s="202"/>
      <c r="K351" s="201"/>
      <c r="U351">
        <v>337</v>
      </c>
      <c r="V351">
        <f t="shared" si="358"/>
        <v>800</v>
      </c>
      <c r="W351" t="str">
        <f t="shared" si="359"/>
        <v/>
      </c>
      <c r="X351" t="str">
        <f>IF(B350="","",IF(OR(W351="",W351=0),"",IF(V351=800,"",INDEX(DATA!$M$10:$Q$10,1,MATCH(W351,DATA!$M$9:$Q$9,0)))))</f>
        <v/>
      </c>
      <c r="Y351" t="str">
        <f>IF(B350="","",IF($CG$13=2,IF(OR(F350="NO",F350=""),"",F350),IF(V351=800,"",DATA!$M$11)))</f>
        <v/>
      </c>
      <c r="Z351" t="str">
        <f>IF(B350="","",IF(AND($CG$13=2,G350="NO"),"",IF(V351=800,"",LEFT(DATA!$M$12,2)&amp;D350)))</f>
        <v/>
      </c>
      <c r="AA351" t="str">
        <f>IF(B350="","",IF(AND($CG$13=2,G350="NO"),"",IF(V351=800,"",LEFT(DATA!$M$13,2)&amp;D350)))</f>
        <v/>
      </c>
      <c r="AB351" t="str">
        <f>IF(B350="","",IF(AND($CG$13=2,H350="NO"),"",IF(V351=800,"",LEFT(DATA!$M$14,2)&amp;D350)))</f>
        <v/>
      </c>
      <c r="AC351" t="str">
        <f>IF(B350="","",IF(AND($CG$13=2,H350="NO"),"",IF(V351=800,"",LEFT(DATA!$M$15,2)&amp;D350)))</f>
        <v/>
      </c>
      <c r="AD351" t="str">
        <f>IF(B350="","",IF(AND($CG$13=2,I350="NO"),"",IF(V351=800,"",LEFT(DATA!$M$16,2)&amp;D350)))</f>
        <v/>
      </c>
      <c r="AE351" t="str">
        <f>IF(B350="","",IF(AND($CG$13=2,I350="NO"),"",IF(V351=800,"",LEFT(DATA!$M$17,2)&amp;D350)))</f>
        <v/>
      </c>
      <c r="AF351" t="str">
        <f>IF(B350="","",IF(AND($CG$13=2,J350="NO"),"",IF(V351=800,"",LEFT(DATA!$M$18,2)&amp;D350)))</f>
        <v/>
      </c>
      <c r="AG351" t="str">
        <f>IF(B350="","",IF(AND($CG$13=2,J350="NO"),"",IF(V351=800,"",LEFT(DATA!$M$19,2)&amp;D350)))</f>
        <v/>
      </c>
      <c r="AJ351" s="192" t="str">
        <f t="shared" si="360"/>
        <v/>
      </c>
      <c r="AK351" s="192" t="str">
        <f t="shared" si="361"/>
        <v/>
      </c>
      <c r="AL351" s="192" t="str">
        <f t="shared" si="362"/>
        <v/>
      </c>
      <c r="AM351" s="192" t="e">
        <f t="shared" si="363"/>
        <v>#VALUE!</v>
      </c>
      <c r="AN351" s="192">
        <v>337</v>
      </c>
      <c r="AO351" s="192" t="str">
        <f>IF(AL351="","",INDEX($W$15:$AG$402,MATCH(AL351,V$15:$V$402,0),1))</f>
        <v/>
      </c>
      <c r="AP351" s="192" t="str">
        <f t="shared" si="364"/>
        <v/>
      </c>
      <c r="AQ351" s="192" t="str">
        <f t="shared" si="365"/>
        <v/>
      </c>
      <c r="AR351" s="192" t="str">
        <f t="shared" si="366"/>
        <v/>
      </c>
      <c r="AS351" s="192" t="str">
        <f t="shared" si="367"/>
        <v/>
      </c>
      <c r="AT351" s="192" t="str">
        <f t="shared" si="368"/>
        <v/>
      </c>
      <c r="AU351" s="192" t="str">
        <f t="shared" si="369"/>
        <v/>
      </c>
      <c r="AV351" s="192" t="str">
        <f t="shared" si="370"/>
        <v/>
      </c>
      <c r="AW351" s="192" t="str">
        <f t="shared" si="371"/>
        <v/>
      </c>
      <c r="AX351" s="192" t="str">
        <f t="shared" si="372"/>
        <v/>
      </c>
      <c r="AY351" s="192" t="str">
        <f t="shared" si="373"/>
        <v/>
      </c>
      <c r="BB351">
        <f t="shared" si="374"/>
        <v>800</v>
      </c>
      <c r="BC351">
        <f t="shared" si="375"/>
        <v>800</v>
      </c>
      <c r="BD351">
        <f t="shared" si="376"/>
        <v>800</v>
      </c>
      <c r="BE351">
        <f t="shared" si="377"/>
        <v>800</v>
      </c>
      <c r="BF351">
        <f t="shared" si="378"/>
        <v>800</v>
      </c>
      <c r="BG351">
        <f t="shared" si="379"/>
        <v>800</v>
      </c>
      <c r="BH351">
        <v>337</v>
      </c>
      <c r="BK351">
        <f t="shared" si="380"/>
        <v>800</v>
      </c>
      <c r="BL351">
        <f t="shared" si="381"/>
        <v>800</v>
      </c>
      <c r="BM351">
        <f t="shared" si="382"/>
        <v>800</v>
      </c>
      <c r="BN351">
        <f t="shared" si="383"/>
        <v>800</v>
      </c>
      <c r="BO351">
        <f t="shared" si="384"/>
        <v>800</v>
      </c>
      <c r="BP351">
        <f t="shared" si="385"/>
        <v>800</v>
      </c>
      <c r="BQ351">
        <f t="shared" si="386"/>
        <v>800</v>
      </c>
      <c r="CS351" s="193" t="str">
        <f t="shared" si="323"/>
        <v/>
      </c>
      <c r="CT351" s="193" t="str">
        <f t="shared" si="324"/>
        <v/>
      </c>
      <c r="CU351" s="193" t="str">
        <f t="shared" si="325"/>
        <v/>
      </c>
      <c r="CV351" s="193" t="str">
        <f t="shared" si="326"/>
        <v/>
      </c>
      <c r="CW351" s="193" t="str">
        <f t="shared" si="327"/>
        <v/>
      </c>
      <c r="CX351" s="193" t="str">
        <f t="shared" si="328"/>
        <v/>
      </c>
      <c r="CY351" s="193" t="str">
        <f t="shared" si="329"/>
        <v/>
      </c>
      <c r="CZ351" s="193" t="str">
        <f t="shared" si="330"/>
        <v/>
      </c>
      <c r="DA351" s="193" t="str">
        <f t="shared" si="331"/>
        <v/>
      </c>
      <c r="DB351" s="193" t="str">
        <f t="shared" si="332"/>
        <v/>
      </c>
      <c r="DC351" s="193" t="str">
        <f t="shared" si="333"/>
        <v/>
      </c>
      <c r="DF351">
        <v>338</v>
      </c>
      <c r="DG351" s="192" t="e">
        <f t="shared" si="334"/>
        <v>#NUM!</v>
      </c>
      <c r="DH351" s="192" t="e">
        <f t="shared" si="335"/>
        <v>#NUM!</v>
      </c>
      <c r="DI351" s="192" t="e">
        <f t="shared" si="336"/>
        <v>#NUM!</v>
      </c>
      <c r="DJ351" s="192" t="e">
        <f t="shared" si="337"/>
        <v>#NUM!</v>
      </c>
      <c r="DK351" s="192" t="e">
        <f t="shared" si="338"/>
        <v>#NUM!</v>
      </c>
      <c r="DL351" s="192" t="e">
        <f t="shared" si="339"/>
        <v>#NUM!</v>
      </c>
      <c r="DM351" s="192" t="e">
        <f t="shared" si="340"/>
        <v>#NUM!</v>
      </c>
      <c r="DN351" s="192" t="e">
        <f t="shared" si="341"/>
        <v>#NUM!</v>
      </c>
      <c r="DO351" s="192" t="e">
        <f t="shared" si="342"/>
        <v>#NUM!</v>
      </c>
      <c r="DP351" s="192" t="e">
        <f t="shared" si="343"/>
        <v>#NUM!</v>
      </c>
      <c r="DQ351" s="192" t="e">
        <f t="shared" si="344"/>
        <v>#NUM!</v>
      </c>
      <c r="DU351" s="204" t="e">
        <f t="shared" si="345"/>
        <v>#NUM!</v>
      </c>
      <c r="DV351" s="204" t="e">
        <f t="shared" si="346"/>
        <v>#NUM!</v>
      </c>
      <c r="DW351" s="204" t="e">
        <f t="shared" si="347"/>
        <v>#NUM!</v>
      </c>
      <c r="DX351" s="204" t="e">
        <f t="shared" si="348"/>
        <v>#NUM!</v>
      </c>
      <c r="DY351" s="204" t="e">
        <f t="shared" si="349"/>
        <v>#NUM!</v>
      </c>
      <c r="DZ351" s="204" t="e">
        <f t="shared" si="350"/>
        <v>#NUM!</v>
      </c>
      <c r="EA351" s="204" t="e">
        <f t="shared" si="351"/>
        <v>#NUM!</v>
      </c>
      <c r="EB351" s="204" t="e">
        <f t="shared" si="352"/>
        <v>#NUM!</v>
      </c>
      <c r="EC351" s="204" t="e">
        <f t="shared" si="353"/>
        <v>#NUM!</v>
      </c>
      <c r="ED351" s="204" t="e">
        <f t="shared" si="354"/>
        <v>#NUM!</v>
      </c>
      <c r="EE351" s="204" t="e">
        <f t="shared" si="355"/>
        <v>#NUM!</v>
      </c>
    </row>
    <row r="352" spans="2:135" ht="22.8" x14ac:dyDescent="0.3">
      <c r="B352" s="225" t="str">
        <f t="shared" si="356"/>
        <v/>
      </c>
      <c r="C352" s="226" t="str">
        <f t="shared" si="357"/>
        <v/>
      </c>
      <c r="D352" s="227" t="s">
        <v>293</v>
      </c>
      <c r="E352" s="279" t="s">
        <v>38</v>
      </c>
      <c r="F352" s="202"/>
      <c r="G352" s="202"/>
      <c r="H352" s="202"/>
      <c r="I352" s="202"/>
      <c r="J352" s="202"/>
      <c r="K352" s="201"/>
      <c r="U352">
        <v>338</v>
      </c>
      <c r="V352">
        <f t="shared" si="358"/>
        <v>800</v>
      </c>
      <c r="W352" t="str">
        <f t="shared" si="359"/>
        <v/>
      </c>
      <c r="X352" t="str">
        <f>IF(B351="","",IF(OR(W352="",W352=0),"",IF(V352=800,"",INDEX(DATA!$M$10:$Q$10,1,MATCH(W352,DATA!$M$9:$Q$9,0)))))</f>
        <v/>
      </c>
      <c r="Y352" t="str">
        <f>IF(B351="","",IF($CG$13=2,IF(OR(F351="NO",F351=""),"",F351),IF(V352=800,"",DATA!$M$11)))</f>
        <v/>
      </c>
      <c r="Z352" t="str">
        <f>IF(B351="","",IF(AND($CG$13=2,G351="NO"),"",IF(V352=800,"",LEFT(DATA!$M$12,2)&amp;D351)))</f>
        <v/>
      </c>
      <c r="AA352" t="str">
        <f>IF(B351="","",IF(AND($CG$13=2,G351="NO"),"",IF(V352=800,"",LEFT(DATA!$M$13,2)&amp;D351)))</f>
        <v/>
      </c>
      <c r="AB352" t="str">
        <f>IF(B351="","",IF(AND($CG$13=2,H351="NO"),"",IF(V352=800,"",LEFT(DATA!$M$14,2)&amp;D351)))</f>
        <v/>
      </c>
      <c r="AC352" t="str">
        <f>IF(B351="","",IF(AND($CG$13=2,H351="NO"),"",IF(V352=800,"",LEFT(DATA!$M$15,2)&amp;D351)))</f>
        <v/>
      </c>
      <c r="AD352" t="str">
        <f>IF(B351="","",IF(AND($CG$13=2,I351="NO"),"",IF(V352=800,"",LEFT(DATA!$M$16,2)&amp;D351)))</f>
        <v/>
      </c>
      <c r="AE352" t="str">
        <f>IF(B351="","",IF(AND($CG$13=2,I351="NO"),"",IF(V352=800,"",LEFT(DATA!$M$17,2)&amp;D351)))</f>
        <v/>
      </c>
      <c r="AF352" t="str">
        <f>IF(B351="","",IF(AND($CG$13=2,J351="NO"),"",IF(V352=800,"",LEFT(DATA!$M$18,2)&amp;D351)))</f>
        <v/>
      </c>
      <c r="AG352" t="str">
        <f>IF(B351="","",IF(AND($CG$13=2,J351="NO"),"",IF(V352=800,"",LEFT(DATA!$M$19,2)&amp;D351)))</f>
        <v/>
      </c>
      <c r="AJ352" s="192" t="str">
        <f t="shared" si="360"/>
        <v/>
      </c>
      <c r="AK352" s="192" t="str">
        <f t="shared" si="361"/>
        <v/>
      </c>
      <c r="AL352" s="192" t="str">
        <f t="shared" si="362"/>
        <v/>
      </c>
      <c r="AM352" s="192" t="e">
        <f t="shared" si="363"/>
        <v>#VALUE!</v>
      </c>
      <c r="AN352" s="192">
        <v>338</v>
      </c>
      <c r="AO352" s="192" t="str">
        <f>IF(AL352="","",INDEX($W$15:$AG$402,MATCH(AL352,V$15:$V$402,0),1))</f>
        <v/>
      </c>
      <c r="AP352" s="192" t="str">
        <f t="shared" si="364"/>
        <v/>
      </c>
      <c r="AQ352" s="192" t="str">
        <f t="shared" si="365"/>
        <v/>
      </c>
      <c r="AR352" s="192" t="str">
        <f t="shared" si="366"/>
        <v/>
      </c>
      <c r="AS352" s="192" t="str">
        <f t="shared" si="367"/>
        <v/>
      </c>
      <c r="AT352" s="192" t="str">
        <f t="shared" si="368"/>
        <v/>
      </c>
      <c r="AU352" s="192" t="str">
        <f t="shared" si="369"/>
        <v/>
      </c>
      <c r="AV352" s="192" t="str">
        <f t="shared" si="370"/>
        <v/>
      </c>
      <c r="AW352" s="192" t="str">
        <f t="shared" si="371"/>
        <v/>
      </c>
      <c r="AX352" s="192" t="str">
        <f t="shared" si="372"/>
        <v/>
      </c>
      <c r="AY352" s="192" t="str">
        <f t="shared" si="373"/>
        <v/>
      </c>
      <c r="BB352">
        <f t="shared" si="374"/>
        <v>800</v>
      </c>
      <c r="BC352">
        <f t="shared" si="375"/>
        <v>800</v>
      </c>
      <c r="BD352">
        <f t="shared" si="376"/>
        <v>800</v>
      </c>
      <c r="BE352">
        <f t="shared" si="377"/>
        <v>800</v>
      </c>
      <c r="BF352">
        <f t="shared" si="378"/>
        <v>800</v>
      </c>
      <c r="BG352">
        <f t="shared" si="379"/>
        <v>800</v>
      </c>
      <c r="BH352">
        <v>338</v>
      </c>
      <c r="BK352">
        <f t="shared" si="380"/>
        <v>800</v>
      </c>
      <c r="BL352">
        <f t="shared" si="381"/>
        <v>800</v>
      </c>
      <c r="BM352">
        <f t="shared" si="382"/>
        <v>800</v>
      </c>
      <c r="BN352">
        <f t="shared" si="383"/>
        <v>800</v>
      </c>
      <c r="BO352">
        <f t="shared" si="384"/>
        <v>800</v>
      </c>
      <c r="BP352">
        <f t="shared" si="385"/>
        <v>800</v>
      </c>
      <c r="BQ352">
        <f t="shared" si="386"/>
        <v>800</v>
      </c>
      <c r="CS352" s="193" t="str">
        <f t="shared" si="323"/>
        <v/>
      </c>
      <c r="CT352" s="193" t="str">
        <f t="shared" si="324"/>
        <v/>
      </c>
      <c r="CU352" s="193" t="str">
        <f t="shared" si="325"/>
        <v/>
      </c>
      <c r="CV352" s="193" t="str">
        <f t="shared" si="326"/>
        <v/>
      </c>
      <c r="CW352" s="193" t="str">
        <f t="shared" si="327"/>
        <v/>
      </c>
      <c r="CX352" s="193" t="str">
        <f t="shared" si="328"/>
        <v/>
      </c>
      <c r="CY352" s="193" t="str">
        <f t="shared" si="329"/>
        <v/>
      </c>
      <c r="CZ352" s="193" t="str">
        <f t="shared" si="330"/>
        <v/>
      </c>
      <c r="DA352" s="193" t="str">
        <f t="shared" si="331"/>
        <v/>
      </c>
      <c r="DB352" s="193" t="str">
        <f t="shared" si="332"/>
        <v/>
      </c>
      <c r="DC352" s="193" t="str">
        <f t="shared" si="333"/>
        <v/>
      </c>
      <c r="DF352">
        <v>339</v>
      </c>
      <c r="DG352" s="192" t="e">
        <f t="shared" si="334"/>
        <v>#NUM!</v>
      </c>
      <c r="DH352" s="192" t="e">
        <f t="shared" si="335"/>
        <v>#NUM!</v>
      </c>
      <c r="DI352" s="192" t="e">
        <f t="shared" si="336"/>
        <v>#NUM!</v>
      </c>
      <c r="DJ352" s="192" t="e">
        <f t="shared" si="337"/>
        <v>#NUM!</v>
      </c>
      <c r="DK352" s="192" t="e">
        <f t="shared" si="338"/>
        <v>#NUM!</v>
      </c>
      <c r="DL352" s="192" t="e">
        <f t="shared" si="339"/>
        <v>#NUM!</v>
      </c>
      <c r="DM352" s="192" t="e">
        <f t="shared" si="340"/>
        <v>#NUM!</v>
      </c>
      <c r="DN352" s="192" t="e">
        <f t="shared" si="341"/>
        <v>#NUM!</v>
      </c>
      <c r="DO352" s="192" t="e">
        <f t="shared" si="342"/>
        <v>#NUM!</v>
      </c>
      <c r="DP352" s="192" t="e">
        <f t="shared" si="343"/>
        <v>#NUM!</v>
      </c>
      <c r="DQ352" s="192" t="e">
        <f t="shared" si="344"/>
        <v>#NUM!</v>
      </c>
      <c r="DU352" s="204" t="e">
        <f t="shared" si="345"/>
        <v>#NUM!</v>
      </c>
      <c r="DV352" s="204" t="e">
        <f t="shared" si="346"/>
        <v>#NUM!</v>
      </c>
      <c r="DW352" s="204" t="e">
        <f t="shared" si="347"/>
        <v>#NUM!</v>
      </c>
      <c r="DX352" s="204" t="e">
        <f t="shared" si="348"/>
        <v>#NUM!</v>
      </c>
      <c r="DY352" s="204" t="e">
        <f t="shared" si="349"/>
        <v>#NUM!</v>
      </c>
      <c r="DZ352" s="204" t="e">
        <f t="shared" si="350"/>
        <v>#NUM!</v>
      </c>
      <c r="EA352" s="204" t="e">
        <f t="shared" si="351"/>
        <v>#NUM!</v>
      </c>
      <c r="EB352" s="204" t="e">
        <f t="shared" si="352"/>
        <v>#NUM!</v>
      </c>
      <c r="EC352" s="204" t="e">
        <f t="shared" si="353"/>
        <v>#NUM!</v>
      </c>
      <c r="ED352" s="204" t="e">
        <f t="shared" si="354"/>
        <v>#NUM!</v>
      </c>
      <c r="EE352" s="204" t="e">
        <f t="shared" si="355"/>
        <v>#NUM!</v>
      </c>
    </row>
    <row r="353" spans="2:135" ht="22.8" x14ac:dyDescent="0.3">
      <c r="B353" s="225" t="str">
        <f t="shared" si="356"/>
        <v/>
      </c>
      <c r="C353" s="226" t="str">
        <f t="shared" si="357"/>
        <v/>
      </c>
      <c r="D353" s="227" t="s">
        <v>293</v>
      </c>
      <c r="E353" s="279" t="s">
        <v>38</v>
      </c>
      <c r="F353" s="202"/>
      <c r="G353" s="202"/>
      <c r="H353" s="202"/>
      <c r="I353" s="202"/>
      <c r="J353" s="202"/>
      <c r="K353" s="201"/>
      <c r="U353">
        <v>339</v>
      </c>
      <c r="V353">
        <f t="shared" si="358"/>
        <v>800</v>
      </c>
      <c r="W353" t="str">
        <f t="shared" si="359"/>
        <v/>
      </c>
      <c r="X353" t="str">
        <f>IF(B352="","",IF(OR(W353="",W353=0),"",IF(V353=800,"",INDEX(DATA!$M$10:$Q$10,1,MATCH(W353,DATA!$M$9:$Q$9,0)))))</f>
        <v/>
      </c>
      <c r="Y353" t="str">
        <f>IF(B352="","",IF($CG$13=2,IF(OR(F352="NO",F352=""),"",F352),IF(V353=800,"",DATA!$M$11)))</f>
        <v/>
      </c>
      <c r="Z353" t="str">
        <f>IF(B352="","",IF(AND($CG$13=2,G352="NO"),"",IF(V353=800,"",LEFT(DATA!$M$12,2)&amp;D352)))</f>
        <v/>
      </c>
      <c r="AA353" t="str">
        <f>IF(B352="","",IF(AND($CG$13=2,G352="NO"),"",IF(V353=800,"",LEFT(DATA!$M$13,2)&amp;D352)))</f>
        <v/>
      </c>
      <c r="AB353" t="str">
        <f>IF(B352="","",IF(AND($CG$13=2,H352="NO"),"",IF(V353=800,"",LEFT(DATA!$M$14,2)&amp;D352)))</f>
        <v/>
      </c>
      <c r="AC353" t="str">
        <f>IF(B352="","",IF(AND($CG$13=2,H352="NO"),"",IF(V353=800,"",LEFT(DATA!$M$15,2)&amp;D352)))</f>
        <v/>
      </c>
      <c r="AD353" t="str">
        <f>IF(B352="","",IF(AND($CG$13=2,I352="NO"),"",IF(V353=800,"",LEFT(DATA!$M$16,2)&amp;D352)))</f>
        <v/>
      </c>
      <c r="AE353" t="str">
        <f>IF(B352="","",IF(AND($CG$13=2,I352="NO"),"",IF(V353=800,"",LEFT(DATA!$M$17,2)&amp;D352)))</f>
        <v/>
      </c>
      <c r="AF353" t="str">
        <f>IF(B352="","",IF(AND($CG$13=2,J352="NO"),"",IF(V353=800,"",LEFT(DATA!$M$18,2)&amp;D352)))</f>
        <v/>
      </c>
      <c r="AG353" t="str">
        <f>IF(B352="","",IF(AND($CG$13=2,J352="NO"),"",IF(V353=800,"",LEFT(DATA!$M$19,2)&amp;D352)))</f>
        <v/>
      </c>
      <c r="AJ353" s="192" t="str">
        <f t="shared" si="360"/>
        <v/>
      </c>
      <c r="AK353" s="192" t="str">
        <f t="shared" si="361"/>
        <v/>
      </c>
      <c r="AL353" s="192" t="str">
        <f t="shared" si="362"/>
        <v/>
      </c>
      <c r="AM353" s="192" t="e">
        <f t="shared" si="363"/>
        <v>#VALUE!</v>
      </c>
      <c r="AN353" s="192">
        <v>339</v>
      </c>
      <c r="AO353" s="192" t="str">
        <f>IF(AL353="","",INDEX($W$15:$AG$402,MATCH(AL353,V$15:$V$402,0),1))</f>
        <v/>
      </c>
      <c r="AP353" s="192" t="str">
        <f t="shared" si="364"/>
        <v/>
      </c>
      <c r="AQ353" s="192" t="str">
        <f t="shared" si="365"/>
        <v/>
      </c>
      <c r="AR353" s="192" t="str">
        <f t="shared" si="366"/>
        <v/>
      </c>
      <c r="AS353" s="192" t="str">
        <f t="shared" si="367"/>
        <v/>
      </c>
      <c r="AT353" s="192" t="str">
        <f t="shared" si="368"/>
        <v/>
      </c>
      <c r="AU353" s="192" t="str">
        <f t="shared" si="369"/>
        <v/>
      </c>
      <c r="AV353" s="192" t="str">
        <f t="shared" si="370"/>
        <v/>
      </c>
      <c r="AW353" s="192" t="str">
        <f t="shared" si="371"/>
        <v/>
      </c>
      <c r="AX353" s="192" t="str">
        <f t="shared" si="372"/>
        <v/>
      </c>
      <c r="AY353" s="192" t="str">
        <f t="shared" si="373"/>
        <v/>
      </c>
      <c r="BB353">
        <f t="shared" si="374"/>
        <v>800</v>
      </c>
      <c r="BC353">
        <f t="shared" si="375"/>
        <v>800</v>
      </c>
      <c r="BD353">
        <f t="shared" si="376"/>
        <v>800</v>
      </c>
      <c r="BE353">
        <f t="shared" si="377"/>
        <v>800</v>
      </c>
      <c r="BF353">
        <f t="shared" si="378"/>
        <v>800</v>
      </c>
      <c r="BG353">
        <f t="shared" si="379"/>
        <v>800</v>
      </c>
      <c r="BH353">
        <v>339</v>
      </c>
      <c r="BK353">
        <f t="shared" si="380"/>
        <v>800</v>
      </c>
      <c r="BL353">
        <f t="shared" si="381"/>
        <v>800</v>
      </c>
      <c r="BM353">
        <f t="shared" si="382"/>
        <v>800</v>
      </c>
      <c r="BN353">
        <f t="shared" si="383"/>
        <v>800</v>
      </c>
      <c r="BO353">
        <f t="shared" si="384"/>
        <v>800</v>
      </c>
      <c r="BP353">
        <f t="shared" si="385"/>
        <v>800</v>
      </c>
      <c r="BQ353">
        <f t="shared" si="386"/>
        <v>800</v>
      </c>
      <c r="CS353" s="193" t="str">
        <f t="shared" si="323"/>
        <v/>
      </c>
      <c r="CT353" s="193" t="str">
        <f t="shared" si="324"/>
        <v/>
      </c>
      <c r="CU353" s="193" t="str">
        <f t="shared" si="325"/>
        <v/>
      </c>
      <c r="CV353" s="193" t="str">
        <f t="shared" si="326"/>
        <v/>
      </c>
      <c r="CW353" s="193" t="str">
        <f t="shared" si="327"/>
        <v/>
      </c>
      <c r="CX353" s="193" t="str">
        <f t="shared" si="328"/>
        <v/>
      </c>
      <c r="CY353" s="193" t="str">
        <f t="shared" si="329"/>
        <v/>
      </c>
      <c r="CZ353" s="193" t="str">
        <f t="shared" si="330"/>
        <v/>
      </c>
      <c r="DA353" s="193" t="str">
        <f t="shared" si="331"/>
        <v/>
      </c>
      <c r="DB353" s="193" t="str">
        <f t="shared" si="332"/>
        <v/>
      </c>
      <c r="DC353" s="193" t="str">
        <f t="shared" si="333"/>
        <v/>
      </c>
      <c r="DF353">
        <v>340</v>
      </c>
      <c r="DG353" s="192" t="e">
        <f t="shared" si="334"/>
        <v>#NUM!</v>
      </c>
      <c r="DH353" s="192" t="e">
        <f t="shared" si="335"/>
        <v>#NUM!</v>
      </c>
      <c r="DI353" s="192" t="e">
        <f t="shared" si="336"/>
        <v>#NUM!</v>
      </c>
      <c r="DJ353" s="192" t="e">
        <f t="shared" si="337"/>
        <v>#NUM!</v>
      </c>
      <c r="DK353" s="192" t="e">
        <f t="shared" si="338"/>
        <v>#NUM!</v>
      </c>
      <c r="DL353" s="192" t="e">
        <f t="shared" si="339"/>
        <v>#NUM!</v>
      </c>
      <c r="DM353" s="192" t="e">
        <f t="shared" si="340"/>
        <v>#NUM!</v>
      </c>
      <c r="DN353" s="192" t="e">
        <f t="shared" si="341"/>
        <v>#NUM!</v>
      </c>
      <c r="DO353" s="192" t="e">
        <f t="shared" si="342"/>
        <v>#NUM!</v>
      </c>
      <c r="DP353" s="192" t="e">
        <f t="shared" si="343"/>
        <v>#NUM!</v>
      </c>
      <c r="DQ353" s="192" t="e">
        <f t="shared" si="344"/>
        <v>#NUM!</v>
      </c>
      <c r="DU353" s="204" t="e">
        <f t="shared" si="345"/>
        <v>#NUM!</v>
      </c>
      <c r="DV353" s="204" t="e">
        <f t="shared" si="346"/>
        <v>#NUM!</v>
      </c>
      <c r="DW353" s="204" t="e">
        <f t="shared" si="347"/>
        <v>#NUM!</v>
      </c>
      <c r="DX353" s="204" t="e">
        <f t="shared" si="348"/>
        <v>#NUM!</v>
      </c>
      <c r="DY353" s="204" t="e">
        <f t="shared" si="349"/>
        <v>#NUM!</v>
      </c>
      <c r="DZ353" s="204" t="e">
        <f t="shared" si="350"/>
        <v>#NUM!</v>
      </c>
      <c r="EA353" s="204" t="e">
        <f t="shared" si="351"/>
        <v>#NUM!</v>
      </c>
      <c r="EB353" s="204" t="e">
        <f t="shared" si="352"/>
        <v>#NUM!</v>
      </c>
      <c r="EC353" s="204" t="e">
        <f t="shared" si="353"/>
        <v>#NUM!</v>
      </c>
      <c r="ED353" s="204" t="e">
        <f t="shared" si="354"/>
        <v>#NUM!</v>
      </c>
      <c r="EE353" s="204" t="e">
        <f t="shared" si="355"/>
        <v>#NUM!</v>
      </c>
    </row>
    <row r="354" spans="2:135" ht="22.8" x14ac:dyDescent="0.3">
      <c r="B354" s="225" t="str">
        <f t="shared" si="356"/>
        <v/>
      </c>
      <c r="C354" s="226" t="str">
        <f t="shared" si="357"/>
        <v/>
      </c>
      <c r="D354" s="227" t="s">
        <v>293</v>
      </c>
      <c r="E354" s="279" t="s">
        <v>38</v>
      </c>
      <c r="F354" s="202"/>
      <c r="G354" s="202"/>
      <c r="H354" s="202"/>
      <c r="I354" s="202"/>
      <c r="J354" s="202"/>
      <c r="K354" s="201"/>
      <c r="U354">
        <v>340</v>
      </c>
      <c r="V354">
        <f t="shared" si="358"/>
        <v>800</v>
      </c>
      <c r="W354" t="str">
        <f t="shared" si="359"/>
        <v/>
      </c>
      <c r="X354" t="str">
        <f>IF(B353="","",IF(OR(W354="",W354=0),"",IF(V354=800,"",INDEX(DATA!$M$10:$Q$10,1,MATCH(W354,DATA!$M$9:$Q$9,0)))))</f>
        <v/>
      </c>
      <c r="Y354" t="str">
        <f>IF(B353="","",IF($CG$13=2,IF(OR(F353="NO",F353=""),"",F353),IF(V354=800,"",DATA!$M$11)))</f>
        <v/>
      </c>
      <c r="Z354" t="str">
        <f>IF(B353="","",IF(AND($CG$13=2,G353="NO"),"",IF(V354=800,"",LEFT(DATA!$M$12,2)&amp;D353)))</f>
        <v/>
      </c>
      <c r="AA354" t="str">
        <f>IF(B353="","",IF(AND($CG$13=2,G353="NO"),"",IF(V354=800,"",LEFT(DATA!$M$13,2)&amp;D353)))</f>
        <v/>
      </c>
      <c r="AB354" t="str">
        <f>IF(B353="","",IF(AND($CG$13=2,H353="NO"),"",IF(V354=800,"",LEFT(DATA!$M$14,2)&amp;D353)))</f>
        <v/>
      </c>
      <c r="AC354" t="str">
        <f>IF(B353="","",IF(AND($CG$13=2,H353="NO"),"",IF(V354=800,"",LEFT(DATA!$M$15,2)&amp;D353)))</f>
        <v/>
      </c>
      <c r="AD354" t="str">
        <f>IF(B353="","",IF(AND($CG$13=2,I353="NO"),"",IF(V354=800,"",LEFT(DATA!$M$16,2)&amp;D353)))</f>
        <v/>
      </c>
      <c r="AE354" t="str">
        <f>IF(B353="","",IF(AND($CG$13=2,I353="NO"),"",IF(V354=800,"",LEFT(DATA!$M$17,2)&amp;D353)))</f>
        <v/>
      </c>
      <c r="AF354" t="str">
        <f>IF(B353="","",IF(AND($CG$13=2,J353="NO"),"",IF(V354=800,"",LEFT(DATA!$M$18,2)&amp;D353)))</f>
        <v/>
      </c>
      <c r="AG354" t="str">
        <f>IF(B353="","",IF(AND($CG$13=2,J353="NO"),"",IF(V354=800,"",LEFT(DATA!$M$19,2)&amp;D353)))</f>
        <v/>
      </c>
      <c r="AJ354" s="192" t="str">
        <f t="shared" si="360"/>
        <v/>
      </c>
      <c r="AK354" s="192" t="str">
        <f t="shared" si="361"/>
        <v/>
      </c>
      <c r="AL354" s="192" t="str">
        <f t="shared" si="362"/>
        <v/>
      </c>
      <c r="AM354" s="192" t="e">
        <f t="shared" si="363"/>
        <v>#VALUE!</v>
      </c>
      <c r="AN354" s="192">
        <v>340</v>
      </c>
      <c r="AO354" s="192" t="str">
        <f>IF(AL354="","",INDEX($W$15:$AG$402,MATCH(AL354,V$15:$V$402,0),1))</f>
        <v/>
      </c>
      <c r="AP354" s="192" t="str">
        <f t="shared" si="364"/>
        <v/>
      </c>
      <c r="AQ354" s="192" t="str">
        <f t="shared" si="365"/>
        <v/>
      </c>
      <c r="AR354" s="192" t="str">
        <f t="shared" si="366"/>
        <v/>
      </c>
      <c r="AS354" s="192" t="str">
        <f t="shared" si="367"/>
        <v/>
      </c>
      <c r="AT354" s="192" t="str">
        <f t="shared" si="368"/>
        <v/>
      </c>
      <c r="AU354" s="192" t="str">
        <f t="shared" si="369"/>
        <v/>
      </c>
      <c r="AV354" s="192" t="str">
        <f t="shared" si="370"/>
        <v/>
      </c>
      <c r="AW354" s="192" t="str">
        <f t="shared" si="371"/>
        <v/>
      </c>
      <c r="AX354" s="192" t="str">
        <f t="shared" si="372"/>
        <v/>
      </c>
      <c r="AY354" s="192" t="str">
        <f t="shared" si="373"/>
        <v/>
      </c>
      <c r="BB354">
        <f t="shared" si="374"/>
        <v>800</v>
      </c>
      <c r="BC354">
        <f t="shared" si="375"/>
        <v>800</v>
      </c>
      <c r="BD354">
        <f t="shared" si="376"/>
        <v>800</v>
      </c>
      <c r="BE354">
        <f t="shared" si="377"/>
        <v>800</v>
      </c>
      <c r="BF354">
        <f t="shared" si="378"/>
        <v>800</v>
      </c>
      <c r="BG354">
        <f t="shared" si="379"/>
        <v>800</v>
      </c>
      <c r="BH354">
        <v>340</v>
      </c>
      <c r="BK354">
        <f t="shared" si="380"/>
        <v>800</v>
      </c>
      <c r="BL354">
        <f t="shared" si="381"/>
        <v>800</v>
      </c>
      <c r="BM354">
        <f t="shared" si="382"/>
        <v>800</v>
      </c>
      <c r="BN354">
        <f t="shared" si="383"/>
        <v>800</v>
      </c>
      <c r="BO354">
        <f t="shared" si="384"/>
        <v>800</v>
      </c>
      <c r="BP354">
        <f t="shared" si="385"/>
        <v>800</v>
      </c>
      <c r="BQ354">
        <f t="shared" si="386"/>
        <v>800</v>
      </c>
      <c r="CS354" s="193" t="str">
        <f t="shared" si="323"/>
        <v/>
      </c>
      <c r="CT354" s="193" t="str">
        <f t="shared" si="324"/>
        <v/>
      </c>
      <c r="CU354" s="193" t="str">
        <f t="shared" si="325"/>
        <v/>
      </c>
      <c r="CV354" s="193" t="str">
        <f t="shared" si="326"/>
        <v/>
      </c>
      <c r="CW354" s="193" t="str">
        <f t="shared" si="327"/>
        <v/>
      </c>
      <c r="CX354" s="193" t="str">
        <f t="shared" si="328"/>
        <v/>
      </c>
      <c r="CY354" s="193" t="str">
        <f t="shared" si="329"/>
        <v/>
      </c>
      <c r="CZ354" s="193" t="str">
        <f t="shared" si="330"/>
        <v/>
      </c>
      <c r="DA354" s="193" t="str">
        <f t="shared" si="331"/>
        <v/>
      </c>
      <c r="DB354" s="193" t="str">
        <f t="shared" si="332"/>
        <v/>
      </c>
      <c r="DC354" s="193" t="str">
        <f t="shared" si="333"/>
        <v/>
      </c>
      <c r="DF354">
        <v>341</v>
      </c>
      <c r="DG354" s="192" t="e">
        <f t="shared" si="334"/>
        <v>#NUM!</v>
      </c>
      <c r="DH354" s="192" t="e">
        <f t="shared" si="335"/>
        <v>#NUM!</v>
      </c>
      <c r="DI354" s="192" t="e">
        <f t="shared" si="336"/>
        <v>#NUM!</v>
      </c>
      <c r="DJ354" s="192" t="e">
        <f t="shared" si="337"/>
        <v>#NUM!</v>
      </c>
      <c r="DK354" s="192" t="e">
        <f t="shared" si="338"/>
        <v>#NUM!</v>
      </c>
      <c r="DL354" s="192" t="e">
        <f t="shared" si="339"/>
        <v>#NUM!</v>
      </c>
      <c r="DM354" s="192" t="e">
        <f t="shared" si="340"/>
        <v>#NUM!</v>
      </c>
      <c r="DN354" s="192" t="e">
        <f t="shared" si="341"/>
        <v>#NUM!</v>
      </c>
      <c r="DO354" s="192" t="e">
        <f t="shared" si="342"/>
        <v>#NUM!</v>
      </c>
      <c r="DP354" s="192" t="e">
        <f t="shared" si="343"/>
        <v>#NUM!</v>
      </c>
      <c r="DQ354" s="192" t="e">
        <f t="shared" si="344"/>
        <v>#NUM!</v>
      </c>
      <c r="DU354" s="204" t="e">
        <f t="shared" si="345"/>
        <v>#NUM!</v>
      </c>
      <c r="DV354" s="204" t="e">
        <f t="shared" si="346"/>
        <v>#NUM!</v>
      </c>
      <c r="DW354" s="204" t="e">
        <f t="shared" si="347"/>
        <v>#NUM!</v>
      </c>
      <c r="DX354" s="204" t="e">
        <f t="shared" si="348"/>
        <v>#NUM!</v>
      </c>
      <c r="DY354" s="204" t="e">
        <f t="shared" si="349"/>
        <v>#NUM!</v>
      </c>
      <c r="DZ354" s="204" t="e">
        <f t="shared" si="350"/>
        <v>#NUM!</v>
      </c>
      <c r="EA354" s="204" t="e">
        <f t="shared" si="351"/>
        <v>#NUM!</v>
      </c>
      <c r="EB354" s="204" t="e">
        <f t="shared" si="352"/>
        <v>#NUM!</v>
      </c>
      <c r="EC354" s="204" t="e">
        <f t="shared" si="353"/>
        <v>#NUM!</v>
      </c>
      <c r="ED354" s="204" t="e">
        <f t="shared" si="354"/>
        <v>#NUM!</v>
      </c>
      <c r="EE354" s="204" t="e">
        <f t="shared" si="355"/>
        <v>#NUM!</v>
      </c>
    </row>
    <row r="355" spans="2:135" ht="22.8" x14ac:dyDescent="0.3">
      <c r="B355" s="225" t="str">
        <f t="shared" si="356"/>
        <v/>
      </c>
      <c r="C355" s="226" t="str">
        <f t="shared" si="357"/>
        <v/>
      </c>
      <c r="D355" s="227" t="s">
        <v>293</v>
      </c>
      <c r="E355" s="279" t="s">
        <v>38</v>
      </c>
      <c r="F355" s="202"/>
      <c r="G355" s="202"/>
      <c r="H355" s="202"/>
      <c r="I355" s="202"/>
      <c r="J355" s="202"/>
      <c r="K355" s="201"/>
      <c r="U355">
        <v>341</v>
      </c>
      <c r="V355">
        <f t="shared" si="358"/>
        <v>800</v>
      </c>
      <c r="W355" t="str">
        <f t="shared" si="359"/>
        <v/>
      </c>
      <c r="X355" t="str">
        <f>IF(B354="","",IF(OR(W355="",W355=0),"",IF(V355=800,"",INDEX(DATA!$M$10:$Q$10,1,MATCH(W355,DATA!$M$9:$Q$9,0)))))</f>
        <v/>
      </c>
      <c r="Y355" t="str">
        <f>IF(B354="","",IF($CG$13=2,IF(OR(F354="NO",F354=""),"",F354),IF(V355=800,"",DATA!$M$11)))</f>
        <v/>
      </c>
      <c r="Z355" t="str">
        <f>IF(B354="","",IF(AND($CG$13=2,G354="NO"),"",IF(V355=800,"",LEFT(DATA!$M$12,2)&amp;D354)))</f>
        <v/>
      </c>
      <c r="AA355" t="str">
        <f>IF(B354="","",IF(AND($CG$13=2,G354="NO"),"",IF(V355=800,"",LEFT(DATA!$M$13,2)&amp;D354)))</f>
        <v/>
      </c>
      <c r="AB355" t="str">
        <f>IF(B354="","",IF(AND($CG$13=2,H354="NO"),"",IF(V355=800,"",LEFT(DATA!$M$14,2)&amp;D354)))</f>
        <v/>
      </c>
      <c r="AC355" t="str">
        <f>IF(B354="","",IF(AND($CG$13=2,H354="NO"),"",IF(V355=800,"",LEFT(DATA!$M$15,2)&amp;D354)))</f>
        <v/>
      </c>
      <c r="AD355" t="str">
        <f>IF(B354="","",IF(AND($CG$13=2,I354="NO"),"",IF(V355=800,"",LEFT(DATA!$M$16,2)&amp;D354)))</f>
        <v/>
      </c>
      <c r="AE355" t="str">
        <f>IF(B354="","",IF(AND($CG$13=2,I354="NO"),"",IF(V355=800,"",LEFT(DATA!$M$17,2)&amp;D354)))</f>
        <v/>
      </c>
      <c r="AF355" t="str">
        <f>IF(B354="","",IF(AND($CG$13=2,J354="NO"),"",IF(V355=800,"",LEFT(DATA!$M$18,2)&amp;D354)))</f>
        <v/>
      </c>
      <c r="AG355" t="str">
        <f>IF(B354="","",IF(AND($CG$13=2,J354="NO"),"",IF(V355=800,"",LEFT(DATA!$M$19,2)&amp;D354)))</f>
        <v/>
      </c>
      <c r="AJ355" s="192" t="str">
        <f t="shared" si="360"/>
        <v/>
      </c>
      <c r="AK355" s="192" t="str">
        <f t="shared" si="361"/>
        <v/>
      </c>
      <c r="AL355" s="192" t="str">
        <f t="shared" si="362"/>
        <v/>
      </c>
      <c r="AM355" s="192" t="e">
        <f t="shared" si="363"/>
        <v>#VALUE!</v>
      </c>
      <c r="AN355" s="192">
        <v>341</v>
      </c>
      <c r="AO355" s="192" t="str">
        <f>IF(AL355="","",INDEX($W$15:$AG$402,MATCH(AL355,V$15:$V$402,0),1))</f>
        <v/>
      </c>
      <c r="AP355" s="192" t="str">
        <f t="shared" si="364"/>
        <v/>
      </c>
      <c r="AQ355" s="192" t="str">
        <f t="shared" si="365"/>
        <v/>
      </c>
      <c r="AR355" s="192" t="str">
        <f t="shared" si="366"/>
        <v/>
      </c>
      <c r="AS355" s="192" t="str">
        <f t="shared" si="367"/>
        <v/>
      </c>
      <c r="AT355" s="192" t="str">
        <f t="shared" si="368"/>
        <v/>
      </c>
      <c r="AU355" s="192" t="str">
        <f t="shared" si="369"/>
        <v/>
      </c>
      <c r="AV355" s="192" t="str">
        <f t="shared" si="370"/>
        <v/>
      </c>
      <c r="AW355" s="192" t="str">
        <f t="shared" si="371"/>
        <v/>
      </c>
      <c r="AX355" s="192" t="str">
        <f t="shared" si="372"/>
        <v/>
      </c>
      <c r="AY355" s="192" t="str">
        <f t="shared" si="373"/>
        <v/>
      </c>
      <c r="BB355">
        <f t="shared" si="374"/>
        <v>800</v>
      </c>
      <c r="BC355">
        <f t="shared" si="375"/>
        <v>800</v>
      </c>
      <c r="BD355">
        <f t="shared" si="376"/>
        <v>800</v>
      </c>
      <c r="BE355">
        <f t="shared" si="377"/>
        <v>800</v>
      </c>
      <c r="BF355">
        <f t="shared" si="378"/>
        <v>800</v>
      </c>
      <c r="BG355">
        <f t="shared" si="379"/>
        <v>800</v>
      </c>
      <c r="BH355">
        <v>341</v>
      </c>
      <c r="BK355">
        <f t="shared" si="380"/>
        <v>800</v>
      </c>
      <c r="BL355">
        <f t="shared" si="381"/>
        <v>800</v>
      </c>
      <c r="BM355">
        <f t="shared" si="382"/>
        <v>800</v>
      </c>
      <c r="BN355">
        <f t="shared" si="383"/>
        <v>800</v>
      </c>
      <c r="BO355">
        <f t="shared" si="384"/>
        <v>800</v>
      </c>
      <c r="BP355">
        <f t="shared" si="385"/>
        <v>800</v>
      </c>
      <c r="BQ355">
        <f t="shared" si="386"/>
        <v>800</v>
      </c>
      <c r="CS355" s="193" t="str">
        <f t="shared" si="323"/>
        <v/>
      </c>
      <c r="CT355" s="193" t="str">
        <f t="shared" si="324"/>
        <v/>
      </c>
      <c r="CU355" s="193" t="str">
        <f t="shared" si="325"/>
        <v/>
      </c>
      <c r="CV355" s="193" t="str">
        <f t="shared" si="326"/>
        <v/>
      </c>
      <c r="CW355" s="193" t="str">
        <f t="shared" si="327"/>
        <v/>
      </c>
      <c r="CX355" s="193" t="str">
        <f t="shared" si="328"/>
        <v/>
      </c>
      <c r="CY355" s="193" t="str">
        <f t="shared" si="329"/>
        <v/>
      </c>
      <c r="CZ355" s="193" t="str">
        <f t="shared" si="330"/>
        <v/>
      </c>
      <c r="DA355" s="193" t="str">
        <f t="shared" si="331"/>
        <v/>
      </c>
      <c r="DB355" s="193" t="str">
        <f t="shared" si="332"/>
        <v/>
      </c>
      <c r="DC355" s="193" t="str">
        <f t="shared" si="333"/>
        <v/>
      </c>
      <c r="DF355">
        <v>342</v>
      </c>
      <c r="DG355" s="192" t="e">
        <f t="shared" si="334"/>
        <v>#NUM!</v>
      </c>
      <c r="DH355" s="192" t="e">
        <f t="shared" si="335"/>
        <v>#NUM!</v>
      </c>
      <c r="DI355" s="192" t="e">
        <f t="shared" si="336"/>
        <v>#NUM!</v>
      </c>
      <c r="DJ355" s="192" t="e">
        <f t="shared" si="337"/>
        <v>#NUM!</v>
      </c>
      <c r="DK355" s="192" t="e">
        <f t="shared" si="338"/>
        <v>#NUM!</v>
      </c>
      <c r="DL355" s="192" t="e">
        <f t="shared" si="339"/>
        <v>#NUM!</v>
      </c>
      <c r="DM355" s="192" t="e">
        <f t="shared" si="340"/>
        <v>#NUM!</v>
      </c>
      <c r="DN355" s="192" t="e">
        <f t="shared" si="341"/>
        <v>#NUM!</v>
      </c>
      <c r="DO355" s="192" t="e">
        <f t="shared" si="342"/>
        <v>#NUM!</v>
      </c>
      <c r="DP355" s="192" t="e">
        <f t="shared" si="343"/>
        <v>#NUM!</v>
      </c>
      <c r="DQ355" s="192" t="e">
        <f t="shared" si="344"/>
        <v>#NUM!</v>
      </c>
      <c r="DU355" s="204" t="e">
        <f t="shared" si="345"/>
        <v>#NUM!</v>
      </c>
      <c r="DV355" s="204" t="e">
        <f t="shared" si="346"/>
        <v>#NUM!</v>
      </c>
      <c r="DW355" s="204" t="e">
        <f t="shared" si="347"/>
        <v>#NUM!</v>
      </c>
      <c r="DX355" s="204" t="e">
        <f t="shared" si="348"/>
        <v>#NUM!</v>
      </c>
      <c r="DY355" s="204" t="e">
        <f t="shared" si="349"/>
        <v>#NUM!</v>
      </c>
      <c r="DZ355" s="204" t="e">
        <f t="shared" si="350"/>
        <v>#NUM!</v>
      </c>
      <c r="EA355" s="204" t="e">
        <f t="shared" si="351"/>
        <v>#NUM!</v>
      </c>
      <c r="EB355" s="204" t="e">
        <f t="shared" si="352"/>
        <v>#NUM!</v>
      </c>
      <c r="EC355" s="204" t="e">
        <f t="shared" si="353"/>
        <v>#NUM!</v>
      </c>
      <c r="ED355" s="204" t="e">
        <f t="shared" si="354"/>
        <v>#NUM!</v>
      </c>
      <c r="EE355" s="204" t="e">
        <f t="shared" si="355"/>
        <v>#NUM!</v>
      </c>
    </row>
    <row r="356" spans="2:135" ht="22.8" x14ac:dyDescent="0.3">
      <c r="B356" s="225" t="str">
        <f t="shared" si="356"/>
        <v/>
      </c>
      <c r="C356" s="226" t="str">
        <f t="shared" si="357"/>
        <v/>
      </c>
      <c r="D356" s="227" t="s">
        <v>293</v>
      </c>
      <c r="E356" s="279" t="s">
        <v>38</v>
      </c>
      <c r="F356" s="202"/>
      <c r="G356" s="202"/>
      <c r="H356" s="202"/>
      <c r="I356" s="202"/>
      <c r="J356" s="202"/>
      <c r="K356" s="201"/>
      <c r="U356">
        <v>342</v>
      </c>
      <c r="V356">
        <f t="shared" si="358"/>
        <v>800</v>
      </c>
      <c r="W356" t="str">
        <f t="shared" si="359"/>
        <v/>
      </c>
      <c r="X356" t="str">
        <f>IF(B355="","",IF(OR(W356="",W356=0),"",IF(V356=800,"",INDEX(DATA!$M$10:$Q$10,1,MATCH(W356,DATA!$M$9:$Q$9,0)))))</f>
        <v/>
      </c>
      <c r="Y356" t="str">
        <f>IF(B355="","",IF($CG$13=2,IF(OR(F355="NO",F355=""),"",F355),IF(V356=800,"",DATA!$M$11)))</f>
        <v/>
      </c>
      <c r="Z356" t="str">
        <f>IF(B355="","",IF(AND($CG$13=2,G355="NO"),"",IF(V356=800,"",LEFT(DATA!$M$12,2)&amp;D355)))</f>
        <v/>
      </c>
      <c r="AA356" t="str">
        <f>IF(B355="","",IF(AND($CG$13=2,G355="NO"),"",IF(V356=800,"",LEFT(DATA!$M$13,2)&amp;D355)))</f>
        <v/>
      </c>
      <c r="AB356" t="str">
        <f>IF(B355="","",IF(AND($CG$13=2,H355="NO"),"",IF(V356=800,"",LEFT(DATA!$M$14,2)&amp;D355)))</f>
        <v/>
      </c>
      <c r="AC356" t="str">
        <f>IF(B355="","",IF(AND($CG$13=2,H355="NO"),"",IF(V356=800,"",LEFT(DATA!$M$15,2)&amp;D355)))</f>
        <v/>
      </c>
      <c r="AD356" t="str">
        <f>IF(B355="","",IF(AND($CG$13=2,I355="NO"),"",IF(V356=800,"",LEFT(DATA!$M$16,2)&amp;D355)))</f>
        <v/>
      </c>
      <c r="AE356" t="str">
        <f>IF(B355="","",IF(AND($CG$13=2,I355="NO"),"",IF(V356=800,"",LEFT(DATA!$M$17,2)&amp;D355)))</f>
        <v/>
      </c>
      <c r="AF356" t="str">
        <f>IF(B355="","",IF(AND($CG$13=2,J355="NO"),"",IF(V356=800,"",LEFT(DATA!$M$18,2)&amp;D355)))</f>
        <v/>
      </c>
      <c r="AG356" t="str">
        <f>IF(B355="","",IF(AND($CG$13=2,J355="NO"),"",IF(V356=800,"",LEFT(DATA!$M$19,2)&amp;D355)))</f>
        <v/>
      </c>
      <c r="AJ356" s="192" t="str">
        <f t="shared" si="360"/>
        <v/>
      </c>
      <c r="AK356" s="192" t="str">
        <f t="shared" si="361"/>
        <v/>
      </c>
      <c r="AL356" s="192" t="str">
        <f t="shared" si="362"/>
        <v/>
      </c>
      <c r="AM356" s="192" t="e">
        <f t="shared" si="363"/>
        <v>#VALUE!</v>
      </c>
      <c r="AN356" s="192">
        <v>342</v>
      </c>
      <c r="AO356" s="192" t="str">
        <f>IF(AL356="","",INDEX($W$15:$AG$402,MATCH(AL356,V$15:$V$402,0),1))</f>
        <v/>
      </c>
      <c r="AP356" s="192" t="str">
        <f t="shared" si="364"/>
        <v/>
      </c>
      <c r="AQ356" s="192" t="str">
        <f t="shared" si="365"/>
        <v/>
      </c>
      <c r="AR356" s="192" t="str">
        <f t="shared" si="366"/>
        <v/>
      </c>
      <c r="AS356" s="192" t="str">
        <f t="shared" si="367"/>
        <v/>
      </c>
      <c r="AT356" s="192" t="str">
        <f t="shared" si="368"/>
        <v/>
      </c>
      <c r="AU356" s="192" t="str">
        <f t="shared" si="369"/>
        <v/>
      </c>
      <c r="AV356" s="192" t="str">
        <f t="shared" si="370"/>
        <v/>
      </c>
      <c r="AW356" s="192" t="str">
        <f t="shared" si="371"/>
        <v/>
      </c>
      <c r="AX356" s="192" t="str">
        <f t="shared" si="372"/>
        <v/>
      </c>
      <c r="AY356" s="192" t="str">
        <f t="shared" si="373"/>
        <v/>
      </c>
      <c r="BB356">
        <f t="shared" si="374"/>
        <v>800</v>
      </c>
      <c r="BC356">
        <f t="shared" si="375"/>
        <v>800</v>
      </c>
      <c r="BD356">
        <f t="shared" si="376"/>
        <v>800</v>
      </c>
      <c r="BE356">
        <f t="shared" si="377"/>
        <v>800</v>
      </c>
      <c r="BF356">
        <f t="shared" si="378"/>
        <v>800</v>
      </c>
      <c r="BG356">
        <f t="shared" si="379"/>
        <v>800</v>
      </c>
      <c r="BH356">
        <v>342</v>
      </c>
      <c r="BK356">
        <f t="shared" si="380"/>
        <v>800</v>
      </c>
      <c r="BL356">
        <f t="shared" si="381"/>
        <v>800</v>
      </c>
      <c r="BM356">
        <f t="shared" si="382"/>
        <v>800</v>
      </c>
      <c r="BN356">
        <f t="shared" si="383"/>
        <v>800</v>
      </c>
      <c r="BO356">
        <f t="shared" si="384"/>
        <v>800</v>
      </c>
      <c r="BP356">
        <f t="shared" si="385"/>
        <v>800</v>
      </c>
      <c r="BQ356">
        <f t="shared" si="386"/>
        <v>800</v>
      </c>
      <c r="CS356" s="193" t="str">
        <f t="shared" si="323"/>
        <v/>
      </c>
      <c r="CT356" s="193" t="str">
        <f t="shared" si="324"/>
        <v/>
      </c>
      <c r="CU356" s="193" t="str">
        <f t="shared" si="325"/>
        <v/>
      </c>
      <c r="CV356" s="193" t="str">
        <f t="shared" si="326"/>
        <v/>
      </c>
      <c r="CW356" s="193" t="str">
        <f t="shared" si="327"/>
        <v/>
      </c>
      <c r="CX356" s="193" t="str">
        <f t="shared" si="328"/>
        <v/>
      </c>
      <c r="CY356" s="193" t="str">
        <f t="shared" si="329"/>
        <v/>
      </c>
      <c r="CZ356" s="193" t="str">
        <f t="shared" si="330"/>
        <v/>
      </c>
      <c r="DA356" s="193" t="str">
        <f t="shared" si="331"/>
        <v/>
      </c>
      <c r="DB356" s="193" t="str">
        <f t="shared" si="332"/>
        <v/>
      </c>
      <c r="DC356" s="193" t="str">
        <f t="shared" si="333"/>
        <v/>
      </c>
      <c r="DF356">
        <v>343</v>
      </c>
      <c r="DG356" s="192" t="e">
        <f t="shared" si="334"/>
        <v>#NUM!</v>
      </c>
      <c r="DH356" s="192" t="e">
        <f t="shared" si="335"/>
        <v>#NUM!</v>
      </c>
      <c r="DI356" s="192" t="e">
        <f t="shared" si="336"/>
        <v>#NUM!</v>
      </c>
      <c r="DJ356" s="192" t="e">
        <f t="shared" si="337"/>
        <v>#NUM!</v>
      </c>
      <c r="DK356" s="192" t="e">
        <f t="shared" si="338"/>
        <v>#NUM!</v>
      </c>
      <c r="DL356" s="192" t="e">
        <f t="shared" si="339"/>
        <v>#NUM!</v>
      </c>
      <c r="DM356" s="192" t="e">
        <f t="shared" si="340"/>
        <v>#NUM!</v>
      </c>
      <c r="DN356" s="192" t="e">
        <f t="shared" si="341"/>
        <v>#NUM!</v>
      </c>
      <c r="DO356" s="192" t="e">
        <f t="shared" si="342"/>
        <v>#NUM!</v>
      </c>
      <c r="DP356" s="192" t="e">
        <f t="shared" si="343"/>
        <v>#NUM!</v>
      </c>
      <c r="DQ356" s="192" t="e">
        <f t="shared" si="344"/>
        <v>#NUM!</v>
      </c>
      <c r="DU356" s="204" t="e">
        <f t="shared" si="345"/>
        <v>#NUM!</v>
      </c>
      <c r="DV356" s="204" t="e">
        <f t="shared" si="346"/>
        <v>#NUM!</v>
      </c>
      <c r="DW356" s="204" t="e">
        <f t="shared" si="347"/>
        <v>#NUM!</v>
      </c>
      <c r="DX356" s="204" t="e">
        <f t="shared" si="348"/>
        <v>#NUM!</v>
      </c>
      <c r="DY356" s="204" t="e">
        <f t="shared" si="349"/>
        <v>#NUM!</v>
      </c>
      <c r="DZ356" s="204" t="e">
        <f t="shared" si="350"/>
        <v>#NUM!</v>
      </c>
      <c r="EA356" s="204" t="e">
        <f t="shared" si="351"/>
        <v>#NUM!</v>
      </c>
      <c r="EB356" s="204" t="e">
        <f t="shared" si="352"/>
        <v>#NUM!</v>
      </c>
      <c r="EC356" s="204" t="e">
        <f t="shared" si="353"/>
        <v>#NUM!</v>
      </c>
      <c r="ED356" s="204" t="e">
        <f t="shared" si="354"/>
        <v>#NUM!</v>
      </c>
      <c r="EE356" s="204" t="e">
        <f t="shared" si="355"/>
        <v>#NUM!</v>
      </c>
    </row>
    <row r="357" spans="2:135" ht="22.8" x14ac:dyDescent="0.3">
      <c r="B357" s="225" t="str">
        <f t="shared" si="356"/>
        <v/>
      </c>
      <c r="C357" s="226" t="str">
        <f t="shared" si="357"/>
        <v/>
      </c>
      <c r="D357" s="227" t="s">
        <v>293</v>
      </c>
      <c r="E357" s="279" t="s">
        <v>38</v>
      </c>
      <c r="F357" s="202"/>
      <c r="G357" s="202"/>
      <c r="H357" s="202"/>
      <c r="I357" s="202"/>
      <c r="J357" s="202"/>
      <c r="K357" s="201"/>
      <c r="U357">
        <v>343</v>
      </c>
      <c r="V357">
        <f t="shared" si="358"/>
        <v>800</v>
      </c>
      <c r="W357" t="str">
        <f t="shared" si="359"/>
        <v/>
      </c>
      <c r="X357" t="str">
        <f>IF(B356="","",IF(OR(W357="",W357=0),"",IF(V357=800,"",INDEX(DATA!$M$10:$Q$10,1,MATCH(W357,DATA!$M$9:$Q$9,0)))))</f>
        <v/>
      </c>
      <c r="Y357" t="str">
        <f>IF(B356="","",IF($CG$13=2,IF(OR(F356="NO",F356=""),"",F356),IF(V357=800,"",DATA!$M$11)))</f>
        <v/>
      </c>
      <c r="Z357" t="str">
        <f>IF(B356="","",IF(AND($CG$13=2,G356="NO"),"",IF(V357=800,"",LEFT(DATA!$M$12,2)&amp;D356)))</f>
        <v/>
      </c>
      <c r="AA357" t="str">
        <f>IF(B356="","",IF(AND($CG$13=2,G356="NO"),"",IF(V357=800,"",LEFT(DATA!$M$13,2)&amp;D356)))</f>
        <v/>
      </c>
      <c r="AB357" t="str">
        <f>IF(B356="","",IF(AND($CG$13=2,H356="NO"),"",IF(V357=800,"",LEFT(DATA!$M$14,2)&amp;D356)))</f>
        <v/>
      </c>
      <c r="AC357" t="str">
        <f>IF(B356="","",IF(AND($CG$13=2,H356="NO"),"",IF(V357=800,"",LEFT(DATA!$M$15,2)&amp;D356)))</f>
        <v/>
      </c>
      <c r="AD357" t="str">
        <f>IF(B356="","",IF(AND($CG$13=2,I356="NO"),"",IF(V357=800,"",LEFT(DATA!$M$16,2)&amp;D356)))</f>
        <v/>
      </c>
      <c r="AE357" t="str">
        <f>IF(B356="","",IF(AND($CG$13=2,I356="NO"),"",IF(V357=800,"",LEFT(DATA!$M$17,2)&amp;D356)))</f>
        <v/>
      </c>
      <c r="AF357" t="str">
        <f>IF(B356="","",IF(AND($CG$13=2,J356="NO"),"",IF(V357=800,"",LEFT(DATA!$M$18,2)&amp;D356)))</f>
        <v/>
      </c>
      <c r="AG357" t="str">
        <f>IF(B356="","",IF(AND($CG$13=2,J356="NO"),"",IF(V357=800,"",LEFT(DATA!$M$19,2)&amp;D356)))</f>
        <v/>
      </c>
      <c r="AJ357" s="192" t="str">
        <f t="shared" si="360"/>
        <v/>
      </c>
      <c r="AK357" s="192" t="str">
        <f t="shared" si="361"/>
        <v/>
      </c>
      <c r="AL357" s="192" t="str">
        <f t="shared" si="362"/>
        <v/>
      </c>
      <c r="AM357" s="192" t="e">
        <f t="shared" si="363"/>
        <v>#VALUE!</v>
      </c>
      <c r="AN357" s="192">
        <v>343</v>
      </c>
      <c r="AO357" s="192" t="str">
        <f>IF(AL357="","",INDEX($W$15:$AG$402,MATCH(AL357,V$15:$V$402,0),1))</f>
        <v/>
      </c>
      <c r="AP357" s="192" t="str">
        <f t="shared" si="364"/>
        <v/>
      </c>
      <c r="AQ357" s="192" t="str">
        <f t="shared" si="365"/>
        <v/>
      </c>
      <c r="AR357" s="192" t="str">
        <f t="shared" si="366"/>
        <v/>
      </c>
      <c r="AS357" s="192" t="str">
        <f t="shared" si="367"/>
        <v/>
      </c>
      <c r="AT357" s="192" t="str">
        <f t="shared" si="368"/>
        <v/>
      </c>
      <c r="AU357" s="192" t="str">
        <f t="shared" si="369"/>
        <v/>
      </c>
      <c r="AV357" s="192" t="str">
        <f t="shared" si="370"/>
        <v/>
      </c>
      <c r="AW357" s="192" t="str">
        <f t="shared" si="371"/>
        <v/>
      </c>
      <c r="AX357" s="192" t="str">
        <f t="shared" si="372"/>
        <v/>
      </c>
      <c r="AY357" s="192" t="str">
        <f t="shared" si="373"/>
        <v/>
      </c>
      <c r="BB357">
        <f t="shared" si="374"/>
        <v>800</v>
      </c>
      <c r="BC357">
        <f t="shared" si="375"/>
        <v>800</v>
      </c>
      <c r="BD357">
        <f t="shared" si="376"/>
        <v>800</v>
      </c>
      <c r="BE357">
        <f t="shared" si="377"/>
        <v>800</v>
      </c>
      <c r="BF357">
        <f t="shared" si="378"/>
        <v>800</v>
      </c>
      <c r="BG357">
        <f t="shared" si="379"/>
        <v>800</v>
      </c>
      <c r="BH357">
        <v>343</v>
      </c>
      <c r="BK357">
        <f t="shared" si="380"/>
        <v>800</v>
      </c>
      <c r="BL357">
        <f t="shared" si="381"/>
        <v>800</v>
      </c>
      <c r="BM357">
        <f t="shared" si="382"/>
        <v>800</v>
      </c>
      <c r="BN357">
        <f t="shared" si="383"/>
        <v>800</v>
      </c>
      <c r="BO357">
        <f t="shared" si="384"/>
        <v>800</v>
      </c>
      <c r="BP357">
        <f t="shared" si="385"/>
        <v>800</v>
      </c>
      <c r="BQ357">
        <f t="shared" si="386"/>
        <v>800</v>
      </c>
      <c r="CS357" s="193" t="str">
        <f t="shared" si="323"/>
        <v/>
      </c>
      <c r="CT357" s="193" t="str">
        <f t="shared" si="324"/>
        <v/>
      </c>
      <c r="CU357" s="193" t="str">
        <f t="shared" si="325"/>
        <v/>
      </c>
      <c r="CV357" s="193" t="str">
        <f t="shared" si="326"/>
        <v/>
      </c>
      <c r="CW357" s="193" t="str">
        <f t="shared" si="327"/>
        <v/>
      </c>
      <c r="CX357" s="193" t="str">
        <f t="shared" si="328"/>
        <v/>
      </c>
      <c r="CY357" s="193" t="str">
        <f t="shared" si="329"/>
        <v/>
      </c>
      <c r="CZ357" s="193" t="str">
        <f t="shared" si="330"/>
        <v/>
      </c>
      <c r="DA357" s="193" t="str">
        <f t="shared" si="331"/>
        <v/>
      </c>
      <c r="DB357" s="193" t="str">
        <f t="shared" si="332"/>
        <v/>
      </c>
      <c r="DC357" s="193" t="str">
        <f t="shared" si="333"/>
        <v/>
      </c>
      <c r="DF357">
        <v>344</v>
      </c>
      <c r="DG357" s="192" t="e">
        <f t="shared" si="334"/>
        <v>#NUM!</v>
      </c>
      <c r="DH357" s="192" t="e">
        <f t="shared" si="335"/>
        <v>#NUM!</v>
      </c>
      <c r="DI357" s="192" t="e">
        <f t="shared" si="336"/>
        <v>#NUM!</v>
      </c>
      <c r="DJ357" s="192" t="e">
        <f t="shared" si="337"/>
        <v>#NUM!</v>
      </c>
      <c r="DK357" s="192" t="e">
        <f t="shared" si="338"/>
        <v>#NUM!</v>
      </c>
      <c r="DL357" s="192" t="e">
        <f t="shared" si="339"/>
        <v>#NUM!</v>
      </c>
      <c r="DM357" s="192" t="e">
        <f t="shared" si="340"/>
        <v>#NUM!</v>
      </c>
      <c r="DN357" s="192" t="e">
        <f t="shared" si="341"/>
        <v>#NUM!</v>
      </c>
      <c r="DO357" s="192" t="e">
        <f t="shared" si="342"/>
        <v>#NUM!</v>
      </c>
      <c r="DP357" s="192" t="e">
        <f t="shared" si="343"/>
        <v>#NUM!</v>
      </c>
      <c r="DQ357" s="192" t="e">
        <f t="shared" si="344"/>
        <v>#NUM!</v>
      </c>
      <c r="DU357" s="204" t="e">
        <f t="shared" si="345"/>
        <v>#NUM!</v>
      </c>
      <c r="DV357" s="204" t="e">
        <f t="shared" si="346"/>
        <v>#NUM!</v>
      </c>
      <c r="DW357" s="204" t="e">
        <f t="shared" si="347"/>
        <v>#NUM!</v>
      </c>
      <c r="DX357" s="204" t="e">
        <f t="shared" si="348"/>
        <v>#NUM!</v>
      </c>
      <c r="DY357" s="204" t="e">
        <f t="shared" si="349"/>
        <v>#NUM!</v>
      </c>
      <c r="DZ357" s="204" t="e">
        <f t="shared" si="350"/>
        <v>#NUM!</v>
      </c>
      <c r="EA357" s="204" t="e">
        <f t="shared" si="351"/>
        <v>#NUM!</v>
      </c>
      <c r="EB357" s="204" t="e">
        <f t="shared" si="352"/>
        <v>#NUM!</v>
      </c>
      <c r="EC357" s="204" t="e">
        <f t="shared" si="353"/>
        <v>#NUM!</v>
      </c>
      <c r="ED357" s="204" t="e">
        <f t="shared" si="354"/>
        <v>#NUM!</v>
      </c>
      <c r="EE357" s="204" t="e">
        <f t="shared" si="355"/>
        <v>#NUM!</v>
      </c>
    </row>
    <row r="358" spans="2:135" ht="22.8" x14ac:dyDescent="0.3">
      <c r="B358" s="225" t="str">
        <f t="shared" si="356"/>
        <v/>
      </c>
      <c r="C358" s="226" t="str">
        <f t="shared" si="357"/>
        <v/>
      </c>
      <c r="D358" s="227" t="s">
        <v>293</v>
      </c>
      <c r="E358" s="279" t="s">
        <v>38</v>
      </c>
      <c r="F358" s="202"/>
      <c r="G358" s="202"/>
      <c r="H358" s="202"/>
      <c r="I358" s="202"/>
      <c r="J358" s="202"/>
      <c r="K358" s="201"/>
      <c r="U358">
        <v>344</v>
      </c>
      <c r="V358">
        <f t="shared" si="358"/>
        <v>800</v>
      </c>
      <c r="W358" t="str">
        <f t="shared" si="359"/>
        <v/>
      </c>
      <c r="X358" t="str">
        <f>IF(B357="","",IF(OR(W358="",W358=0),"",IF(V358=800,"",INDEX(DATA!$M$10:$Q$10,1,MATCH(W358,DATA!$M$9:$Q$9,0)))))</f>
        <v/>
      </c>
      <c r="Y358" t="str">
        <f>IF(B357="","",IF($CG$13=2,IF(OR(F357="NO",F357=""),"",F357),IF(V358=800,"",DATA!$M$11)))</f>
        <v/>
      </c>
      <c r="Z358" t="str">
        <f>IF(B357="","",IF(AND($CG$13=2,G357="NO"),"",IF(V358=800,"",LEFT(DATA!$M$12,2)&amp;D357)))</f>
        <v/>
      </c>
      <c r="AA358" t="str">
        <f>IF(B357="","",IF(AND($CG$13=2,G357="NO"),"",IF(V358=800,"",LEFT(DATA!$M$13,2)&amp;D357)))</f>
        <v/>
      </c>
      <c r="AB358" t="str">
        <f>IF(B357="","",IF(AND($CG$13=2,H357="NO"),"",IF(V358=800,"",LEFT(DATA!$M$14,2)&amp;D357)))</f>
        <v/>
      </c>
      <c r="AC358" t="str">
        <f>IF(B357="","",IF(AND($CG$13=2,H357="NO"),"",IF(V358=800,"",LEFT(DATA!$M$15,2)&amp;D357)))</f>
        <v/>
      </c>
      <c r="AD358" t="str">
        <f>IF(B357="","",IF(AND($CG$13=2,I357="NO"),"",IF(V358=800,"",LEFT(DATA!$M$16,2)&amp;D357)))</f>
        <v/>
      </c>
      <c r="AE358" t="str">
        <f>IF(B357="","",IF(AND($CG$13=2,I357="NO"),"",IF(V358=800,"",LEFT(DATA!$M$17,2)&amp;D357)))</f>
        <v/>
      </c>
      <c r="AF358" t="str">
        <f>IF(B357="","",IF(AND($CG$13=2,J357="NO"),"",IF(V358=800,"",LEFT(DATA!$M$18,2)&amp;D357)))</f>
        <v/>
      </c>
      <c r="AG358" t="str">
        <f>IF(B357="","",IF(AND($CG$13=2,J357="NO"),"",IF(V358=800,"",LEFT(DATA!$M$19,2)&amp;D357)))</f>
        <v/>
      </c>
      <c r="AJ358" s="192" t="str">
        <f t="shared" si="360"/>
        <v/>
      </c>
      <c r="AK358" s="192" t="str">
        <f t="shared" si="361"/>
        <v/>
      </c>
      <c r="AL358" s="192" t="str">
        <f t="shared" si="362"/>
        <v/>
      </c>
      <c r="AM358" s="192" t="e">
        <f t="shared" si="363"/>
        <v>#VALUE!</v>
      </c>
      <c r="AN358" s="192">
        <v>344</v>
      </c>
      <c r="AO358" s="192" t="str">
        <f>IF(AL358="","",INDEX($W$15:$AG$402,MATCH(AL358,V$15:$V$402,0),1))</f>
        <v/>
      </c>
      <c r="AP358" s="192" t="str">
        <f t="shared" si="364"/>
        <v/>
      </c>
      <c r="AQ358" s="192" t="str">
        <f t="shared" si="365"/>
        <v/>
      </c>
      <c r="AR358" s="192" t="str">
        <f t="shared" si="366"/>
        <v/>
      </c>
      <c r="AS358" s="192" t="str">
        <f t="shared" si="367"/>
        <v/>
      </c>
      <c r="AT358" s="192" t="str">
        <f t="shared" si="368"/>
        <v/>
      </c>
      <c r="AU358" s="192" t="str">
        <f t="shared" si="369"/>
        <v/>
      </c>
      <c r="AV358" s="192" t="str">
        <f t="shared" si="370"/>
        <v/>
      </c>
      <c r="AW358" s="192" t="str">
        <f t="shared" si="371"/>
        <v/>
      </c>
      <c r="AX358" s="192" t="str">
        <f t="shared" si="372"/>
        <v/>
      </c>
      <c r="AY358" s="192" t="str">
        <f t="shared" si="373"/>
        <v/>
      </c>
      <c r="BB358">
        <f t="shared" si="374"/>
        <v>800</v>
      </c>
      <c r="BC358">
        <f t="shared" si="375"/>
        <v>800</v>
      </c>
      <c r="BD358">
        <f t="shared" si="376"/>
        <v>800</v>
      </c>
      <c r="BE358">
        <f t="shared" si="377"/>
        <v>800</v>
      </c>
      <c r="BF358">
        <f t="shared" si="378"/>
        <v>800</v>
      </c>
      <c r="BG358">
        <f t="shared" si="379"/>
        <v>800</v>
      </c>
      <c r="BH358">
        <v>344</v>
      </c>
      <c r="BK358">
        <f t="shared" si="380"/>
        <v>800</v>
      </c>
      <c r="BL358">
        <f t="shared" si="381"/>
        <v>800</v>
      </c>
      <c r="BM358">
        <f t="shared" si="382"/>
        <v>800</v>
      </c>
      <c r="BN358">
        <f t="shared" si="383"/>
        <v>800</v>
      </c>
      <c r="BO358">
        <f t="shared" si="384"/>
        <v>800</v>
      </c>
      <c r="BP358">
        <f t="shared" si="385"/>
        <v>800</v>
      </c>
      <c r="BQ358">
        <f t="shared" si="386"/>
        <v>800</v>
      </c>
      <c r="CS358" s="193" t="str">
        <f t="shared" si="323"/>
        <v/>
      </c>
      <c r="CT358" s="193" t="str">
        <f t="shared" si="324"/>
        <v/>
      </c>
      <c r="CU358" s="193" t="str">
        <f t="shared" si="325"/>
        <v/>
      </c>
      <c r="CV358" s="193" t="str">
        <f t="shared" si="326"/>
        <v/>
      </c>
      <c r="CW358" s="193" t="str">
        <f t="shared" si="327"/>
        <v/>
      </c>
      <c r="CX358" s="193" t="str">
        <f t="shared" si="328"/>
        <v/>
      </c>
      <c r="CY358" s="193" t="str">
        <f t="shared" si="329"/>
        <v/>
      </c>
      <c r="CZ358" s="193" t="str">
        <f t="shared" si="330"/>
        <v/>
      </c>
      <c r="DA358" s="193" t="str">
        <f t="shared" si="331"/>
        <v/>
      </c>
      <c r="DB358" s="193" t="str">
        <f t="shared" si="332"/>
        <v/>
      </c>
      <c r="DC358" s="193" t="str">
        <f t="shared" si="333"/>
        <v/>
      </c>
      <c r="DF358">
        <v>345</v>
      </c>
      <c r="DG358" s="192" t="e">
        <f t="shared" si="334"/>
        <v>#NUM!</v>
      </c>
      <c r="DH358" s="192" t="e">
        <f t="shared" si="335"/>
        <v>#NUM!</v>
      </c>
      <c r="DI358" s="192" t="e">
        <f t="shared" si="336"/>
        <v>#NUM!</v>
      </c>
      <c r="DJ358" s="192" t="e">
        <f t="shared" si="337"/>
        <v>#NUM!</v>
      </c>
      <c r="DK358" s="192" t="e">
        <f t="shared" si="338"/>
        <v>#NUM!</v>
      </c>
      <c r="DL358" s="192" t="e">
        <f t="shared" si="339"/>
        <v>#NUM!</v>
      </c>
      <c r="DM358" s="192" t="e">
        <f t="shared" si="340"/>
        <v>#NUM!</v>
      </c>
      <c r="DN358" s="192" t="e">
        <f t="shared" si="341"/>
        <v>#NUM!</v>
      </c>
      <c r="DO358" s="192" t="e">
        <f t="shared" si="342"/>
        <v>#NUM!</v>
      </c>
      <c r="DP358" s="192" t="e">
        <f t="shared" si="343"/>
        <v>#NUM!</v>
      </c>
      <c r="DQ358" s="192" t="e">
        <f t="shared" si="344"/>
        <v>#NUM!</v>
      </c>
      <c r="DU358" s="204" t="e">
        <f t="shared" si="345"/>
        <v>#NUM!</v>
      </c>
      <c r="DV358" s="204" t="e">
        <f t="shared" si="346"/>
        <v>#NUM!</v>
      </c>
      <c r="DW358" s="204" t="e">
        <f t="shared" si="347"/>
        <v>#NUM!</v>
      </c>
      <c r="DX358" s="204" t="e">
        <f t="shared" si="348"/>
        <v>#NUM!</v>
      </c>
      <c r="DY358" s="204" t="e">
        <f t="shared" si="349"/>
        <v>#NUM!</v>
      </c>
      <c r="DZ358" s="204" t="e">
        <f t="shared" si="350"/>
        <v>#NUM!</v>
      </c>
      <c r="EA358" s="204" t="e">
        <f t="shared" si="351"/>
        <v>#NUM!</v>
      </c>
      <c r="EB358" s="204" t="e">
        <f t="shared" si="352"/>
        <v>#NUM!</v>
      </c>
      <c r="EC358" s="204" t="e">
        <f t="shared" si="353"/>
        <v>#NUM!</v>
      </c>
      <c r="ED358" s="204" t="e">
        <f t="shared" si="354"/>
        <v>#NUM!</v>
      </c>
      <c r="EE358" s="204" t="e">
        <f t="shared" si="355"/>
        <v>#NUM!</v>
      </c>
    </row>
    <row r="359" spans="2:135" ht="22.8" x14ac:dyDescent="0.3">
      <c r="B359" s="225" t="str">
        <f t="shared" si="356"/>
        <v/>
      </c>
      <c r="C359" s="226" t="str">
        <f t="shared" si="357"/>
        <v/>
      </c>
      <c r="D359" s="227" t="s">
        <v>293</v>
      </c>
      <c r="E359" s="279" t="s">
        <v>38</v>
      </c>
      <c r="F359" s="202"/>
      <c r="G359" s="202"/>
      <c r="H359" s="202"/>
      <c r="I359" s="202"/>
      <c r="J359" s="202"/>
      <c r="K359" s="201"/>
      <c r="U359">
        <v>345</v>
      </c>
      <c r="V359">
        <f t="shared" si="358"/>
        <v>800</v>
      </c>
      <c r="W359" t="str">
        <f t="shared" si="359"/>
        <v/>
      </c>
      <c r="X359" t="str">
        <f>IF(B358="","",IF(OR(W359="",W359=0),"",IF(V359=800,"",INDEX(DATA!$M$10:$Q$10,1,MATCH(W359,DATA!$M$9:$Q$9,0)))))</f>
        <v/>
      </c>
      <c r="Y359" t="str">
        <f>IF(B358="","",IF($CG$13=2,IF(OR(F358="NO",F358=""),"",F358),IF(V359=800,"",DATA!$M$11)))</f>
        <v/>
      </c>
      <c r="Z359" t="str">
        <f>IF(B358="","",IF(AND($CG$13=2,G358="NO"),"",IF(V359=800,"",LEFT(DATA!$M$12,2)&amp;D358)))</f>
        <v/>
      </c>
      <c r="AA359" t="str">
        <f>IF(B358="","",IF(AND($CG$13=2,G358="NO"),"",IF(V359=800,"",LEFT(DATA!$M$13,2)&amp;D358)))</f>
        <v/>
      </c>
      <c r="AB359" t="str">
        <f>IF(B358="","",IF(AND($CG$13=2,H358="NO"),"",IF(V359=800,"",LEFT(DATA!$M$14,2)&amp;D358)))</f>
        <v/>
      </c>
      <c r="AC359" t="str">
        <f>IF(B358="","",IF(AND($CG$13=2,H358="NO"),"",IF(V359=800,"",LEFT(DATA!$M$15,2)&amp;D358)))</f>
        <v/>
      </c>
      <c r="AD359" t="str">
        <f>IF(B358="","",IF(AND($CG$13=2,I358="NO"),"",IF(V359=800,"",LEFT(DATA!$M$16,2)&amp;D358)))</f>
        <v/>
      </c>
      <c r="AE359" t="str">
        <f>IF(B358="","",IF(AND($CG$13=2,I358="NO"),"",IF(V359=800,"",LEFT(DATA!$M$17,2)&amp;D358)))</f>
        <v/>
      </c>
      <c r="AF359" t="str">
        <f>IF(B358="","",IF(AND($CG$13=2,J358="NO"),"",IF(V359=800,"",LEFT(DATA!$M$18,2)&amp;D358)))</f>
        <v/>
      </c>
      <c r="AG359" t="str">
        <f>IF(B358="","",IF(AND($CG$13=2,J358="NO"),"",IF(V359=800,"",LEFT(DATA!$M$19,2)&amp;D358)))</f>
        <v/>
      </c>
      <c r="AJ359" s="192" t="str">
        <f t="shared" si="360"/>
        <v/>
      </c>
      <c r="AK359" s="192" t="str">
        <f t="shared" si="361"/>
        <v/>
      </c>
      <c r="AL359" s="192" t="str">
        <f t="shared" si="362"/>
        <v/>
      </c>
      <c r="AM359" s="192" t="e">
        <f t="shared" si="363"/>
        <v>#VALUE!</v>
      </c>
      <c r="AN359" s="192">
        <v>345</v>
      </c>
      <c r="AO359" s="192" t="str">
        <f>IF(AL359="","",INDEX($W$15:$AG$402,MATCH(AL359,V$15:$V$402,0),1))</f>
        <v/>
      </c>
      <c r="AP359" s="192" t="str">
        <f t="shared" si="364"/>
        <v/>
      </c>
      <c r="AQ359" s="192" t="str">
        <f t="shared" si="365"/>
        <v/>
      </c>
      <c r="AR359" s="192" t="str">
        <f t="shared" si="366"/>
        <v/>
      </c>
      <c r="AS359" s="192" t="str">
        <f t="shared" si="367"/>
        <v/>
      </c>
      <c r="AT359" s="192" t="str">
        <f t="shared" si="368"/>
        <v/>
      </c>
      <c r="AU359" s="192" t="str">
        <f t="shared" si="369"/>
        <v/>
      </c>
      <c r="AV359" s="192" t="str">
        <f t="shared" si="370"/>
        <v/>
      </c>
      <c r="AW359" s="192" t="str">
        <f t="shared" si="371"/>
        <v/>
      </c>
      <c r="AX359" s="192" t="str">
        <f t="shared" si="372"/>
        <v/>
      </c>
      <c r="AY359" s="192" t="str">
        <f t="shared" si="373"/>
        <v/>
      </c>
      <c r="BB359">
        <f t="shared" si="374"/>
        <v>800</v>
      </c>
      <c r="BC359">
        <f t="shared" si="375"/>
        <v>800</v>
      </c>
      <c r="BD359">
        <f t="shared" si="376"/>
        <v>800</v>
      </c>
      <c r="BE359">
        <f t="shared" si="377"/>
        <v>800</v>
      </c>
      <c r="BF359">
        <f t="shared" si="378"/>
        <v>800</v>
      </c>
      <c r="BG359">
        <f t="shared" si="379"/>
        <v>800</v>
      </c>
      <c r="BH359">
        <v>345</v>
      </c>
      <c r="BK359">
        <f t="shared" si="380"/>
        <v>800</v>
      </c>
      <c r="BL359">
        <f t="shared" si="381"/>
        <v>800</v>
      </c>
      <c r="BM359">
        <f t="shared" si="382"/>
        <v>800</v>
      </c>
      <c r="BN359">
        <f t="shared" si="383"/>
        <v>800</v>
      </c>
      <c r="BO359">
        <f t="shared" si="384"/>
        <v>800</v>
      </c>
      <c r="BP359">
        <f t="shared" si="385"/>
        <v>800</v>
      </c>
      <c r="BQ359">
        <f t="shared" si="386"/>
        <v>800</v>
      </c>
      <c r="CS359" s="193" t="str">
        <f t="shared" si="323"/>
        <v/>
      </c>
      <c r="CT359" s="193" t="str">
        <f t="shared" si="324"/>
        <v/>
      </c>
      <c r="CU359" s="193" t="str">
        <f t="shared" si="325"/>
        <v/>
      </c>
      <c r="CV359" s="193" t="str">
        <f t="shared" si="326"/>
        <v/>
      </c>
      <c r="CW359" s="193" t="str">
        <f t="shared" si="327"/>
        <v/>
      </c>
      <c r="CX359" s="193" t="str">
        <f t="shared" si="328"/>
        <v/>
      </c>
      <c r="CY359" s="193" t="str">
        <f t="shared" si="329"/>
        <v/>
      </c>
      <c r="CZ359" s="193" t="str">
        <f t="shared" si="330"/>
        <v/>
      </c>
      <c r="DA359" s="193" t="str">
        <f t="shared" si="331"/>
        <v/>
      </c>
      <c r="DB359" s="193" t="str">
        <f t="shared" si="332"/>
        <v/>
      </c>
      <c r="DC359" s="193" t="str">
        <f t="shared" si="333"/>
        <v/>
      </c>
      <c r="DF359">
        <v>346</v>
      </c>
      <c r="DG359" s="192" t="e">
        <f t="shared" si="334"/>
        <v>#NUM!</v>
      </c>
      <c r="DH359" s="192" t="e">
        <f t="shared" si="335"/>
        <v>#NUM!</v>
      </c>
      <c r="DI359" s="192" t="e">
        <f t="shared" si="336"/>
        <v>#NUM!</v>
      </c>
      <c r="DJ359" s="192" t="e">
        <f t="shared" si="337"/>
        <v>#NUM!</v>
      </c>
      <c r="DK359" s="192" t="e">
        <f t="shared" si="338"/>
        <v>#NUM!</v>
      </c>
      <c r="DL359" s="192" t="e">
        <f t="shared" si="339"/>
        <v>#NUM!</v>
      </c>
      <c r="DM359" s="192" t="e">
        <f t="shared" si="340"/>
        <v>#NUM!</v>
      </c>
      <c r="DN359" s="192" t="e">
        <f t="shared" si="341"/>
        <v>#NUM!</v>
      </c>
      <c r="DO359" s="192" t="e">
        <f t="shared" si="342"/>
        <v>#NUM!</v>
      </c>
      <c r="DP359" s="192" t="e">
        <f t="shared" si="343"/>
        <v>#NUM!</v>
      </c>
      <c r="DQ359" s="192" t="e">
        <f t="shared" si="344"/>
        <v>#NUM!</v>
      </c>
      <c r="DU359" s="204" t="e">
        <f t="shared" si="345"/>
        <v>#NUM!</v>
      </c>
      <c r="DV359" s="204" t="e">
        <f t="shared" si="346"/>
        <v>#NUM!</v>
      </c>
      <c r="DW359" s="204" t="e">
        <f t="shared" si="347"/>
        <v>#NUM!</v>
      </c>
      <c r="DX359" s="204" t="e">
        <f t="shared" si="348"/>
        <v>#NUM!</v>
      </c>
      <c r="DY359" s="204" t="e">
        <f t="shared" si="349"/>
        <v>#NUM!</v>
      </c>
      <c r="DZ359" s="204" t="e">
        <f t="shared" si="350"/>
        <v>#NUM!</v>
      </c>
      <c r="EA359" s="204" t="e">
        <f t="shared" si="351"/>
        <v>#NUM!</v>
      </c>
      <c r="EB359" s="204" t="e">
        <f t="shared" si="352"/>
        <v>#NUM!</v>
      </c>
      <c r="EC359" s="204" t="e">
        <f t="shared" si="353"/>
        <v>#NUM!</v>
      </c>
      <c r="ED359" s="204" t="e">
        <f t="shared" si="354"/>
        <v>#NUM!</v>
      </c>
      <c r="EE359" s="204" t="e">
        <f t="shared" si="355"/>
        <v>#NUM!</v>
      </c>
    </row>
    <row r="360" spans="2:135" ht="22.8" x14ac:dyDescent="0.3">
      <c r="B360" s="225" t="str">
        <f t="shared" si="356"/>
        <v/>
      </c>
      <c r="C360" s="226" t="str">
        <f t="shared" si="357"/>
        <v/>
      </c>
      <c r="D360" s="227" t="s">
        <v>293</v>
      </c>
      <c r="E360" s="279" t="s">
        <v>38</v>
      </c>
      <c r="F360" s="202"/>
      <c r="G360" s="202"/>
      <c r="H360" s="202"/>
      <c r="I360" s="202"/>
      <c r="J360" s="202"/>
      <c r="K360" s="201"/>
      <c r="U360">
        <v>346</v>
      </c>
      <c r="V360">
        <f t="shared" si="358"/>
        <v>800</v>
      </c>
      <c r="W360" t="str">
        <f t="shared" si="359"/>
        <v/>
      </c>
      <c r="X360" t="str">
        <f>IF(B359="","",IF(OR(W360="",W360=0),"",IF(V360=800,"",INDEX(DATA!$M$10:$Q$10,1,MATCH(W360,DATA!$M$9:$Q$9,0)))))</f>
        <v/>
      </c>
      <c r="Y360" t="str">
        <f>IF(B359="","",IF($CG$13=2,IF(OR(F359="NO",F359=""),"",F359),IF(V360=800,"",DATA!$M$11)))</f>
        <v/>
      </c>
      <c r="Z360" t="str">
        <f>IF(B359="","",IF(AND($CG$13=2,G359="NO"),"",IF(V360=800,"",LEFT(DATA!$M$12,2)&amp;D359)))</f>
        <v/>
      </c>
      <c r="AA360" t="str">
        <f>IF(B359="","",IF(AND($CG$13=2,G359="NO"),"",IF(V360=800,"",LEFT(DATA!$M$13,2)&amp;D359)))</f>
        <v/>
      </c>
      <c r="AB360" t="str">
        <f>IF(B359="","",IF(AND($CG$13=2,H359="NO"),"",IF(V360=800,"",LEFT(DATA!$M$14,2)&amp;D359)))</f>
        <v/>
      </c>
      <c r="AC360" t="str">
        <f>IF(B359="","",IF(AND($CG$13=2,H359="NO"),"",IF(V360=800,"",LEFT(DATA!$M$15,2)&amp;D359)))</f>
        <v/>
      </c>
      <c r="AD360" t="str">
        <f>IF(B359="","",IF(AND($CG$13=2,I359="NO"),"",IF(V360=800,"",LEFT(DATA!$M$16,2)&amp;D359)))</f>
        <v/>
      </c>
      <c r="AE360" t="str">
        <f>IF(B359="","",IF(AND($CG$13=2,I359="NO"),"",IF(V360=800,"",LEFT(DATA!$M$17,2)&amp;D359)))</f>
        <v/>
      </c>
      <c r="AF360" t="str">
        <f>IF(B359="","",IF(AND($CG$13=2,J359="NO"),"",IF(V360=800,"",LEFT(DATA!$M$18,2)&amp;D359)))</f>
        <v/>
      </c>
      <c r="AG360" t="str">
        <f>IF(B359="","",IF(AND($CG$13=2,J359="NO"),"",IF(V360=800,"",LEFT(DATA!$M$19,2)&amp;D359)))</f>
        <v/>
      </c>
      <c r="AJ360" s="192" t="str">
        <f t="shared" si="360"/>
        <v/>
      </c>
      <c r="AK360" s="192" t="str">
        <f t="shared" si="361"/>
        <v/>
      </c>
      <c r="AL360" s="192" t="str">
        <f t="shared" si="362"/>
        <v/>
      </c>
      <c r="AM360" s="192" t="e">
        <f t="shared" si="363"/>
        <v>#VALUE!</v>
      </c>
      <c r="AN360" s="192">
        <v>346</v>
      </c>
      <c r="AO360" s="192" t="str">
        <f>IF(AL360="","",INDEX($W$15:$AG$402,MATCH(AL360,V$15:$V$402,0),1))</f>
        <v/>
      </c>
      <c r="AP360" s="192" t="str">
        <f t="shared" si="364"/>
        <v/>
      </c>
      <c r="AQ360" s="192" t="str">
        <f t="shared" si="365"/>
        <v/>
      </c>
      <c r="AR360" s="192" t="str">
        <f t="shared" si="366"/>
        <v/>
      </c>
      <c r="AS360" s="192" t="str">
        <f t="shared" si="367"/>
        <v/>
      </c>
      <c r="AT360" s="192" t="str">
        <f t="shared" si="368"/>
        <v/>
      </c>
      <c r="AU360" s="192" t="str">
        <f t="shared" si="369"/>
        <v/>
      </c>
      <c r="AV360" s="192" t="str">
        <f t="shared" si="370"/>
        <v/>
      </c>
      <c r="AW360" s="192" t="str">
        <f t="shared" si="371"/>
        <v/>
      </c>
      <c r="AX360" s="192" t="str">
        <f t="shared" si="372"/>
        <v/>
      </c>
      <c r="AY360" s="192" t="str">
        <f t="shared" si="373"/>
        <v/>
      </c>
      <c r="BB360">
        <f t="shared" si="374"/>
        <v>800</v>
      </c>
      <c r="BC360">
        <f t="shared" si="375"/>
        <v>800</v>
      </c>
      <c r="BD360">
        <f t="shared" si="376"/>
        <v>800</v>
      </c>
      <c r="BE360">
        <f t="shared" si="377"/>
        <v>800</v>
      </c>
      <c r="BF360">
        <f t="shared" si="378"/>
        <v>800</v>
      </c>
      <c r="BG360">
        <f t="shared" si="379"/>
        <v>800</v>
      </c>
      <c r="BH360">
        <v>346</v>
      </c>
      <c r="BK360">
        <f t="shared" si="380"/>
        <v>800</v>
      </c>
      <c r="BL360">
        <f t="shared" si="381"/>
        <v>800</v>
      </c>
      <c r="BM360">
        <f t="shared" si="382"/>
        <v>800</v>
      </c>
      <c r="BN360">
        <f t="shared" si="383"/>
        <v>800</v>
      </c>
      <c r="BO360">
        <f t="shared" si="384"/>
        <v>800</v>
      </c>
      <c r="BP360">
        <f t="shared" si="385"/>
        <v>800</v>
      </c>
      <c r="BQ360">
        <f t="shared" si="386"/>
        <v>800</v>
      </c>
      <c r="CS360" s="193" t="str">
        <f t="shared" si="323"/>
        <v/>
      </c>
      <c r="CT360" s="193" t="str">
        <f t="shared" si="324"/>
        <v/>
      </c>
      <c r="CU360" s="193" t="str">
        <f t="shared" si="325"/>
        <v/>
      </c>
      <c r="CV360" s="193" t="str">
        <f t="shared" si="326"/>
        <v/>
      </c>
      <c r="CW360" s="193" t="str">
        <f t="shared" si="327"/>
        <v/>
      </c>
      <c r="CX360" s="193" t="str">
        <f t="shared" si="328"/>
        <v/>
      </c>
      <c r="CY360" s="193" t="str">
        <f t="shared" si="329"/>
        <v/>
      </c>
      <c r="CZ360" s="193" t="str">
        <f t="shared" si="330"/>
        <v/>
      </c>
      <c r="DA360" s="193" t="str">
        <f t="shared" si="331"/>
        <v/>
      </c>
      <c r="DB360" s="193" t="str">
        <f t="shared" si="332"/>
        <v/>
      </c>
      <c r="DC360" s="193" t="str">
        <f t="shared" si="333"/>
        <v/>
      </c>
      <c r="DF360">
        <v>347</v>
      </c>
      <c r="DG360" s="192" t="e">
        <f t="shared" si="334"/>
        <v>#NUM!</v>
      </c>
      <c r="DH360" s="192" t="e">
        <f t="shared" si="335"/>
        <v>#NUM!</v>
      </c>
      <c r="DI360" s="192" t="e">
        <f t="shared" si="336"/>
        <v>#NUM!</v>
      </c>
      <c r="DJ360" s="192" t="e">
        <f t="shared" si="337"/>
        <v>#NUM!</v>
      </c>
      <c r="DK360" s="192" t="e">
        <f t="shared" si="338"/>
        <v>#NUM!</v>
      </c>
      <c r="DL360" s="192" t="e">
        <f t="shared" si="339"/>
        <v>#NUM!</v>
      </c>
      <c r="DM360" s="192" t="e">
        <f t="shared" si="340"/>
        <v>#NUM!</v>
      </c>
      <c r="DN360" s="192" t="e">
        <f t="shared" si="341"/>
        <v>#NUM!</v>
      </c>
      <c r="DO360" s="192" t="e">
        <f t="shared" si="342"/>
        <v>#NUM!</v>
      </c>
      <c r="DP360" s="192" t="e">
        <f t="shared" si="343"/>
        <v>#NUM!</v>
      </c>
      <c r="DQ360" s="192" t="e">
        <f t="shared" si="344"/>
        <v>#NUM!</v>
      </c>
      <c r="DU360" s="204" t="e">
        <f t="shared" si="345"/>
        <v>#NUM!</v>
      </c>
      <c r="DV360" s="204" t="e">
        <f t="shared" si="346"/>
        <v>#NUM!</v>
      </c>
      <c r="DW360" s="204" t="e">
        <f t="shared" si="347"/>
        <v>#NUM!</v>
      </c>
      <c r="DX360" s="204" t="e">
        <f t="shared" si="348"/>
        <v>#NUM!</v>
      </c>
      <c r="DY360" s="204" t="e">
        <f t="shared" si="349"/>
        <v>#NUM!</v>
      </c>
      <c r="DZ360" s="204" t="e">
        <f t="shared" si="350"/>
        <v>#NUM!</v>
      </c>
      <c r="EA360" s="204" t="e">
        <f t="shared" si="351"/>
        <v>#NUM!</v>
      </c>
      <c r="EB360" s="204" t="e">
        <f t="shared" si="352"/>
        <v>#NUM!</v>
      </c>
      <c r="EC360" s="204" t="e">
        <f t="shared" si="353"/>
        <v>#NUM!</v>
      </c>
      <c r="ED360" s="204" t="e">
        <f t="shared" si="354"/>
        <v>#NUM!</v>
      </c>
      <c r="EE360" s="204" t="e">
        <f t="shared" si="355"/>
        <v>#NUM!</v>
      </c>
    </row>
    <row r="361" spans="2:135" ht="22.8" x14ac:dyDescent="0.3">
      <c r="B361" s="225" t="str">
        <f t="shared" si="356"/>
        <v/>
      </c>
      <c r="C361" s="226" t="str">
        <f t="shared" si="357"/>
        <v/>
      </c>
      <c r="D361" s="227" t="s">
        <v>293</v>
      </c>
      <c r="E361" s="279" t="s">
        <v>38</v>
      </c>
      <c r="F361" s="202"/>
      <c r="G361" s="202"/>
      <c r="H361" s="202"/>
      <c r="I361" s="202"/>
      <c r="J361" s="202"/>
      <c r="K361" s="201"/>
      <c r="U361">
        <v>347</v>
      </c>
      <c r="V361">
        <f t="shared" si="358"/>
        <v>800</v>
      </c>
      <c r="W361" t="str">
        <f t="shared" si="359"/>
        <v/>
      </c>
      <c r="X361" t="str">
        <f>IF(B360="","",IF(OR(W361="",W361=0),"",IF(V361=800,"",INDEX(DATA!$M$10:$Q$10,1,MATCH(W361,DATA!$M$9:$Q$9,0)))))</f>
        <v/>
      </c>
      <c r="Y361" t="str">
        <f>IF(B360="","",IF($CG$13=2,IF(OR(F360="NO",F360=""),"",F360),IF(V361=800,"",DATA!$M$11)))</f>
        <v/>
      </c>
      <c r="Z361" t="str">
        <f>IF(B360="","",IF(AND($CG$13=2,G360="NO"),"",IF(V361=800,"",LEFT(DATA!$M$12,2)&amp;D360)))</f>
        <v/>
      </c>
      <c r="AA361" t="str">
        <f>IF(B360="","",IF(AND($CG$13=2,G360="NO"),"",IF(V361=800,"",LEFT(DATA!$M$13,2)&amp;D360)))</f>
        <v/>
      </c>
      <c r="AB361" t="str">
        <f>IF(B360="","",IF(AND($CG$13=2,H360="NO"),"",IF(V361=800,"",LEFT(DATA!$M$14,2)&amp;D360)))</f>
        <v/>
      </c>
      <c r="AC361" t="str">
        <f>IF(B360="","",IF(AND($CG$13=2,H360="NO"),"",IF(V361=800,"",LEFT(DATA!$M$15,2)&amp;D360)))</f>
        <v/>
      </c>
      <c r="AD361" t="str">
        <f>IF(B360="","",IF(AND($CG$13=2,I360="NO"),"",IF(V361=800,"",LEFT(DATA!$M$16,2)&amp;D360)))</f>
        <v/>
      </c>
      <c r="AE361" t="str">
        <f>IF(B360="","",IF(AND($CG$13=2,I360="NO"),"",IF(V361=800,"",LEFT(DATA!$M$17,2)&amp;D360)))</f>
        <v/>
      </c>
      <c r="AF361" t="str">
        <f>IF(B360="","",IF(AND($CG$13=2,J360="NO"),"",IF(V361=800,"",LEFT(DATA!$M$18,2)&amp;D360)))</f>
        <v/>
      </c>
      <c r="AG361" t="str">
        <f>IF(B360="","",IF(AND($CG$13=2,J360="NO"),"",IF(V361=800,"",LEFT(DATA!$M$19,2)&amp;D360)))</f>
        <v/>
      </c>
      <c r="AJ361" s="192" t="str">
        <f t="shared" si="360"/>
        <v/>
      </c>
      <c r="AK361" s="192" t="str">
        <f t="shared" si="361"/>
        <v/>
      </c>
      <c r="AL361" s="192" t="str">
        <f t="shared" si="362"/>
        <v/>
      </c>
      <c r="AM361" s="192" t="e">
        <f t="shared" si="363"/>
        <v>#VALUE!</v>
      </c>
      <c r="AN361" s="192">
        <v>347</v>
      </c>
      <c r="AO361" s="192" t="str">
        <f>IF(AL361="","",INDEX($W$15:$AG$402,MATCH(AL361,V$15:$V$402,0),1))</f>
        <v/>
      </c>
      <c r="AP361" s="192" t="str">
        <f t="shared" si="364"/>
        <v/>
      </c>
      <c r="AQ361" s="192" t="str">
        <f t="shared" si="365"/>
        <v/>
      </c>
      <c r="AR361" s="192" t="str">
        <f t="shared" si="366"/>
        <v/>
      </c>
      <c r="AS361" s="192" t="str">
        <f t="shared" si="367"/>
        <v/>
      </c>
      <c r="AT361" s="192" t="str">
        <f t="shared" si="368"/>
        <v/>
      </c>
      <c r="AU361" s="192" t="str">
        <f t="shared" si="369"/>
        <v/>
      </c>
      <c r="AV361" s="192" t="str">
        <f t="shared" si="370"/>
        <v/>
      </c>
      <c r="AW361" s="192" t="str">
        <f t="shared" si="371"/>
        <v/>
      </c>
      <c r="AX361" s="192" t="str">
        <f t="shared" si="372"/>
        <v/>
      </c>
      <c r="AY361" s="192" t="str">
        <f t="shared" si="373"/>
        <v/>
      </c>
      <c r="BB361">
        <f t="shared" si="374"/>
        <v>800</v>
      </c>
      <c r="BC361">
        <f t="shared" si="375"/>
        <v>800</v>
      </c>
      <c r="BD361">
        <f t="shared" si="376"/>
        <v>800</v>
      </c>
      <c r="BE361">
        <f t="shared" si="377"/>
        <v>800</v>
      </c>
      <c r="BF361">
        <f t="shared" si="378"/>
        <v>800</v>
      </c>
      <c r="BG361">
        <f t="shared" si="379"/>
        <v>800</v>
      </c>
      <c r="BH361">
        <v>347</v>
      </c>
      <c r="BK361">
        <f t="shared" si="380"/>
        <v>800</v>
      </c>
      <c r="BL361">
        <f t="shared" si="381"/>
        <v>800</v>
      </c>
      <c r="BM361">
        <f t="shared" si="382"/>
        <v>800</v>
      </c>
      <c r="BN361">
        <f t="shared" si="383"/>
        <v>800</v>
      </c>
      <c r="BO361">
        <f t="shared" si="384"/>
        <v>800</v>
      </c>
      <c r="BP361">
        <f t="shared" si="385"/>
        <v>800</v>
      </c>
      <c r="BQ361">
        <f t="shared" si="386"/>
        <v>800</v>
      </c>
      <c r="CS361" s="193" t="str">
        <f t="shared" si="323"/>
        <v/>
      </c>
      <c r="CT361" s="193" t="str">
        <f t="shared" si="324"/>
        <v/>
      </c>
      <c r="CU361" s="193" t="str">
        <f t="shared" si="325"/>
        <v/>
      </c>
      <c r="CV361" s="193" t="str">
        <f t="shared" si="326"/>
        <v/>
      </c>
      <c r="CW361" s="193" t="str">
        <f t="shared" si="327"/>
        <v/>
      </c>
      <c r="CX361" s="193" t="str">
        <f t="shared" si="328"/>
        <v/>
      </c>
      <c r="CY361" s="193" t="str">
        <f t="shared" si="329"/>
        <v/>
      </c>
      <c r="CZ361" s="193" t="str">
        <f t="shared" si="330"/>
        <v/>
      </c>
      <c r="DA361" s="193" t="str">
        <f t="shared" si="331"/>
        <v/>
      </c>
      <c r="DB361" s="193" t="str">
        <f t="shared" si="332"/>
        <v/>
      </c>
      <c r="DC361" s="193" t="str">
        <f t="shared" si="333"/>
        <v/>
      </c>
      <c r="DF361">
        <v>348</v>
      </c>
      <c r="DG361" s="192" t="e">
        <f t="shared" si="334"/>
        <v>#NUM!</v>
      </c>
      <c r="DH361" s="192" t="e">
        <f t="shared" si="335"/>
        <v>#NUM!</v>
      </c>
      <c r="DI361" s="192" t="e">
        <f t="shared" si="336"/>
        <v>#NUM!</v>
      </c>
      <c r="DJ361" s="192" t="e">
        <f t="shared" si="337"/>
        <v>#NUM!</v>
      </c>
      <c r="DK361" s="192" t="e">
        <f t="shared" si="338"/>
        <v>#NUM!</v>
      </c>
      <c r="DL361" s="192" t="e">
        <f t="shared" si="339"/>
        <v>#NUM!</v>
      </c>
      <c r="DM361" s="192" t="e">
        <f t="shared" si="340"/>
        <v>#NUM!</v>
      </c>
      <c r="DN361" s="192" t="e">
        <f t="shared" si="341"/>
        <v>#NUM!</v>
      </c>
      <c r="DO361" s="192" t="e">
        <f t="shared" si="342"/>
        <v>#NUM!</v>
      </c>
      <c r="DP361" s="192" t="e">
        <f t="shared" si="343"/>
        <v>#NUM!</v>
      </c>
      <c r="DQ361" s="192" t="e">
        <f t="shared" si="344"/>
        <v>#NUM!</v>
      </c>
      <c r="DU361" s="204" t="e">
        <f t="shared" si="345"/>
        <v>#NUM!</v>
      </c>
      <c r="DV361" s="204" t="e">
        <f t="shared" si="346"/>
        <v>#NUM!</v>
      </c>
      <c r="DW361" s="204" t="e">
        <f t="shared" si="347"/>
        <v>#NUM!</v>
      </c>
      <c r="DX361" s="204" t="e">
        <f t="shared" si="348"/>
        <v>#NUM!</v>
      </c>
      <c r="DY361" s="204" t="e">
        <f t="shared" si="349"/>
        <v>#NUM!</v>
      </c>
      <c r="DZ361" s="204" t="e">
        <f t="shared" si="350"/>
        <v>#NUM!</v>
      </c>
      <c r="EA361" s="204" t="e">
        <f t="shared" si="351"/>
        <v>#NUM!</v>
      </c>
      <c r="EB361" s="204" t="e">
        <f t="shared" si="352"/>
        <v>#NUM!</v>
      </c>
      <c r="EC361" s="204" t="e">
        <f t="shared" si="353"/>
        <v>#NUM!</v>
      </c>
      <c r="ED361" s="204" t="e">
        <f t="shared" si="354"/>
        <v>#NUM!</v>
      </c>
      <c r="EE361" s="204" t="e">
        <f t="shared" si="355"/>
        <v>#NUM!</v>
      </c>
    </row>
    <row r="362" spans="2:135" ht="22.8" x14ac:dyDescent="0.3">
      <c r="B362" s="225" t="str">
        <f t="shared" si="356"/>
        <v/>
      </c>
      <c r="C362" s="226" t="str">
        <f t="shared" si="357"/>
        <v/>
      </c>
      <c r="D362" s="227" t="s">
        <v>293</v>
      </c>
      <c r="E362" s="279" t="s">
        <v>38</v>
      </c>
      <c r="F362" s="202"/>
      <c r="G362" s="202"/>
      <c r="H362" s="202"/>
      <c r="I362" s="202"/>
      <c r="J362" s="202"/>
      <c r="K362" s="201"/>
      <c r="U362">
        <v>348</v>
      </c>
      <c r="V362">
        <f t="shared" si="358"/>
        <v>800</v>
      </c>
      <c r="W362" t="str">
        <f t="shared" si="359"/>
        <v/>
      </c>
      <c r="X362" t="str">
        <f>IF(B361="","",IF(OR(W362="",W362=0),"",IF(V362=800,"",INDEX(DATA!$M$10:$Q$10,1,MATCH(W362,DATA!$M$9:$Q$9,0)))))</f>
        <v/>
      </c>
      <c r="Y362" t="str">
        <f>IF(B361="","",IF($CG$13=2,IF(OR(F361="NO",F361=""),"",F361),IF(V362=800,"",DATA!$M$11)))</f>
        <v/>
      </c>
      <c r="Z362" t="str">
        <f>IF(B361="","",IF(AND($CG$13=2,G361="NO"),"",IF(V362=800,"",LEFT(DATA!$M$12,2)&amp;D361)))</f>
        <v/>
      </c>
      <c r="AA362" t="str">
        <f>IF(B361="","",IF(AND($CG$13=2,G361="NO"),"",IF(V362=800,"",LEFT(DATA!$M$13,2)&amp;D361)))</f>
        <v/>
      </c>
      <c r="AB362" t="str">
        <f>IF(B361="","",IF(AND($CG$13=2,H361="NO"),"",IF(V362=800,"",LEFT(DATA!$M$14,2)&amp;D361)))</f>
        <v/>
      </c>
      <c r="AC362" t="str">
        <f>IF(B361="","",IF(AND($CG$13=2,H361="NO"),"",IF(V362=800,"",LEFT(DATA!$M$15,2)&amp;D361)))</f>
        <v/>
      </c>
      <c r="AD362" t="str">
        <f>IF(B361="","",IF(AND($CG$13=2,I361="NO"),"",IF(V362=800,"",LEFT(DATA!$M$16,2)&amp;D361)))</f>
        <v/>
      </c>
      <c r="AE362" t="str">
        <f>IF(B361="","",IF(AND($CG$13=2,I361="NO"),"",IF(V362=800,"",LEFT(DATA!$M$17,2)&amp;D361)))</f>
        <v/>
      </c>
      <c r="AF362" t="str">
        <f>IF(B361="","",IF(AND($CG$13=2,J361="NO"),"",IF(V362=800,"",LEFT(DATA!$M$18,2)&amp;D361)))</f>
        <v/>
      </c>
      <c r="AG362" t="str">
        <f>IF(B361="","",IF(AND($CG$13=2,J361="NO"),"",IF(V362=800,"",LEFT(DATA!$M$19,2)&amp;D361)))</f>
        <v/>
      </c>
      <c r="AJ362" s="192" t="str">
        <f t="shared" si="360"/>
        <v/>
      </c>
      <c r="AK362" s="192" t="str">
        <f t="shared" si="361"/>
        <v/>
      </c>
      <c r="AL362" s="192" t="str">
        <f t="shared" si="362"/>
        <v/>
      </c>
      <c r="AM362" s="192" t="e">
        <f t="shared" si="363"/>
        <v>#VALUE!</v>
      </c>
      <c r="AN362" s="192">
        <v>348</v>
      </c>
      <c r="AO362" s="192" t="str">
        <f>IF(AL362="","",INDEX($W$15:$AG$402,MATCH(AL362,V$15:$V$402,0),1))</f>
        <v/>
      </c>
      <c r="AP362" s="192" t="str">
        <f t="shared" si="364"/>
        <v/>
      </c>
      <c r="AQ362" s="192" t="str">
        <f t="shared" si="365"/>
        <v/>
      </c>
      <c r="AR362" s="192" t="str">
        <f t="shared" si="366"/>
        <v/>
      </c>
      <c r="AS362" s="192" t="str">
        <f t="shared" si="367"/>
        <v/>
      </c>
      <c r="AT362" s="192" t="str">
        <f t="shared" si="368"/>
        <v/>
      </c>
      <c r="AU362" s="192" t="str">
        <f t="shared" si="369"/>
        <v/>
      </c>
      <c r="AV362" s="192" t="str">
        <f t="shared" si="370"/>
        <v/>
      </c>
      <c r="AW362" s="192" t="str">
        <f t="shared" si="371"/>
        <v/>
      </c>
      <c r="AX362" s="192" t="str">
        <f t="shared" si="372"/>
        <v/>
      </c>
      <c r="AY362" s="192" t="str">
        <f t="shared" si="373"/>
        <v/>
      </c>
      <c r="BB362">
        <f t="shared" si="374"/>
        <v>800</v>
      </c>
      <c r="BC362">
        <f t="shared" si="375"/>
        <v>800</v>
      </c>
      <c r="BD362">
        <f t="shared" si="376"/>
        <v>800</v>
      </c>
      <c r="BE362">
        <f t="shared" si="377"/>
        <v>800</v>
      </c>
      <c r="BF362">
        <f t="shared" si="378"/>
        <v>800</v>
      </c>
      <c r="BG362">
        <f t="shared" si="379"/>
        <v>800</v>
      </c>
      <c r="BH362">
        <v>348</v>
      </c>
      <c r="BK362">
        <f t="shared" si="380"/>
        <v>800</v>
      </c>
      <c r="BL362">
        <f t="shared" si="381"/>
        <v>800</v>
      </c>
      <c r="BM362">
        <f t="shared" si="382"/>
        <v>800</v>
      </c>
      <c r="BN362">
        <f t="shared" si="383"/>
        <v>800</v>
      </c>
      <c r="BO362">
        <f t="shared" si="384"/>
        <v>800</v>
      </c>
      <c r="BP362">
        <f t="shared" si="385"/>
        <v>800</v>
      </c>
      <c r="BQ362">
        <f t="shared" si="386"/>
        <v>800</v>
      </c>
      <c r="CS362" s="193" t="str">
        <f t="shared" si="323"/>
        <v/>
      </c>
      <c r="CT362" s="193" t="str">
        <f t="shared" si="324"/>
        <v/>
      </c>
      <c r="CU362" s="193" t="str">
        <f t="shared" si="325"/>
        <v/>
      </c>
      <c r="CV362" s="193" t="str">
        <f t="shared" si="326"/>
        <v/>
      </c>
      <c r="CW362" s="193" t="str">
        <f t="shared" si="327"/>
        <v/>
      </c>
      <c r="CX362" s="193" t="str">
        <f t="shared" si="328"/>
        <v/>
      </c>
      <c r="CY362" s="193" t="str">
        <f t="shared" si="329"/>
        <v/>
      </c>
      <c r="CZ362" s="193" t="str">
        <f t="shared" si="330"/>
        <v/>
      </c>
      <c r="DA362" s="193" t="str">
        <f t="shared" si="331"/>
        <v/>
      </c>
      <c r="DB362" s="193" t="str">
        <f t="shared" si="332"/>
        <v/>
      </c>
      <c r="DC362" s="193" t="str">
        <f t="shared" si="333"/>
        <v/>
      </c>
      <c r="DF362">
        <v>349</v>
      </c>
      <c r="DG362" s="192" t="e">
        <f t="shared" si="334"/>
        <v>#NUM!</v>
      </c>
      <c r="DH362" s="192" t="e">
        <f t="shared" si="335"/>
        <v>#NUM!</v>
      </c>
      <c r="DI362" s="192" t="e">
        <f t="shared" si="336"/>
        <v>#NUM!</v>
      </c>
      <c r="DJ362" s="192" t="e">
        <f t="shared" si="337"/>
        <v>#NUM!</v>
      </c>
      <c r="DK362" s="192" t="e">
        <f t="shared" si="338"/>
        <v>#NUM!</v>
      </c>
      <c r="DL362" s="192" t="e">
        <f t="shared" si="339"/>
        <v>#NUM!</v>
      </c>
      <c r="DM362" s="192" t="e">
        <f t="shared" si="340"/>
        <v>#NUM!</v>
      </c>
      <c r="DN362" s="192" t="e">
        <f t="shared" si="341"/>
        <v>#NUM!</v>
      </c>
      <c r="DO362" s="192" t="e">
        <f t="shared" si="342"/>
        <v>#NUM!</v>
      </c>
      <c r="DP362" s="192" t="e">
        <f t="shared" si="343"/>
        <v>#NUM!</v>
      </c>
      <c r="DQ362" s="192" t="e">
        <f t="shared" si="344"/>
        <v>#NUM!</v>
      </c>
      <c r="DU362" s="204" t="e">
        <f t="shared" si="345"/>
        <v>#NUM!</v>
      </c>
      <c r="DV362" s="204" t="e">
        <f t="shared" si="346"/>
        <v>#NUM!</v>
      </c>
      <c r="DW362" s="204" t="e">
        <f t="shared" si="347"/>
        <v>#NUM!</v>
      </c>
      <c r="DX362" s="204" t="e">
        <f t="shared" si="348"/>
        <v>#NUM!</v>
      </c>
      <c r="DY362" s="204" t="e">
        <f t="shared" si="349"/>
        <v>#NUM!</v>
      </c>
      <c r="DZ362" s="204" t="e">
        <f t="shared" si="350"/>
        <v>#NUM!</v>
      </c>
      <c r="EA362" s="204" t="e">
        <f t="shared" si="351"/>
        <v>#NUM!</v>
      </c>
      <c r="EB362" s="204" t="e">
        <f t="shared" si="352"/>
        <v>#NUM!</v>
      </c>
      <c r="EC362" s="204" t="e">
        <f t="shared" si="353"/>
        <v>#NUM!</v>
      </c>
      <c r="ED362" s="204" t="e">
        <f t="shared" si="354"/>
        <v>#NUM!</v>
      </c>
      <c r="EE362" s="204" t="e">
        <f t="shared" si="355"/>
        <v>#NUM!</v>
      </c>
    </row>
    <row r="363" spans="2:135" ht="22.8" x14ac:dyDescent="0.3">
      <c r="B363" s="225" t="str">
        <f t="shared" si="356"/>
        <v/>
      </c>
      <c r="C363" s="226" t="str">
        <f t="shared" si="357"/>
        <v/>
      </c>
      <c r="D363" s="227" t="s">
        <v>293</v>
      </c>
      <c r="E363" s="279" t="s">
        <v>38</v>
      </c>
      <c r="F363" s="202"/>
      <c r="G363" s="202"/>
      <c r="H363" s="202"/>
      <c r="I363" s="202"/>
      <c r="J363" s="202"/>
      <c r="K363" s="201"/>
      <c r="U363">
        <v>349</v>
      </c>
      <c r="V363">
        <f>IF(OR(B362="",K362=CM$15,K362="AB"),800,C362)</f>
        <v>800</v>
      </c>
      <c r="W363" t="str">
        <f t="shared" si="359"/>
        <v/>
      </c>
      <c r="X363" t="str">
        <f>IF(B362="","",IF(OR(W363="",W363=0),"",IF(V363=800,"",INDEX(DATA!$M$10:$Q$10,1,MATCH(W363,DATA!$M$9:$Q$9,0)))))</f>
        <v/>
      </c>
      <c r="Y363" t="str">
        <f>IF(B362="","",IF($CG$13=2,IF(OR(F362="NO",F362=""),"",F362),IF(V363=800,"",DATA!$M$11)))</f>
        <v/>
      </c>
      <c r="Z363" t="str">
        <f>IF(B362="","",IF(AND($CG$13=2,G362="NO"),"",IF(V363=800,"",LEFT(DATA!$M$12,2)&amp;D362)))</f>
        <v/>
      </c>
      <c r="AA363" t="str">
        <f>IF(B362="","",IF(AND($CG$13=2,G362="NO"),"",IF(V363=800,"",LEFT(DATA!$M$13,2)&amp;D362)))</f>
        <v/>
      </c>
      <c r="AB363" t="str">
        <f>IF(B362="","",IF(AND($CG$13=2,H362="NO"),"",IF(V363=800,"",LEFT(DATA!$M$14,2)&amp;D362)))</f>
        <v/>
      </c>
      <c r="AC363" t="str">
        <f>IF(B362="","",IF(AND($CG$13=2,H362="NO"),"",IF(V363=800,"",LEFT(DATA!$M$15,2)&amp;D362)))</f>
        <v/>
      </c>
      <c r="AD363" t="str">
        <f>IF(B362="","",IF(AND($CG$13=2,I362="NO"),"",IF(V363=800,"",LEFT(DATA!$M$16,2)&amp;D362)))</f>
        <v/>
      </c>
      <c r="AE363" t="str">
        <f>IF(B362="","",IF(AND($CG$13=2,I362="NO"),"",IF(V363=800,"",LEFT(DATA!$M$17,2)&amp;D362)))</f>
        <v/>
      </c>
      <c r="AF363" t="str">
        <f>IF(B362="","",IF(AND($CG$13=2,J362="NO"),"",IF(V363=800,"",LEFT(DATA!$M$18,2)&amp;D362)))</f>
        <v/>
      </c>
      <c r="AG363" t="str">
        <f>IF(B362="","",IF(AND($CG$13=2,J362="NO"),"",IF(V363=800,"",LEFT(DATA!$M$19,2)&amp;D362)))</f>
        <v/>
      </c>
      <c r="AJ363" s="192" t="str">
        <f t="shared" si="360"/>
        <v/>
      </c>
      <c r="AK363" s="192" t="str">
        <f t="shared" si="361"/>
        <v/>
      </c>
      <c r="AL363" s="192" t="str">
        <f t="shared" si="362"/>
        <v/>
      </c>
      <c r="AM363" s="192" t="e">
        <f t="shared" si="363"/>
        <v>#VALUE!</v>
      </c>
      <c r="AN363" s="192">
        <v>349</v>
      </c>
      <c r="AO363" s="192" t="str">
        <f>IF(AL363="","",INDEX($W$15:$AG$402,MATCH(AL363,V$15:$V$402,0),1))</f>
        <v/>
      </c>
      <c r="AP363" s="192" t="str">
        <f t="shared" si="364"/>
        <v/>
      </c>
      <c r="AQ363" s="192" t="str">
        <f t="shared" si="365"/>
        <v/>
      </c>
      <c r="AR363" s="192" t="str">
        <f t="shared" si="366"/>
        <v/>
      </c>
      <c r="AS363" s="192" t="str">
        <f t="shared" si="367"/>
        <v/>
      </c>
      <c r="AT363" s="192" t="str">
        <f t="shared" si="368"/>
        <v/>
      </c>
      <c r="AU363" s="192" t="str">
        <f t="shared" si="369"/>
        <v/>
      </c>
      <c r="AV363" s="192" t="str">
        <f t="shared" si="370"/>
        <v/>
      </c>
      <c r="AW363" s="192" t="str">
        <f t="shared" si="371"/>
        <v/>
      </c>
      <c r="AX363" s="192" t="str">
        <f t="shared" si="372"/>
        <v/>
      </c>
      <c r="AY363" s="192" t="str">
        <f t="shared" si="373"/>
        <v/>
      </c>
      <c r="BB363">
        <f t="shared" si="374"/>
        <v>800</v>
      </c>
      <c r="BC363">
        <f t="shared" si="375"/>
        <v>800</v>
      </c>
      <c r="BD363">
        <f t="shared" si="376"/>
        <v>800</v>
      </c>
      <c r="BE363">
        <f t="shared" si="377"/>
        <v>800</v>
      </c>
      <c r="BF363">
        <f t="shared" si="378"/>
        <v>800</v>
      </c>
      <c r="BG363">
        <f t="shared" si="379"/>
        <v>800</v>
      </c>
      <c r="BH363">
        <v>349</v>
      </c>
      <c r="BK363">
        <f t="shared" si="380"/>
        <v>800</v>
      </c>
      <c r="BL363">
        <f t="shared" si="381"/>
        <v>800</v>
      </c>
      <c r="BM363">
        <f t="shared" si="382"/>
        <v>800</v>
      </c>
      <c r="BN363">
        <f t="shared" si="383"/>
        <v>800</v>
      </c>
      <c r="BO363">
        <f t="shared" si="384"/>
        <v>800</v>
      </c>
      <c r="BP363">
        <f t="shared" si="385"/>
        <v>800</v>
      </c>
      <c r="BQ363">
        <f t="shared" si="386"/>
        <v>800</v>
      </c>
      <c r="CS363" s="193" t="str">
        <f t="shared" si="323"/>
        <v/>
      </c>
      <c r="CT363" s="193" t="str">
        <f t="shared" si="324"/>
        <v/>
      </c>
      <c r="CU363" s="193" t="str">
        <f t="shared" si="325"/>
        <v/>
      </c>
      <c r="CV363" s="193" t="str">
        <f t="shared" si="326"/>
        <v/>
      </c>
      <c r="CW363" s="193" t="str">
        <f t="shared" si="327"/>
        <v/>
      </c>
      <c r="CX363" s="193" t="str">
        <f t="shared" si="328"/>
        <v/>
      </c>
      <c r="CY363" s="193" t="str">
        <f t="shared" si="329"/>
        <v/>
      </c>
      <c r="CZ363" s="193" t="str">
        <f t="shared" si="330"/>
        <v/>
      </c>
      <c r="DA363" s="193" t="str">
        <f t="shared" si="331"/>
        <v/>
      </c>
      <c r="DB363" s="193" t="str">
        <f t="shared" si="332"/>
        <v/>
      </c>
      <c r="DC363" s="193" t="str">
        <f t="shared" si="333"/>
        <v/>
      </c>
      <c r="DF363">
        <v>350</v>
      </c>
      <c r="DG363" s="192" t="e">
        <f t="shared" si="334"/>
        <v>#NUM!</v>
      </c>
      <c r="DH363" s="192" t="e">
        <f t="shared" si="335"/>
        <v>#NUM!</v>
      </c>
      <c r="DI363" s="192" t="e">
        <f t="shared" si="336"/>
        <v>#NUM!</v>
      </c>
      <c r="DJ363" s="192" t="e">
        <f t="shared" si="337"/>
        <v>#NUM!</v>
      </c>
      <c r="DK363" s="192" t="e">
        <f t="shared" si="338"/>
        <v>#NUM!</v>
      </c>
      <c r="DL363" s="192" t="e">
        <f t="shared" si="339"/>
        <v>#NUM!</v>
      </c>
      <c r="DM363" s="192" t="e">
        <f t="shared" si="340"/>
        <v>#NUM!</v>
      </c>
      <c r="DN363" s="192" t="e">
        <f t="shared" si="341"/>
        <v>#NUM!</v>
      </c>
      <c r="DO363" s="192" t="e">
        <f t="shared" si="342"/>
        <v>#NUM!</v>
      </c>
      <c r="DP363" s="192" t="e">
        <f t="shared" si="343"/>
        <v>#NUM!</v>
      </c>
      <c r="DQ363" s="192" t="e">
        <f t="shared" si="344"/>
        <v>#NUM!</v>
      </c>
      <c r="DU363" s="204" t="e">
        <f t="shared" si="345"/>
        <v>#NUM!</v>
      </c>
      <c r="DV363" s="204" t="e">
        <f t="shared" si="346"/>
        <v>#NUM!</v>
      </c>
      <c r="DW363" s="204" t="e">
        <f t="shared" si="347"/>
        <v>#NUM!</v>
      </c>
      <c r="DX363" s="204" t="e">
        <f t="shared" si="348"/>
        <v>#NUM!</v>
      </c>
      <c r="DY363" s="204" t="e">
        <f t="shared" si="349"/>
        <v>#NUM!</v>
      </c>
      <c r="DZ363" s="204" t="e">
        <f t="shared" si="350"/>
        <v>#NUM!</v>
      </c>
      <c r="EA363" s="204" t="e">
        <f t="shared" si="351"/>
        <v>#NUM!</v>
      </c>
      <c r="EB363" s="204" t="e">
        <f t="shared" si="352"/>
        <v>#NUM!</v>
      </c>
      <c r="EC363" s="204" t="e">
        <f t="shared" si="353"/>
        <v>#NUM!</v>
      </c>
      <c r="ED363" s="204" t="e">
        <f t="shared" si="354"/>
        <v>#NUM!</v>
      </c>
      <c r="EE363" s="204" t="e">
        <f t="shared" si="355"/>
        <v>#NUM!</v>
      </c>
    </row>
    <row r="364" spans="2:135" ht="18" x14ac:dyDescent="0.3">
      <c r="B364" s="140"/>
      <c r="U364">
        <v>350</v>
      </c>
      <c r="V364">
        <f>IF(OR(B363="",K363=CM$15,K363="AB"),800,C363)</f>
        <v>800</v>
      </c>
      <c r="W364" t="str">
        <f t="shared" si="359"/>
        <v/>
      </c>
      <c r="X364" t="str">
        <f>IF(B363="","",IF(OR(W364="",W364=0),"",IF(V364=800,"",INDEX(DATA!$M$10:$Q$10,1,MATCH(W364,DATA!$M$9:$Q$9,0)))))</f>
        <v/>
      </c>
      <c r="Y364" t="str">
        <f>IF(B363="","",IF($CG$13=2,IF(OR(F363="NO",F363=""),"",F363),IF(V364=800,"",DATA!$M$11)))</f>
        <v/>
      </c>
      <c r="Z364" t="str">
        <f>IF(B363="","",IF(AND($CG$13=2,G363="NO"),"",IF(V364=800,"",LEFT(DATA!$M$12,2)&amp;D363)))</f>
        <v/>
      </c>
      <c r="AA364" t="str">
        <f>IF(B363="","",IF(AND($CG$13=2,G363="NO"),"",IF(V364=800,"",LEFT(DATA!$M$13,2)&amp;D363)))</f>
        <v/>
      </c>
      <c r="AB364" t="str">
        <f>IF(B363="","",IF(AND($CG$13=2,H363="NO"),"",IF(V364=800,"",LEFT(DATA!$M$14,2)&amp;D363)))</f>
        <v/>
      </c>
      <c r="AC364" t="str">
        <f>IF(B363="","",IF(AND($CG$13=2,H363="NO"),"",IF(V364=800,"",LEFT(DATA!$M$15,2)&amp;D363)))</f>
        <v/>
      </c>
      <c r="AD364" t="str">
        <f>IF(B363="","",IF(AND($CG$13=2,I363="NO"),"",IF(V364=800,"",LEFT(DATA!$M$16,2)&amp;D363)))</f>
        <v/>
      </c>
      <c r="AE364" t="str">
        <f>IF(B363="","",IF(AND($CG$13=2,I363="NO"),"",IF(V364=800,"",LEFT(DATA!$M$17,2)&amp;D363)))</f>
        <v/>
      </c>
      <c r="AF364" t="str">
        <f>IF(B363="","",IF(AND($CG$13=2,J363="NO"),"",IF(V364=800,"",LEFT(DATA!$M$18,2)&amp;D363)))</f>
        <v/>
      </c>
      <c r="AG364" t="str">
        <f>IF(B363="","",IF(AND($CG$13=2,J363="NO"),"",IF(V364=800,"",LEFT(DATA!$M$19,2)&amp;D363)))</f>
        <v/>
      </c>
      <c r="AJ364" s="192" t="str">
        <f t="shared" si="360"/>
        <v/>
      </c>
      <c r="AK364" s="192" t="str">
        <f t="shared" si="361"/>
        <v/>
      </c>
      <c r="AL364" s="192" t="str">
        <f t="shared" si="362"/>
        <v/>
      </c>
      <c r="AM364" s="192" t="e">
        <f t="shared" si="363"/>
        <v>#VALUE!</v>
      </c>
      <c r="AN364" s="192">
        <v>350</v>
      </c>
      <c r="AO364" s="192" t="str">
        <f>IF(AL364="","",INDEX($W$15:$AG$402,MATCH(AL364,V$15:$V$402,0),1))</f>
        <v/>
      </c>
      <c r="AP364" s="192" t="str">
        <f t="shared" si="364"/>
        <v/>
      </c>
      <c r="AQ364" s="192" t="str">
        <f t="shared" si="365"/>
        <v/>
      </c>
      <c r="AR364" s="192" t="str">
        <f t="shared" si="366"/>
        <v/>
      </c>
      <c r="AS364" s="192" t="str">
        <f t="shared" si="367"/>
        <v/>
      </c>
      <c r="AT364" s="192" t="str">
        <f t="shared" si="368"/>
        <v/>
      </c>
      <c r="AU364" s="192" t="str">
        <f t="shared" si="369"/>
        <v/>
      </c>
      <c r="AV364" s="192" t="str">
        <f t="shared" si="370"/>
        <v/>
      </c>
      <c r="AW364" s="192" t="str">
        <f t="shared" si="371"/>
        <v/>
      </c>
      <c r="AX364" s="192" t="str">
        <f t="shared" si="372"/>
        <v/>
      </c>
      <c r="AY364" s="192" t="str">
        <f t="shared" si="373"/>
        <v/>
      </c>
      <c r="BB364">
        <f t="shared" si="374"/>
        <v>800</v>
      </c>
      <c r="BC364">
        <f t="shared" si="375"/>
        <v>800</v>
      </c>
      <c r="BD364">
        <f t="shared" si="376"/>
        <v>800</v>
      </c>
      <c r="BE364">
        <f t="shared" si="377"/>
        <v>800</v>
      </c>
      <c r="BF364">
        <f t="shared" si="378"/>
        <v>800</v>
      </c>
      <c r="BG364">
        <f t="shared" si="379"/>
        <v>800</v>
      </c>
      <c r="BH364">
        <v>350</v>
      </c>
      <c r="BK364">
        <f t="shared" si="380"/>
        <v>800</v>
      </c>
      <c r="BL364">
        <f t="shared" si="381"/>
        <v>800</v>
      </c>
      <c r="BM364">
        <f t="shared" si="382"/>
        <v>800</v>
      </c>
      <c r="BN364">
        <f t="shared" si="383"/>
        <v>800</v>
      </c>
      <c r="BO364">
        <f t="shared" si="384"/>
        <v>800</v>
      </c>
      <c r="BP364">
        <f t="shared" si="385"/>
        <v>800</v>
      </c>
      <c r="BQ364">
        <f t="shared" si="386"/>
        <v>800</v>
      </c>
      <c r="CS364" s="193" t="str">
        <f t="shared" si="323"/>
        <v/>
      </c>
      <c r="CT364" s="193" t="str">
        <f t="shared" si="324"/>
        <v/>
      </c>
      <c r="CU364" s="193" t="str">
        <f t="shared" si="325"/>
        <v/>
      </c>
      <c r="CV364" s="193" t="str">
        <f t="shared" si="326"/>
        <v/>
      </c>
      <c r="CW364" s="193" t="str">
        <f t="shared" si="327"/>
        <v/>
      </c>
      <c r="CX364" s="193" t="str">
        <f t="shared" si="328"/>
        <v/>
      </c>
      <c r="CY364" s="193" t="str">
        <f t="shared" si="329"/>
        <v/>
      </c>
      <c r="CZ364" s="193" t="str">
        <f t="shared" si="330"/>
        <v/>
      </c>
      <c r="DA364" s="193" t="str">
        <f t="shared" si="331"/>
        <v/>
      </c>
      <c r="DB364" s="193" t="str">
        <f t="shared" si="332"/>
        <v/>
      </c>
      <c r="DC364" s="193" t="str">
        <f t="shared" si="333"/>
        <v/>
      </c>
      <c r="DF364">
        <v>351</v>
      </c>
      <c r="DG364" s="192" t="e">
        <f t="shared" si="334"/>
        <v>#NUM!</v>
      </c>
      <c r="DH364" s="192" t="e">
        <f t="shared" si="335"/>
        <v>#NUM!</v>
      </c>
      <c r="DI364" s="192" t="e">
        <f t="shared" si="336"/>
        <v>#NUM!</v>
      </c>
      <c r="DJ364" s="192" t="e">
        <f t="shared" si="337"/>
        <v>#NUM!</v>
      </c>
      <c r="DK364" s="192" t="e">
        <f t="shared" si="338"/>
        <v>#NUM!</v>
      </c>
      <c r="DL364" s="192" t="e">
        <f t="shared" si="339"/>
        <v>#NUM!</v>
      </c>
      <c r="DM364" s="192" t="e">
        <f t="shared" si="340"/>
        <v>#NUM!</v>
      </c>
      <c r="DN364" s="192" t="e">
        <f t="shared" si="341"/>
        <v>#NUM!</v>
      </c>
      <c r="DO364" s="192" t="e">
        <f t="shared" si="342"/>
        <v>#NUM!</v>
      </c>
      <c r="DP364" s="192" t="e">
        <f t="shared" si="343"/>
        <v>#NUM!</v>
      </c>
      <c r="DQ364" s="192" t="e">
        <f t="shared" si="344"/>
        <v>#NUM!</v>
      </c>
      <c r="DU364" s="204" t="e">
        <f t="shared" si="345"/>
        <v>#NUM!</v>
      </c>
      <c r="DV364" s="204" t="e">
        <f t="shared" si="346"/>
        <v>#NUM!</v>
      </c>
      <c r="DW364" s="204" t="e">
        <f t="shared" si="347"/>
        <v>#NUM!</v>
      </c>
      <c r="DX364" s="204" t="e">
        <f t="shared" si="348"/>
        <v>#NUM!</v>
      </c>
      <c r="DY364" s="204" t="e">
        <f t="shared" si="349"/>
        <v>#NUM!</v>
      </c>
      <c r="DZ364" s="204" t="e">
        <f t="shared" si="350"/>
        <v>#NUM!</v>
      </c>
      <c r="EA364" s="204" t="e">
        <f t="shared" si="351"/>
        <v>#NUM!</v>
      </c>
      <c r="EB364" s="204" t="e">
        <f t="shared" si="352"/>
        <v>#NUM!</v>
      </c>
      <c r="EC364" s="204" t="e">
        <f t="shared" si="353"/>
        <v>#NUM!</v>
      </c>
      <c r="ED364" s="204" t="e">
        <f t="shared" si="354"/>
        <v>#NUM!</v>
      </c>
      <c r="EE364" s="204" t="e">
        <f t="shared" si="355"/>
        <v>#NUM!</v>
      </c>
    </row>
    <row r="365" spans="2:135" x14ac:dyDescent="0.3">
      <c r="U365">
        <v>351</v>
      </c>
      <c r="V365">
        <f>IF(OR(B364="",K364=CM$15,K364="AB"),800,C364)</f>
        <v>800</v>
      </c>
      <c r="W365" t="str">
        <f t="shared" si="359"/>
        <v/>
      </c>
      <c r="X365" t="str">
        <f>IF(B364="","",IF(OR(W365="",W365=0),"",IF(V365=800,"",INDEX(DATA!$M$10:$Q$10,1,MATCH(W365,DATA!$M$9:$Q$9,0)))))</f>
        <v/>
      </c>
      <c r="Y365" t="str">
        <f>IF(B364="","",IF($CG$13=2,IF(OR(F364="NO",F364=""),"",F364),IF(V365=800,"",DATA!$M$11)))</f>
        <v/>
      </c>
      <c r="Z365" t="str">
        <f>IF(B364="","",IF(AND($CG$13=2,G364="NO"),"",IF(V365=800,"",LEFT(DATA!$M$12,2)&amp;D364)))</f>
        <v/>
      </c>
      <c r="AA365" t="str">
        <f>IF(B364="","",IF(AND($CG$13=2,G364="NO"),"",IF(V365=800,"",LEFT(DATA!$M$13,2)&amp;D364)))</f>
        <v/>
      </c>
      <c r="AB365" t="str">
        <f>IF(B364="","",IF(AND($CG$13=2,H364="NO"),"",IF(V365=800,"",LEFT(DATA!$M$14,2)&amp;D364)))</f>
        <v/>
      </c>
      <c r="AC365" t="str">
        <f>IF(B364="","",IF(AND($CG$13=2,H364="NO"),"",IF(V365=800,"",LEFT(DATA!$M$15,2)&amp;D364)))</f>
        <v/>
      </c>
      <c r="AD365" t="str">
        <f>IF(B364="","",IF(AND($CG$13=2,I364="NO"),"",IF(V365=800,"",LEFT(DATA!$M$16,2)&amp;D364)))</f>
        <v/>
      </c>
      <c r="AE365" t="str">
        <f>IF(B364="","",IF(AND($CG$13=2,I364="NO"),"",IF(V365=800,"",LEFT(DATA!$M$17,2)&amp;D364)))</f>
        <v/>
      </c>
      <c r="AF365" t="str">
        <f>IF(B364="","",IF(AND($CG$13=2,J364="NO"),"",IF(V365=800,"",LEFT(DATA!$M$18,2)&amp;D364)))</f>
        <v/>
      </c>
      <c r="AG365" t="str">
        <f>IF(B364="","",IF(AND($CG$13=2,J364="NO"),"",IF(V365=800,"",LEFT(DATA!$M$19,2)&amp;D364)))</f>
        <v/>
      </c>
      <c r="AJ365" s="192" t="str">
        <f t="shared" si="360"/>
        <v/>
      </c>
      <c r="AK365" s="192" t="str">
        <f t="shared" si="361"/>
        <v/>
      </c>
      <c r="AL365" s="192" t="str">
        <f t="shared" si="362"/>
        <v/>
      </c>
      <c r="AM365" s="192" t="e">
        <f t="shared" si="363"/>
        <v>#VALUE!</v>
      </c>
      <c r="AN365" s="192">
        <v>351</v>
      </c>
      <c r="AO365" s="192" t="str">
        <f>IF(AL365="","",INDEX($W$15:$AG$402,MATCH(AL365,V$15:$V$402,0),1))</f>
        <v/>
      </c>
      <c r="AP365" s="192" t="str">
        <f t="shared" si="364"/>
        <v/>
      </c>
      <c r="AQ365" s="192" t="str">
        <f t="shared" si="365"/>
        <v/>
      </c>
      <c r="AR365" s="192" t="str">
        <f t="shared" si="366"/>
        <v/>
      </c>
      <c r="AS365" s="192" t="str">
        <f t="shared" si="367"/>
        <v/>
      </c>
      <c r="AT365" s="192" t="str">
        <f t="shared" si="368"/>
        <v/>
      </c>
      <c r="AU365" s="192" t="str">
        <f t="shared" si="369"/>
        <v/>
      </c>
      <c r="AV365" s="192" t="str">
        <f t="shared" si="370"/>
        <v/>
      </c>
      <c r="AW365" s="192" t="str">
        <f t="shared" si="371"/>
        <v/>
      </c>
      <c r="AX365" s="192" t="str">
        <f t="shared" si="372"/>
        <v/>
      </c>
      <c r="AY365" s="192" t="str">
        <f t="shared" si="373"/>
        <v/>
      </c>
      <c r="BB365">
        <f t="shared" si="374"/>
        <v>800</v>
      </c>
      <c r="BC365">
        <f t="shared" si="375"/>
        <v>800</v>
      </c>
      <c r="BD365">
        <f t="shared" si="376"/>
        <v>800</v>
      </c>
      <c r="BE365">
        <f t="shared" si="377"/>
        <v>800</v>
      </c>
      <c r="BF365">
        <f t="shared" si="378"/>
        <v>800</v>
      </c>
      <c r="BG365">
        <f t="shared" si="379"/>
        <v>800</v>
      </c>
      <c r="BH365">
        <v>351</v>
      </c>
      <c r="BK365">
        <f t="shared" si="380"/>
        <v>800</v>
      </c>
      <c r="BL365">
        <f t="shared" si="381"/>
        <v>800</v>
      </c>
      <c r="BM365">
        <f t="shared" si="382"/>
        <v>800</v>
      </c>
      <c r="BN365">
        <f t="shared" si="383"/>
        <v>800</v>
      </c>
      <c r="BO365">
        <f t="shared" si="384"/>
        <v>800</v>
      </c>
      <c r="BP365">
        <f t="shared" si="385"/>
        <v>800</v>
      </c>
      <c r="BQ365">
        <f t="shared" si="386"/>
        <v>800</v>
      </c>
      <c r="CS365" s="193" t="str">
        <f t="shared" si="323"/>
        <v/>
      </c>
      <c r="CT365" s="193" t="str">
        <f t="shared" si="324"/>
        <v/>
      </c>
      <c r="CU365" s="193" t="str">
        <f t="shared" si="325"/>
        <v/>
      </c>
      <c r="CV365" s="193" t="str">
        <f t="shared" si="326"/>
        <v/>
      </c>
      <c r="CW365" s="193" t="str">
        <f t="shared" si="327"/>
        <v/>
      </c>
      <c r="CX365" s="193" t="str">
        <f t="shared" si="328"/>
        <v/>
      </c>
      <c r="CY365" s="193" t="str">
        <f t="shared" si="329"/>
        <v/>
      </c>
      <c r="CZ365" s="193" t="str">
        <f t="shared" si="330"/>
        <v/>
      </c>
      <c r="DA365" s="193" t="str">
        <f t="shared" si="331"/>
        <v/>
      </c>
      <c r="DB365" s="193" t="str">
        <f t="shared" si="332"/>
        <v/>
      </c>
      <c r="DC365" s="193" t="str">
        <f t="shared" si="333"/>
        <v/>
      </c>
      <c r="DF365">
        <v>352</v>
      </c>
      <c r="DG365" s="192" t="e">
        <f t="shared" si="334"/>
        <v>#NUM!</v>
      </c>
      <c r="DH365" s="192" t="e">
        <f t="shared" si="335"/>
        <v>#NUM!</v>
      </c>
      <c r="DI365" s="192" t="e">
        <f t="shared" si="336"/>
        <v>#NUM!</v>
      </c>
      <c r="DJ365" s="192" t="e">
        <f t="shared" si="337"/>
        <v>#NUM!</v>
      </c>
      <c r="DK365" s="192" t="e">
        <f t="shared" si="338"/>
        <v>#NUM!</v>
      </c>
      <c r="DL365" s="192" t="e">
        <f t="shared" si="339"/>
        <v>#NUM!</v>
      </c>
      <c r="DM365" s="192" t="e">
        <f t="shared" si="340"/>
        <v>#NUM!</v>
      </c>
      <c r="DN365" s="192" t="e">
        <f t="shared" si="341"/>
        <v>#NUM!</v>
      </c>
      <c r="DO365" s="192" t="e">
        <f t="shared" si="342"/>
        <v>#NUM!</v>
      </c>
      <c r="DP365" s="192" t="e">
        <f t="shared" si="343"/>
        <v>#NUM!</v>
      </c>
      <c r="DQ365" s="192" t="e">
        <f t="shared" si="344"/>
        <v>#NUM!</v>
      </c>
      <c r="DU365" s="204" t="e">
        <f t="shared" si="345"/>
        <v>#NUM!</v>
      </c>
      <c r="DV365" s="204" t="e">
        <f t="shared" si="346"/>
        <v>#NUM!</v>
      </c>
      <c r="DW365" s="204" t="e">
        <f t="shared" si="347"/>
        <v>#NUM!</v>
      </c>
      <c r="DX365" s="204" t="e">
        <f t="shared" si="348"/>
        <v>#NUM!</v>
      </c>
      <c r="DY365" s="204" t="e">
        <f t="shared" si="349"/>
        <v>#NUM!</v>
      </c>
      <c r="DZ365" s="204" t="e">
        <f t="shared" si="350"/>
        <v>#NUM!</v>
      </c>
      <c r="EA365" s="204" t="e">
        <f t="shared" si="351"/>
        <v>#NUM!</v>
      </c>
      <c r="EB365" s="204" t="e">
        <f t="shared" si="352"/>
        <v>#NUM!</v>
      </c>
      <c r="EC365" s="204" t="e">
        <f t="shared" si="353"/>
        <v>#NUM!</v>
      </c>
      <c r="ED365" s="204" t="e">
        <f t="shared" si="354"/>
        <v>#NUM!</v>
      </c>
      <c r="EE365" s="204" t="e">
        <f t="shared" si="355"/>
        <v>#NUM!</v>
      </c>
    </row>
    <row r="366" spans="2:135" x14ac:dyDescent="0.3">
      <c r="U366">
        <v>352</v>
      </c>
      <c r="V366">
        <f t="shared" si="358"/>
        <v>800</v>
      </c>
      <c r="W366" t="str">
        <f t="shared" si="359"/>
        <v/>
      </c>
      <c r="X366" t="str">
        <f>IF(B365="","",IF(OR(W366="",W366=0),"",IF(V366=800,"",INDEX(DATA!$M$10:$Q$10,1,MATCH(W366,DATA!$M$9:$Q$9,0)))))</f>
        <v/>
      </c>
      <c r="Y366" t="str">
        <f>IF(B365="","",IF($CG$13=2,IF(OR(F365="NO",F365=""),"",F365),IF(V366=800,"",DATA!$M$11)))</f>
        <v/>
      </c>
      <c r="Z366" t="str">
        <f>IF(B365="","",IF(AND($CG$13=2,G365="NO"),"",IF(V366=800,"",LEFT(DATA!$M$12,2)&amp;D365)))</f>
        <v/>
      </c>
      <c r="AA366" t="str">
        <f>IF(B365="","",IF(AND($CG$13=2,G365="NO"),"",IF(V366=800,"",LEFT(DATA!$M$13,2)&amp;D365)))</f>
        <v/>
      </c>
      <c r="AB366" t="str">
        <f>IF(B365="","",IF(AND($CG$13=2,H365="NO"),"",IF(V366=800,"",LEFT(DATA!$M$14,2)&amp;D365)))</f>
        <v/>
      </c>
      <c r="AC366" t="str">
        <f>IF(B365="","",IF(AND($CG$13=2,H365="NO"),"",IF(V366=800,"",LEFT(DATA!$M$15,2)&amp;D365)))</f>
        <v/>
      </c>
      <c r="AD366" t="str">
        <f>IF(B365="","",IF(AND($CG$13=2,I365="NO"),"",IF(V366=800,"",LEFT(DATA!$M$16,2)&amp;D365)))</f>
        <v/>
      </c>
      <c r="AE366" t="str">
        <f>IF(B365="","",IF(AND($CG$13=2,I365="NO"),"",IF(V366=800,"",LEFT(DATA!$M$17,2)&amp;D365)))</f>
        <v/>
      </c>
      <c r="AF366" t="str">
        <f>IF(B365="","",IF(AND($CG$13=2,J365="NO"),"",IF(V366=800,"",LEFT(DATA!$M$18,2)&amp;D365)))</f>
        <v/>
      </c>
      <c r="AG366" t="str">
        <f>IF(B365="","",IF(AND($CG$13=2,J365="NO"),"",IF(V366=800,"",LEFT(DATA!$M$19,2)&amp;D365)))</f>
        <v/>
      </c>
      <c r="AJ366" s="192" t="str">
        <f t="shared" si="360"/>
        <v/>
      </c>
      <c r="AK366" s="192" t="str">
        <f t="shared" si="361"/>
        <v/>
      </c>
      <c r="AL366" s="192" t="str">
        <f t="shared" si="362"/>
        <v/>
      </c>
      <c r="AM366" s="192" t="e">
        <f t="shared" si="363"/>
        <v>#VALUE!</v>
      </c>
      <c r="AN366" s="192">
        <v>352</v>
      </c>
      <c r="AO366" s="192" t="str">
        <f>IF(AL366="","",INDEX($W$15:$AG$402,MATCH(AL366,V$15:$V$402,0),1))</f>
        <v/>
      </c>
      <c r="AP366" s="192" t="str">
        <f t="shared" si="364"/>
        <v/>
      </c>
      <c r="AQ366" s="192" t="str">
        <f t="shared" si="365"/>
        <v/>
      </c>
      <c r="AR366" s="192" t="str">
        <f t="shared" si="366"/>
        <v/>
      </c>
      <c r="AS366" s="192" t="str">
        <f t="shared" si="367"/>
        <v/>
      </c>
      <c r="AT366" s="192" t="str">
        <f t="shared" si="368"/>
        <v/>
      </c>
      <c r="AU366" s="192" t="str">
        <f t="shared" si="369"/>
        <v/>
      </c>
      <c r="AV366" s="192" t="str">
        <f t="shared" si="370"/>
        <v/>
      </c>
      <c r="AW366" s="192" t="str">
        <f t="shared" si="371"/>
        <v/>
      </c>
      <c r="AX366" s="192" t="str">
        <f t="shared" si="372"/>
        <v/>
      </c>
      <c r="AY366" s="192" t="str">
        <f t="shared" si="373"/>
        <v/>
      </c>
      <c r="BB366">
        <f t="shared" si="374"/>
        <v>800</v>
      </c>
      <c r="BC366">
        <f t="shared" si="375"/>
        <v>800</v>
      </c>
      <c r="BD366">
        <f t="shared" si="376"/>
        <v>800</v>
      </c>
      <c r="BE366">
        <f t="shared" si="377"/>
        <v>800</v>
      </c>
      <c r="BF366">
        <f t="shared" si="378"/>
        <v>800</v>
      </c>
      <c r="BG366">
        <f t="shared" si="379"/>
        <v>800</v>
      </c>
      <c r="BH366">
        <v>352</v>
      </c>
      <c r="BK366">
        <f t="shared" si="380"/>
        <v>800</v>
      </c>
      <c r="BL366">
        <f t="shared" si="381"/>
        <v>800</v>
      </c>
      <c r="BM366">
        <f t="shared" si="382"/>
        <v>800</v>
      </c>
      <c r="BN366">
        <f t="shared" si="383"/>
        <v>800</v>
      </c>
      <c r="BO366">
        <f t="shared" si="384"/>
        <v>800</v>
      </c>
      <c r="BP366">
        <f t="shared" si="385"/>
        <v>800</v>
      </c>
      <c r="BQ366">
        <f t="shared" si="386"/>
        <v>800</v>
      </c>
      <c r="CS366" s="193" t="str">
        <f t="shared" si="323"/>
        <v/>
      </c>
      <c r="CT366" s="193" t="str">
        <f t="shared" si="324"/>
        <v/>
      </c>
      <c r="CU366" s="193" t="str">
        <f t="shared" si="325"/>
        <v/>
      </c>
      <c r="CV366" s="193" t="str">
        <f t="shared" si="326"/>
        <v/>
      </c>
      <c r="CW366" s="193" t="str">
        <f t="shared" si="327"/>
        <v/>
      </c>
      <c r="CX366" s="193" t="str">
        <f t="shared" si="328"/>
        <v/>
      </c>
      <c r="CY366" s="193" t="str">
        <f t="shared" si="329"/>
        <v/>
      </c>
      <c r="CZ366" s="193" t="str">
        <f t="shared" si="330"/>
        <v/>
      </c>
      <c r="DA366" s="193" t="str">
        <f t="shared" si="331"/>
        <v/>
      </c>
      <c r="DB366" s="193" t="str">
        <f t="shared" si="332"/>
        <v/>
      </c>
      <c r="DC366" s="193" t="str">
        <f t="shared" si="333"/>
        <v/>
      </c>
      <c r="DF366">
        <v>353</v>
      </c>
      <c r="DG366" s="192" t="e">
        <f t="shared" si="334"/>
        <v>#NUM!</v>
      </c>
      <c r="DH366" s="192" t="e">
        <f t="shared" si="335"/>
        <v>#NUM!</v>
      </c>
      <c r="DI366" s="192" t="e">
        <f t="shared" si="336"/>
        <v>#NUM!</v>
      </c>
      <c r="DJ366" s="192" t="e">
        <f t="shared" si="337"/>
        <v>#NUM!</v>
      </c>
      <c r="DK366" s="192" t="e">
        <f t="shared" si="338"/>
        <v>#NUM!</v>
      </c>
      <c r="DL366" s="192" t="e">
        <f t="shared" si="339"/>
        <v>#NUM!</v>
      </c>
      <c r="DM366" s="192" t="e">
        <f t="shared" si="340"/>
        <v>#NUM!</v>
      </c>
      <c r="DN366" s="192" t="e">
        <f t="shared" si="341"/>
        <v>#NUM!</v>
      </c>
      <c r="DO366" s="192" t="e">
        <f t="shared" si="342"/>
        <v>#NUM!</v>
      </c>
      <c r="DP366" s="192" t="e">
        <f t="shared" si="343"/>
        <v>#NUM!</v>
      </c>
      <c r="DQ366" s="192" t="e">
        <f t="shared" si="344"/>
        <v>#NUM!</v>
      </c>
      <c r="DU366" s="204" t="e">
        <f t="shared" si="345"/>
        <v>#NUM!</v>
      </c>
      <c r="DV366" s="204" t="e">
        <f t="shared" si="346"/>
        <v>#NUM!</v>
      </c>
      <c r="DW366" s="204" t="e">
        <f t="shared" si="347"/>
        <v>#NUM!</v>
      </c>
      <c r="DX366" s="204" t="e">
        <f t="shared" si="348"/>
        <v>#NUM!</v>
      </c>
      <c r="DY366" s="204" t="e">
        <f t="shared" si="349"/>
        <v>#NUM!</v>
      </c>
      <c r="DZ366" s="204" t="e">
        <f t="shared" si="350"/>
        <v>#NUM!</v>
      </c>
      <c r="EA366" s="204" t="e">
        <f t="shared" si="351"/>
        <v>#NUM!</v>
      </c>
      <c r="EB366" s="204" t="e">
        <f t="shared" si="352"/>
        <v>#NUM!</v>
      </c>
      <c r="EC366" s="204" t="e">
        <f t="shared" si="353"/>
        <v>#NUM!</v>
      </c>
      <c r="ED366" s="204" t="e">
        <f t="shared" si="354"/>
        <v>#NUM!</v>
      </c>
      <c r="EE366" s="204" t="e">
        <f t="shared" si="355"/>
        <v>#NUM!</v>
      </c>
    </row>
    <row r="367" spans="2:135" x14ac:dyDescent="0.3">
      <c r="U367">
        <v>353</v>
      </c>
      <c r="V367">
        <f t="shared" si="358"/>
        <v>800</v>
      </c>
      <c r="W367" t="str">
        <f t="shared" si="359"/>
        <v/>
      </c>
      <c r="X367" t="str">
        <f>IF(B366="","",IF(OR(W367="",W367=0),"",IF(V367=800,"",INDEX(DATA!$M$10:$Q$10,1,MATCH(W367,DATA!$M$9:$Q$9,0)))))</f>
        <v/>
      </c>
      <c r="Y367" t="str">
        <f>IF(B366="","",IF($CG$13=2,IF(OR(F366="NO",F366=""),"",F366),IF(V367=800,"",DATA!$M$11)))</f>
        <v/>
      </c>
      <c r="Z367" t="str">
        <f>IF(B366="","",IF(AND($CG$13=2,G366="NO"),"",IF(V367=800,"",LEFT(DATA!$M$12,2)&amp;D366)))</f>
        <v/>
      </c>
      <c r="AA367" t="str">
        <f>IF(B366="","",IF(AND($CG$13=2,G366="NO"),"",IF(V367=800,"",LEFT(DATA!$M$13,2)&amp;D366)))</f>
        <v/>
      </c>
      <c r="AB367" t="str">
        <f>IF(B366="","",IF(AND($CG$13=2,H366="NO"),"",IF(V367=800,"",LEFT(DATA!$M$14,2)&amp;D366)))</f>
        <v/>
      </c>
      <c r="AC367" t="str">
        <f>IF(B366="","",IF(AND($CG$13=2,H366="NO"),"",IF(V367=800,"",LEFT(DATA!$M$15,2)&amp;D366)))</f>
        <v/>
      </c>
      <c r="AD367" t="str">
        <f>IF(B366="","",IF(AND($CG$13=2,I366="NO"),"",IF(V367=800,"",LEFT(DATA!$M$16,2)&amp;D366)))</f>
        <v/>
      </c>
      <c r="AE367" t="str">
        <f>IF(B366="","",IF(AND($CG$13=2,I366="NO"),"",IF(V367=800,"",LEFT(DATA!$M$17,2)&amp;D366)))</f>
        <v/>
      </c>
      <c r="AF367" t="str">
        <f>IF(B366="","",IF(AND($CG$13=2,J366="NO"),"",IF(V367=800,"",LEFT(DATA!$M$18,2)&amp;D366)))</f>
        <v/>
      </c>
      <c r="AG367" t="str">
        <f>IF(B366="","",IF(AND($CG$13=2,J366="NO"),"",IF(V367=800,"",LEFT(DATA!$M$19,2)&amp;D366)))</f>
        <v/>
      </c>
      <c r="AJ367" s="192" t="str">
        <f t="shared" si="360"/>
        <v/>
      </c>
      <c r="AK367" s="192" t="str">
        <f t="shared" si="361"/>
        <v/>
      </c>
      <c r="AL367" s="192" t="str">
        <f t="shared" si="362"/>
        <v/>
      </c>
      <c r="AM367" s="192" t="e">
        <f t="shared" si="363"/>
        <v>#VALUE!</v>
      </c>
      <c r="AN367" s="192">
        <v>353</v>
      </c>
      <c r="AO367" s="192" t="str">
        <f>IF(AL367="","",INDEX($W$15:$AG$402,MATCH(AL367,V$15:$V$402,0),1))</f>
        <v/>
      </c>
      <c r="AP367" s="192" t="str">
        <f t="shared" si="364"/>
        <v/>
      </c>
      <c r="AQ367" s="192" t="str">
        <f t="shared" si="365"/>
        <v/>
      </c>
      <c r="AR367" s="192" t="str">
        <f t="shared" si="366"/>
        <v/>
      </c>
      <c r="AS367" s="192" t="str">
        <f t="shared" si="367"/>
        <v/>
      </c>
      <c r="AT367" s="192" t="str">
        <f t="shared" si="368"/>
        <v/>
      </c>
      <c r="AU367" s="192" t="str">
        <f t="shared" si="369"/>
        <v/>
      </c>
      <c r="AV367" s="192" t="str">
        <f t="shared" si="370"/>
        <v/>
      </c>
      <c r="AW367" s="192" t="str">
        <f t="shared" si="371"/>
        <v/>
      </c>
      <c r="AX367" s="192" t="str">
        <f t="shared" si="372"/>
        <v/>
      </c>
      <c r="AY367" s="192" t="str">
        <f t="shared" si="373"/>
        <v/>
      </c>
      <c r="BB367">
        <f t="shared" si="374"/>
        <v>800</v>
      </c>
      <c r="BC367">
        <f t="shared" si="375"/>
        <v>800</v>
      </c>
      <c r="BD367">
        <f t="shared" si="376"/>
        <v>800</v>
      </c>
      <c r="BE367">
        <f t="shared" si="377"/>
        <v>800</v>
      </c>
      <c r="BF367">
        <f t="shared" si="378"/>
        <v>800</v>
      </c>
      <c r="BG367">
        <f t="shared" si="379"/>
        <v>800</v>
      </c>
      <c r="BH367">
        <v>353</v>
      </c>
      <c r="BK367">
        <f t="shared" si="380"/>
        <v>800</v>
      </c>
      <c r="BL367">
        <f t="shared" si="381"/>
        <v>800</v>
      </c>
      <c r="BM367">
        <f t="shared" si="382"/>
        <v>800</v>
      </c>
      <c r="BN367">
        <f t="shared" si="383"/>
        <v>800</v>
      </c>
      <c r="BO367">
        <f t="shared" si="384"/>
        <v>800</v>
      </c>
      <c r="BP367">
        <f t="shared" si="385"/>
        <v>800</v>
      </c>
      <c r="BQ367">
        <f t="shared" si="386"/>
        <v>800</v>
      </c>
      <c r="CS367" s="193" t="str">
        <f t="shared" si="323"/>
        <v/>
      </c>
      <c r="CT367" s="193" t="str">
        <f t="shared" si="324"/>
        <v/>
      </c>
      <c r="CU367" s="193" t="str">
        <f t="shared" si="325"/>
        <v/>
      </c>
      <c r="CV367" s="193" t="str">
        <f t="shared" si="326"/>
        <v/>
      </c>
      <c r="CW367" s="193" t="str">
        <f t="shared" si="327"/>
        <v/>
      </c>
      <c r="CX367" s="193" t="str">
        <f t="shared" si="328"/>
        <v/>
      </c>
      <c r="CY367" s="193" t="str">
        <f t="shared" si="329"/>
        <v/>
      </c>
      <c r="CZ367" s="193" t="str">
        <f t="shared" si="330"/>
        <v/>
      </c>
      <c r="DA367" s="193" t="str">
        <f t="shared" si="331"/>
        <v/>
      </c>
      <c r="DB367" s="193" t="str">
        <f t="shared" si="332"/>
        <v/>
      </c>
      <c r="DC367" s="193" t="str">
        <f t="shared" si="333"/>
        <v/>
      </c>
      <c r="DF367">
        <v>354</v>
      </c>
      <c r="DG367" s="192" t="e">
        <f t="shared" si="334"/>
        <v>#NUM!</v>
      </c>
      <c r="DH367" s="192" t="e">
        <f t="shared" si="335"/>
        <v>#NUM!</v>
      </c>
      <c r="DI367" s="192" t="e">
        <f t="shared" si="336"/>
        <v>#NUM!</v>
      </c>
      <c r="DJ367" s="192" t="e">
        <f t="shared" si="337"/>
        <v>#NUM!</v>
      </c>
      <c r="DK367" s="192" t="e">
        <f t="shared" si="338"/>
        <v>#NUM!</v>
      </c>
      <c r="DL367" s="192" t="e">
        <f t="shared" si="339"/>
        <v>#NUM!</v>
      </c>
      <c r="DM367" s="192" t="e">
        <f t="shared" si="340"/>
        <v>#NUM!</v>
      </c>
      <c r="DN367" s="192" t="e">
        <f t="shared" si="341"/>
        <v>#NUM!</v>
      </c>
      <c r="DO367" s="192" t="e">
        <f t="shared" si="342"/>
        <v>#NUM!</v>
      </c>
      <c r="DP367" s="192" t="e">
        <f t="shared" si="343"/>
        <v>#NUM!</v>
      </c>
      <c r="DQ367" s="192" t="e">
        <f t="shared" si="344"/>
        <v>#NUM!</v>
      </c>
      <c r="DU367" s="204" t="e">
        <f t="shared" si="345"/>
        <v>#NUM!</v>
      </c>
      <c r="DV367" s="204" t="e">
        <f t="shared" si="346"/>
        <v>#NUM!</v>
      </c>
      <c r="DW367" s="204" t="e">
        <f t="shared" si="347"/>
        <v>#NUM!</v>
      </c>
      <c r="DX367" s="204" t="e">
        <f t="shared" si="348"/>
        <v>#NUM!</v>
      </c>
      <c r="DY367" s="204" t="e">
        <f t="shared" si="349"/>
        <v>#NUM!</v>
      </c>
      <c r="DZ367" s="204" t="e">
        <f t="shared" si="350"/>
        <v>#NUM!</v>
      </c>
      <c r="EA367" s="204" t="e">
        <f t="shared" si="351"/>
        <v>#NUM!</v>
      </c>
      <c r="EB367" s="204" t="e">
        <f t="shared" si="352"/>
        <v>#NUM!</v>
      </c>
      <c r="EC367" s="204" t="e">
        <f t="shared" si="353"/>
        <v>#NUM!</v>
      </c>
      <c r="ED367" s="204" t="e">
        <f t="shared" si="354"/>
        <v>#NUM!</v>
      </c>
      <c r="EE367" s="204" t="e">
        <f t="shared" si="355"/>
        <v>#NUM!</v>
      </c>
    </row>
    <row r="368" spans="2:135" x14ac:dyDescent="0.3">
      <c r="U368">
        <v>354</v>
      </c>
      <c r="V368">
        <f t="shared" si="358"/>
        <v>800</v>
      </c>
      <c r="W368" t="str">
        <f t="shared" si="359"/>
        <v/>
      </c>
      <c r="X368" t="str">
        <f>IF(B367="","",IF(OR(W368="",W368=0),"",IF(V368=800,"",INDEX(DATA!$M$10:$Q$10,1,MATCH(W368,DATA!$M$9:$Q$9,0)))))</f>
        <v/>
      </c>
      <c r="Y368" t="str">
        <f>IF(B367="","",IF($CG$13=2,IF(OR(F367="NO",F367=""),"",F367),IF(V368=800,"",DATA!$M$11)))</f>
        <v/>
      </c>
      <c r="Z368" t="str">
        <f>IF(B367="","",IF(AND($CG$13=2,G367="NO"),"",IF(V368=800,"",LEFT(DATA!$M$12,2)&amp;D367)))</f>
        <v/>
      </c>
      <c r="AA368" t="str">
        <f>IF(B367="","",IF(AND($CG$13=2,G367="NO"),"",IF(V368=800,"",LEFT(DATA!$M$13,2)&amp;D367)))</f>
        <v/>
      </c>
      <c r="AB368" t="str">
        <f>IF(B367="","",IF(AND($CG$13=2,H367="NO"),"",IF(V368=800,"",LEFT(DATA!$M$14,2)&amp;D367)))</f>
        <v/>
      </c>
      <c r="AC368" t="str">
        <f>IF(B367="","",IF(AND($CG$13=2,H367="NO"),"",IF(V368=800,"",LEFT(DATA!$M$15,2)&amp;D367)))</f>
        <v/>
      </c>
      <c r="AD368" t="str">
        <f>IF(B367="","",IF(AND($CG$13=2,I367="NO"),"",IF(V368=800,"",LEFT(DATA!$M$16,2)&amp;D367)))</f>
        <v/>
      </c>
      <c r="AE368" t="str">
        <f>IF(B367="","",IF(AND($CG$13=2,I367="NO"),"",IF(V368=800,"",LEFT(DATA!$M$17,2)&amp;D367)))</f>
        <v/>
      </c>
      <c r="AF368" t="str">
        <f>IF(B367="","",IF(AND($CG$13=2,J367="NO"),"",IF(V368=800,"",LEFT(DATA!$M$18,2)&amp;D367)))</f>
        <v/>
      </c>
      <c r="AG368" t="str">
        <f>IF(B367="","",IF(AND($CG$13=2,J367="NO"),"",IF(V368=800,"",LEFT(DATA!$M$19,2)&amp;D367)))</f>
        <v/>
      </c>
      <c r="AJ368" s="192" t="str">
        <f t="shared" si="360"/>
        <v/>
      </c>
      <c r="AK368" s="192" t="str">
        <f t="shared" si="361"/>
        <v/>
      </c>
      <c r="AL368" s="192" t="str">
        <f t="shared" si="362"/>
        <v/>
      </c>
      <c r="AM368" s="192" t="e">
        <f t="shared" si="363"/>
        <v>#VALUE!</v>
      </c>
      <c r="AN368" s="192">
        <v>354</v>
      </c>
      <c r="AO368" s="192" t="str">
        <f>IF(AL368="","",INDEX($W$15:$AG$402,MATCH(AL368,V$15:$V$402,0),1))</f>
        <v/>
      </c>
      <c r="AP368" s="192" t="str">
        <f t="shared" si="364"/>
        <v/>
      </c>
      <c r="AQ368" s="192" t="str">
        <f t="shared" si="365"/>
        <v/>
      </c>
      <c r="AR368" s="192" t="str">
        <f t="shared" si="366"/>
        <v/>
      </c>
      <c r="AS368" s="192" t="str">
        <f t="shared" si="367"/>
        <v/>
      </c>
      <c r="AT368" s="192" t="str">
        <f t="shared" si="368"/>
        <v/>
      </c>
      <c r="AU368" s="192" t="str">
        <f t="shared" si="369"/>
        <v/>
      </c>
      <c r="AV368" s="192" t="str">
        <f t="shared" si="370"/>
        <v/>
      </c>
      <c r="AW368" s="192" t="str">
        <f t="shared" si="371"/>
        <v/>
      </c>
      <c r="AX368" s="192" t="str">
        <f t="shared" si="372"/>
        <v/>
      </c>
      <c r="AY368" s="192" t="str">
        <f t="shared" si="373"/>
        <v/>
      </c>
      <c r="BB368">
        <f t="shared" si="374"/>
        <v>800</v>
      </c>
      <c r="BC368">
        <f t="shared" si="375"/>
        <v>800</v>
      </c>
      <c r="BD368">
        <f t="shared" si="376"/>
        <v>800</v>
      </c>
      <c r="BE368">
        <f t="shared" si="377"/>
        <v>800</v>
      </c>
      <c r="BF368">
        <f t="shared" si="378"/>
        <v>800</v>
      </c>
      <c r="BG368">
        <f t="shared" si="379"/>
        <v>800</v>
      </c>
      <c r="BH368">
        <v>354</v>
      </c>
      <c r="BK368">
        <f t="shared" si="380"/>
        <v>800</v>
      </c>
      <c r="BL368">
        <f t="shared" si="381"/>
        <v>800</v>
      </c>
      <c r="BM368">
        <f t="shared" si="382"/>
        <v>800</v>
      </c>
      <c r="BN368">
        <f t="shared" si="383"/>
        <v>800</v>
      </c>
      <c r="BO368">
        <f t="shared" si="384"/>
        <v>800</v>
      </c>
      <c r="BP368">
        <f t="shared" si="385"/>
        <v>800</v>
      </c>
      <c r="BQ368">
        <f t="shared" si="386"/>
        <v>800</v>
      </c>
      <c r="CS368" s="193" t="str">
        <f t="shared" si="323"/>
        <v/>
      </c>
      <c r="CT368" s="193" t="str">
        <f t="shared" si="324"/>
        <v/>
      </c>
      <c r="CU368" s="193" t="str">
        <f t="shared" si="325"/>
        <v/>
      </c>
      <c r="CV368" s="193" t="str">
        <f t="shared" si="326"/>
        <v/>
      </c>
      <c r="CW368" s="193" t="str">
        <f t="shared" si="327"/>
        <v/>
      </c>
      <c r="CX368" s="193" t="str">
        <f t="shared" si="328"/>
        <v/>
      </c>
      <c r="CY368" s="193" t="str">
        <f t="shared" si="329"/>
        <v/>
      </c>
      <c r="CZ368" s="193" t="str">
        <f t="shared" si="330"/>
        <v/>
      </c>
      <c r="DA368" s="193" t="str">
        <f t="shared" si="331"/>
        <v/>
      </c>
      <c r="DB368" s="193" t="str">
        <f t="shared" si="332"/>
        <v/>
      </c>
      <c r="DC368" s="193" t="str">
        <f t="shared" si="333"/>
        <v/>
      </c>
      <c r="DF368">
        <v>355</v>
      </c>
      <c r="DG368" s="192" t="e">
        <f t="shared" si="334"/>
        <v>#NUM!</v>
      </c>
      <c r="DH368" s="192" t="e">
        <f t="shared" si="335"/>
        <v>#NUM!</v>
      </c>
      <c r="DI368" s="192" t="e">
        <f t="shared" si="336"/>
        <v>#NUM!</v>
      </c>
      <c r="DJ368" s="192" t="e">
        <f t="shared" si="337"/>
        <v>#NUM!</v>
      </c>
      <c r="DK368" s="192" t="e">
        <f t="shared" si="338"/>
        <v>#NUM!</v>
      </c>
      <c r="DL368" s="192" t="e">
        <f t="shared" si="339"/>
        <v>#NUM!</v>
      </c>
      <c r="DM368" s="192" t="e">
        <f t="shared" si="340"/>
        <v>#NUM!</v>
      </c>
      <c r="DN368" s="192" t="e">
        <f t="shared" si="341"/>
        <v>#NUM!</v>
      </c>
      <c r="DO368" s="192" t="e">
        <f t="shared" si="342"/>
        <v>#NUM!</v>
      </c>
      <c r="DP368" s="192" t="e">
        <f t="shared" si="343"/>
        <v>#NUM!</v>
      </c>
      <c r="DQ368" s="192" t="e">
        <f t="shared" si="344"/>
        <v>#NUM!</v>
      </c>
      <c r="DU368" s="204" t="e">
        <f t="shared" si="345"/>
        <v>#NUM!</v>
      </c>
      <c r="DV368" s="204" t="e">
        <f t="shared" si="346"/>
        <v>#NUM!</v>
      </c>
      <c r="DW368" s="204" t="e">
        <f t="shared" si="347"/>
        <v>#NUM!</v>
      </c>
      <c r="DX368" s="204" t="e">
        <f t="shared" si="348"/>
        <v>#NUM!</v>
      </c>
      <c r="DY368" s="204" t="e">
        <f t="shared" si="349"/>
        <v>#NUM!</v>
      </c>
      <c r="DZ368" s="204" t="e">
        <f t="shared" si="350"/>
        <v>#NUM!</v>
      </c>
      <c r="EA368" s="204" t="e">
        <f t="shared" si="351"/>
        <v>#NUM!</v>
      </c>
      <c r="EB368" s="204" t="e">
        <f t="shared" si="352"/>
        <v>#NUM!</v>
      </c>
      <c r="EC368" s="204" t="e">
        <f t="shared" si="353"/>
        <v>#NUM!</v>
      </c>
      <c r="ED368" s="204" t="e">
        <f t="shared" si="354"/>
        <v>#NUM!</v>
      </c>
      <c r="EE368" s="204" t="e">
        <f t="shared" si="355"/>
        <v>#NUM!</v>
      </c>
    </row>
    <row r="369" spans="21:135" x14ac:dyDescent="0.3">
      <c r="U369">
        <v>355</v>
      </c>
      <c r="V369">
        <f t="shared" si="358"/>
        <v>800</v>
      </c>
      <c r="W369" t="str">
        <f t="shared" si="359"/>
        <v/>
      </c>
      <c r="X369" t="str">
        <f>IF(B368="","",IF(OR(W369="",W369=0),"",IF(V369=800,"",INDEX(DATA!$M$10:$Q$10,1,MATCH(W369,DATA!$M$9:$Q$9,0)))))</f>
        <v/>
      </c>
      <c r="Y369" t="str">
        <f>IF(B368="","",IF($CG$13=2,IF(OR(F368="NO",F368=""),"",F368),IF(V369=800,"",DATA!$M$11)))</f>
        <v/>
      </c>
      <c r="Z369" t="str">
        <f>IF(B368="","",IF(AND($CG$13=2,G368="NO"),"",IF(V369=800,"",LEFT(DATA!$M$12,2)&amp;D368)))</f>
        <v/>
      </c>
      <c r="AA369" t="str">
        <f>IF(B368="","",IF(AND($CG$13=2,G368="NO"),"",IF(V369=800,"",LEFT(DATA!$M$13,2)&amp;D368)))</f>
        <v/>
      </c>
      <c r="AB369" t="str">
        <f>IF(B368="","",IF(AND($CG$13=2,H368="NO"),"",IF(V369=800,"",LEFT(DATA!$M$14,2)&amp;D368)))</f>
        <v/>
      </c>
      <c r="AC369" t="str">
        <f>IF(B368="","",IF(AND($CG$13=2,H368="NO"),"",IF(V369=800,"",LEFT(DATA!$M$15,2)&amp;D368)))</f>
        <v/>
      </c>
      <c r="AD369" t="str">
        <f>IF(B368="","",IF(AND($CG$13=2,I368="NO"),"",IF(V369=800,"",LEFT(DATA!$M$16,2)&amp;D368)))</f>
        <v/>
      </c>
      <c r="AE369" t="str">
        <f>IF(B368="","",IF(AND($CG$13=2,I368="NO"),"",IF(V369=800,"",LEFT(DATA!$M$17,2)&amp;D368)))</f>
        <v/>
      </c>
      <c r="AF369" t="str">
        <f>IF(B368="","",IF(AND($CG$13=2,J368="NO"),"",IF(V369=800,"",LEFT(DATA!$M$18,2)&amp;D368)))</f>
        <v/>
      </c>
      <c r="AG369" t="str">
        <f>IF(B368="","",IF(AND($CG$13=2,J368="NO"),"",IF(V369=800,"",LEFT(DATA!$M$19,2)&amp;D368)))</f>
        <v/>
      </c>
      <c r="AJ369" s="192" t="str">
        <f t="shared" si="360"/>
        <v/>
      </c>
      <c r="AK369" s="192" t="str">
        <f t="shared" si="361"/>
        <v/>
      </c>
      <c r="AL369" s="192" t="str">
        <f t="shared" si="362"/>
        <v/>
      </c>
      <c r="AM369" s="192" t="e">
        <f t="shared" si="363"/>
        <v>#VALUE!</v>
      </c>
      <c r="AN369" s="192">
        <v>355</v>
      </c>
      <c r="AO369" s="192" t="str">
        <f>IF(AL369="","",INDEX($W$15:$AG$402,MATCH(AL369,V$15:$V$402,0),1))</f>
        <v/>
      </c>
      <c r="AP369" s="192" t="str">
        <f t="shared" si="364"/>
        <v/>
      </c>
      <c r="AQ369" s="192" t="str">
        <f t="shared" si="365"/>
        <v/>
      </c>
      <c r="AR369" s="192" t="str">
        <f t="shared" si="366"/>
        <v/>
      </c>
      <c r="AS369" s="192" t="str">
        <f t="shared" si="367"/>
        <v/>
      </c>
      <c r="AT369" s="192" t="str">
        <f t="shared" si="368"/>
        <v/>
      </c>
      <c r="AU369" s="192" t="str">
        <f t="shared" si="369"/>
        <v/>
      </c>
      <c r="AV369" s="192" t="str">
        <f t="shared" si="370"/>
        <v/>
      </c>
      <c r="AW369" s="192" t="str">
        <f t="shared" si="371"/>
        <v/>
      </c>
      <c r="AX369" s="192" t="str">
        <f t="shared" si="372"/>
        <v/>
      </c>
      <c r="AY369" s="192" t="str">
        <f t="shared" si="373"/>
        <v/>
      </c>
      <c r="BB369">
        <f t="shared" si="374"/>
        <v>800</v>
      </c>
      <c r="BC369">
        <f t="shared" si="375"/>
        <v>800</v>
      </c>
      <c r="BD369">
        <f t="shared" si="376"/>
        <v>800</v>
      </c>
      <c r="BE369">
        <f t="shared" si="377"/>
        <v>800</v>
      </c>
      <c r="BF369">
        <f t="shared" si="378"/>
        <v>800</v>
      </c>
      <c r="BG369">
        <f t="shared" si="379"/>
        <v>800</v>
      </c>
      <c r="BH369">
        <v>355</v>
      </c>
      <c r="BK369">
        <f t="shared" si="380"/>
        <v>800</v>
      </c>
      <c r="BL369">
        <f t="shared" si="381"/>
        <v>800</v>
      </c>
      <c r="BM369">
        <f t="shared" si="382"/>
        <v>800</v>
      </c>
      <c r="BN369">
        <f t="shared" si="383"/>
        <v>800</v>
      </c>
      <c r="BO369">
        <f t="shared" si="384"/>
        <v>800</v>
      </c>
      <c r="BP369">
        <f t="shared" si="385"/>
        <v>800</v>
      </c>
      <c r="BQ369">
        <f t="shared" si="386"/>
        <v>800</v>
      </c>
      <c r="CS369" s="193" t="str">
        <f t="shared" si="323"/>
        <v/>
      </c>
      <c r="CT369" s="193" t="str">
        <f t="shared" si="324"/>
        <v/>
      </c>
      <c r="CU369" s="193" t="str">
        <f t="shared" si="325"/>
        <v/>
      </c>
      <c r="CV369" s="193" t="str">
        <f t="shared" si="326"/>
        <v/>
      </c>
      <c r="CW369" s="193" t="str">
        <f t="shared" si="327"/>
        <v/>
      </c>
      <c r="CX369" s="193" t="str">
        <f t="shared" si="328"/>
        <v/>
      </c>
      <c r="CY369" s="193" t="str">
        <f t="shared" si="329"/>
        <v/>
      </c>
      <c r="CZ369" s="193" t="str">
        <f t="shared" si="330"/>
        <v/>
      </c>
      <c r="DA369" s="193" t="str">
        <f t="shared" si="331"/>
        <v/>
      </c>
      <c r="DB369" s="193" t="str">
        <f t="shared" si="332"/>
        <v/>
      </c>
      <c r="DC369" s="193" t="str">
        <f t="shared" si="333"/>
        <v/>
      </c>
      <c r="DF369">
        <v>356</v>
      </c>
      <c r="DG369" s="192" t="e">
        <f t="shared" si="334"/>
        <v>#NUM!</v>
      </c>
      <c r="DH369" s="192" t="e">
        <f t="shared" si="335"/>
        <v>#NUM!</v>
      </c>
      <c r="DI369" s="192" t="e">
        <f t="shared" si="336"/>
        <v>#NUM!</v>
      </c>
      <c r="DJ369" s="192" t="e">
        <f t="shared" si="337"/>
        <v>#NUM!</v>
      </c>
      <c r="DK369" s="192" t="e">
        <f t="shared" si="338"/>
        <v>#NUM!</v>
      </c>
      <c r="DL369" s="192" t="e">
        <f t="shared" si="339"/>
        <v>#NUM!</v>
      </c>
      <c r="DM369" s="192" t="e">
        <f t="shared" si="340"/>
        <v>#NUM!</v>
      </c>
      <c r="DN369" s="192" t="e">
        <f t="shared" si="341"/>
        <v>#NUM!</v>
      </c>
      <c r="DO369" s="192" t="e">
        <f t="shared" si="342"/>
        <v>#NUM!</v>
      </c>
      <c r="DP369" s="192" t="e">
        <f t="shared" si="343"/>
        <v>#NUM!</v>
      </c>
      <c r="DQ369" s="192" t="e">
        <f t="shared" si="344"/>
        <v>#NUM!</v>
      </c>
      <c r="DU369" s="204" t="e">
        <f t="shared" si="345"/>
        <v>#NUM!</v>
      </c>
      <c r="DV369" s="204" t="e">
        <f t="shared" si="346"/>
        <v>#NUM!</v>
      </c>
      <c r="DW369" s="204" t="e">
        <f t="shared" si="347"/>
        <v>#NUM!</v>
      </c>
      <c r="DX369" s="204" t="e">
        <f t="shared" si="348"/>
        <v>#NUM!</v>
      </c>
      <c r="DY369" s="204" t="e">
        <f t="shared" si="349"/>
        <v>#NUM!</v>
      </c>
      <c r="DZ369" s="204" t="e">
        <f t="shared" si="350"/>
        <v>#NUM!</v>
      </c>
      <c r="EA369" s="204" t="e">
        <f t="shared" si="351"/>
        <v>#NUM!</v>
      </c>
      <c r="EB369" s="204" t="e">
        <f t="shared" si="352"/>
        <v>#NUM!</v>
      </c>
      <c r="EC369" s="204" t="e">
        <f t="shared" si="353"/>
        <v>#NUM!</v>
      </c>
      <c r="ED369" s="204" t="e">
        <f t="shared" si="354"/>
        <v>#NUM!</v>
      </c>
      <c r="EE369" s="204" t="e">
        <f t="shared" si="355"/>
        <v>#NUM!</v>
      </c>
    </row>
    <row r="370" spans="21:135" x14ac:dyDescent="0.3">
      <c r="U370">
        <v>356</v>
      </c>
      <c r="V370">
        <f t="shared" si="358"/>
        <v>800</v>
      </c>
      <c r="W370" t="str">
        <f t="shared" si="359"/>
        <v/>
      </c>
      <c r="X370" t="str">
        <f>IF(B369="","",IF(OR(W370="",W370=0),"",IF(V370=800,"",INDEX(DATA!$M$10:$Q$10,1,MATCH(W370,DATA!$M$9:$Q$9,0)))))</f>
        <v/>
      </c>
      <c r="Y370" t="str">
        <f>IF(B369="","",IF($CG$13=2,IF(OR(F369="NO",F369=""),"",F369),IF(V370=800,"",DATA!$M$11)))</f>
        <v/>
      </c>
      <c r="Z370" t="str">
        <f>IF(B369="","",IF(AND($CG$13=2,G369="NO"),"",IF(V370=800,"",LEFT(DATA!$M$12,2)&amp;D369)))</f>
        <v/>
      </c>
      <c r="AA370" t="str">
        <f>IF(B369="","",IF(AND($CG$13=2,G369="NO"),"",IF(V370=800,"",LEFT(DATA!$M$13,2)&amp;D369)))</f>
        <v/>
      </c>
      <c r="AB370" t="str">
        <f>IF(B369="","",IF(AND($CG$13=2,H369="NO"),"",IF(V370=800,"",LEFT(DATA!$M$14,2)&amp;D369)))</f>
        <v/>
      </c>
      <c r="AC370" t="str">
        <f>IF(B369="","",IF(AND($CG$13=2,H369="NO"),"",IF(V370=800,"",LEFT(DATA!$M$15,2)&amp;D369)))</f>
        <v/>
      </c>
      <c r="AD370" t="str">
        <f>IF(B369="","",IF(AND($CG$13=2,I369="NO"),"",IF(V370=800,"",LEFT(DATA!$M$16,2)&amp;D369)))</f>
        <v/>
      </c>
      <c r="AE370" t="str">
        <f>IF(B369="","",IF(AND($CG$13=2,I369="NO"),"",IF(V370=800,"",LEFT(DATA!$M$17,2)&amp;D369)))</f>
        <v/>
      </c>
      <c r="AF370" t="str">
        <f>IF(B369="","",IF(AND($CG$13=2,J369="NO"),"",IF(V370=800,"",LEFT(DATA!$M$18,2)&amp;D369)))</f>
        <v/>
      </c>
      <c r="AG370" t="str">
        <f>IF(B369="","",IF(AND($CG$13=2,J369="NO"),"",IF(V370=800,"",LEFT(DATA!$M$19,2)&amp;D369)))</f>
        <v/>
      </c>
      <c r="AJ370" s="192" t="str">
        <f t="shared" si="360"/>
        <v/>
      </c>
      <c r="AK370" s="192" t="str">
        <f t="shared" si="361"/>
        <v/>
      </c>
      <c r="AL370" s="192" t="str">
        <f t="shared" si="362"/>
        <v/>
      </c>
      <c r="AM370" s="192" t="e">
        <f t="shared" si="363"/>
        <v>#VALUE!</v>
      </c>
      <c r="AN370" s="192">
        <v>356</v>
      </c>
      <c r="AO370" s="192" t="str">
        <f>IF(AL370="","",INDEX($W$15:$AG$402,MATCH(AL370,V$15:$V$402,0),1))</f>
        <v/>
      </c>
      <c r="AP370" s="192" t="str">
        <f t="shared" si="364"/>
        <v/>
      </c>
      <c r="AQ370" s="192" t="str">
        <f t="shared" si="365"/>
        <v/>
      </c>
      <c r="AR370" s="192" t="str">
        <f t="shared" si="366"/>
        <v/>
      </c>
      <c r="AS370" s="192" t="str">
        <f t="shared" si="367"/>
        <v/>
      </c>
      <c r="AT370" s="192" t="str">
        <f t="shared" si="368"/>
        <v/>
      </c>
      <c r="AU370" s="192" t="str">
        <f t="shared" si="369"/>
        <v/>
      </c>
      <c r="AV370" s="192" t="str">
        <f t="shared" si="370"/>
        <v/>
      </c>
      <c r="AW370" s="192" t="str">
        <f t="shared" si="371"/>
        <v/>
      </c>
      <c r="AX370" s="192" t="str">
        <f t="shared" si="372"/>
        <v/>
      </c>
      <c r="AY370" s="192" t="str">
        <f t="shared" si="373"/>
        <v/>
      </c>
      <c r="BB370">
        <f t="shared" si="374"/>
        <v>800</v>
      </c>
      <c r="BC370">
        <f t="shared" si="375"/>
        <v>800</v>
      </c>
      <c r="BD370">
        <f t="shared" si="376"/>
        <v>800</v>
      </c>
      <c r="BE370">
        <f t="shared" si="377"/>
        <v>800</v>
      </c>
      <c r="BF370">
        <f t="shared" si="378"/>
        <v>800</v>
      </c>
      <c r="BG370">
        <f t="shared" si="379"/>
        <v>800</v>
      </c>
      <c r="BH370">
        <v>356</v>
      </c>
      <c r="BK370">
        <f t="shared" si="380"/>
        <v>800</v>
      </c>
      <c r="BL370">
        <f t="shared" si="381"/>
        <v>800</v>
      </c>
      <c r="BM370">
        <f t="shared" si="382"/>
        <v>800</v>
      </c>
      <c r="BN370">
        <f t="shared" si="383"/>
        <v>800</v>
      </c>
      <c r="BO370">
        <f t="shared" si="384"/>
        <v>800</v>
      </c>
      <c r="BP370">
        <f t="shared" si="385"/>
        <v>800</v>
      </c>
      <c r="BQ370">
        <f t="shared" si="386"/>
        <v>800</v>
      </c>
      <c r="CS370" s="193" t="str">
        <f t="shared" si="323"/>
        <v/>
      </c>
      <c r="CT370" s="193" t="str">
        <f t="shared" si="324"/>
        <v/>
      </c>
      <c r="CU370" s="193" t="str">
        <f t="shared" si="325"/>
        <v/>
      </c>
      <c r="CV370" s="193" t="str">
        <f t="shared" si="326"/>
        <v/>
      </c>
      <c r="CW370" s="193" t="str">
        <f t="shared" si="327"/>
        <v/>
      </c>
      <c r="CX370" s="193" t="str">
        <f t="shared" si="328"/>
        <v/>
      </c>
      <c r="CY370" s="193" t="str">
        <f t="shared" si="329"/>
        <v/>
      </c>
      <c r="CZ370" s="193" t="str">
        <f t="shared" si="330"/>
        <v/>
      </c>
      <c r="DA370" s="193" t="str">
        <f t="shared" si="331"/>
        <v/>
      </c>
      <c r="DB370" s="193" t="str">
        <f t="shared" si="332"/>
        <v/>
      </c>
      <c r="DC370" s="193" t="str">
        <f t="shared" si="333"/>
        <v/>
      </c>
      <c r="DF370">
        <v>357</v>
      </c>
      <c r="DG370" s="192" t="e">
        <f t="shared" si="334"/>
        <v>#NUM!</v>
      </c>
      <c r="DH370" s="192" t="e">
        <f t="shared" si="335"/>
        <v>#NUM!</v>
      </c>
      <c r="DI370" s="192" t="e">
        <f t="shared" si="336"/>
        <v>#NUM!</v>
      </c>
      <c r="DJ370" s="192" t="e">
        <f t="shared" si="337"/>
        <v>#NUM!</v>
      </c>
      <c r="DK370" s="192" t="e">
        <f t="shared" si="338"/>
        <v>#NUM!</v>
      </c>
      <c r="DL370" s="192" t="e">
        <f t="shared" si="339"/>
        <v>#NUM!</v>
      </c>
      <c r="DM370" s="192" t="e">
        <f t="shared" si="340"/>
        <v>#NUM!</v>
      </c>
      <c r="DN370" s="192" t="e">
        <f t="shared" si="341"/>
        <v>#NUM!</v>
      </c>
      <c r="DO370" s="192" t="e">
        <f t="shared" si="342"/>
        <v>#NUM!</v>
      </c>
      <c r="DP370" s="192" t="e">
        <f t="shared" si="343"/>
        <v>#NUM!</v>
      </c>
      <c r="DQ370" s="192" t="e">
        <f t="shared" si="344"/>
        <v>#NUM!</v>
      </c>
      <c r="DU370" s="204" t="e">
        <f t="shared" si="345"/>
        <v>#NUM!</v>
      </c>
      <c r="DV370" s="204" t="e">
        <f t="shared" si="346"/>
        <v>#NUM!</v>
      </c>
      <c r="DW370" s="204" t="e">
        <f t="shared" si="347"/>
        <v>#NUM!</v>
      </c>
      <c r="DX370" s="204" t="e">
        <f t="shared" si="348"/>
        <v>#NUM!</v>
      </c>
      <c r="DY370" s="204" t="e">
        <f t="shared" si="349"/>
        <v>#NUM!</v>
      </c>
      <c r="DZ370" s="204" t="e">
        <f t="shared" si="350"/>
        <v>#NUM!</v>
      </c>
      <c r="EA370" s="204" t="e">
        <f t="shared" si="351"/>
        <v>#NUM!</v>
      </c>
      <c r="EB370" s="204" t="e">
        <f t="shared" si="352"/>
        <v>#NUM!</v>
      </c>
      <c r="EC370" s="204" t="e">
        <f t="shared" si="353"/>
        <v>#NUM!</v>
      </c>
      <c r="ED370" s="204" t="e">
        <f t="shared" si="354"/>
        <v>#NUM!</v>
      </c>
      <c r="EE370" s="204" t="e">
        <f t="shared" si="355"/>
        <v>#NUM!</v>
      </c>
    </row>
    <row r="371" spans="21:135" x14ac:dyDescent="0.3">
      <c r="U371">
        <v>357</v>
      </c>
      <c r="V371">
        <f t="shared" si="358"/>
        <v>800</v>
      </c>
      <c r="W371" t="str">
        <f t="shared" si="359"/>
        <v/>
      </c>
      <c r="X371" t="str">
        <f>IF(B370="","",IF(OR(W371="",W371=0),"",IF(V371=800,"",INDEX(DATA!$M$10:$Q$10,1,MATCH(W371,DATA!$M$9:$Q$9,0)))))</f>
        <v/>
      </c>
      <c r="Y371" t="str">
        <f>IF(B370="","",IF($CG$13=2,IF(OR(F370="NO",F370=""),"",F370),IF(V371=800,"",DATA!$M$11)))</f>
        <v/>
      </c>
      <c r="Z371" t="str">
        <f>IF(B370="","",IF(AND($CG$13=2,G370="NO"),"",IF(V371=800,"",LEFT(DATA!$M$12,2)&amp;D370)))</f>
        <v/>
      </c>
      <c r="AA371" t="str">
        <f>IF(B370="","",IF(AND($CG$13=2,G370="NO"),"",IF(V371=800,"",LEFT(DATA!$M$13,2)&amp;D370)))</f>
        <v/>
      </c>
      <c r="AB371" t="str">
        <f>IF(B370="","",IF(AND($CG$13=2,H370="NO"),"",IF(V371=800,"",LEFT(DATA!$M$14,2)&amp;D370)))</f>
        <v/>
      </c>
      <c r="AC371" t="str">
        <f>IF(B370="","",IF(AND($CG$13=2,H370="NO"),"",IF(V371=800,"",LEFT(DATA!$M$15,2)&amp;D370)))</f>
        <v/>
      </c>
      <c r="AD371" t="str">
        <f>IF(B370="","",IF(AND($CG$13=2,I370="NO"),"",IF(V371=800,"",LEFT(DATA!$M$16,2)&amp;D370)))</f>
        <v/>
      </c>
      <c r="AE371" t="str">
        <f>IF(B370="","",IF(AND($CG$13=2,I370="NO"),"",IF(V371=800,"",LEFT(DATA!$M$17,2)&amp;D370)))</f>
        <v/>
      </c>
      <c r="AF371" t="str">
        <f>IF(B370="","",IF(AND($CG$13=2,J370="NO"),"",IF(V371=800,"",LEFT(DATA!$M$18,2)&amp;D370)))</f>
        <v/>
      </c>
      <c r="AG371" t="str">
        <f>IF(B370="","",IF(AND($CG$13=2,J370="NO"),"",IF(V371=800,"",LEFT(DATA!$M$19,2)&amp;D370)))</f>
        <v/>
      </c>
      <c r="AJ371" s="192" t="str">
        <f t="shared" si="360"/>
        <v/>
      </c>
      <c r="AK371" s="192" t="str">
        <f t="shared" si="361"/>
        <v/>
      </c>
      <c r="AL371" s="192" t="str">
        <f t="shared" si="362"/>
        <v/>
      </c>
      <c r="AM371" s="192" t="e">
        <f t="shared" si="363"/>
        <v>#VALUE!</v>
      </c>
      <c r="AN371" s="192">
        <v>357</v>
      </c>
      <c r="AO371" s="192" t="str">
        <f>IF(AL371="","",INDEX($W$15:$AG$402,MATCH(AL371,V$15:$V$402,0),1))</f>
        <v/>
      </c>
      <c r="AP371" s="192" t="str">
        <f t="shared" si="364"/>
        <v/>
      </c>
      <c r="AQ371" s="192" t="str">
        <f t="shared" si="365"/>
        <v/>
      </c>
      <c r="AR371" s="192" t="str">
        <f t="shared" si="366"/>
        <v/>
      </c>
      <c r="AS371" s="192" t="str">
        <f t="shared" si="367"/>
        <v/>
      </c>
      <c r="AT371" s="192" t="str">
        <f t="shared" si="368"/>
        <v/>
      </c>
      <c r="AU371" s="192" t="str">
        <f t="shared" si="369"/>
        <v/>
      </c>
      <c r="AV371" s="192" t="str">
        <f t="shared" si="370"/>
        <v/>
      </c>
      <c r="AW371" s="192" t="str">
        <f t="shared" si="371"/>
        <v/>
      </c>
      <c r="AX371" s="192" t="str">
        <f t="shared" si="372"/>
        <v/>
      </c>
      <c r="AY371" s="192" t="str">
        <f t="shared" si="373"/>
        <v/>
      </c>
      <c r="BB371">
        <f t="shared" si="374"/>
        <v>800</v>
      </c>
      <c r="BC371">
        <f t="shared" si="375"/>
        <v>800</v>
      </c>
      <c r="BD371">
        <f t="shared" si="376"/>
        <v>800</v>
      </c>
      <c r="BE371">
        <f t="shared" si="377"/>
        <v>800</v>
      </c>
      <c r="BF371">
        <f t="shared" si="378"/>
        <v>800</v>
      </c>
      <c r="BG371">
        <f t="shared" si="379"/>
        <v>800</v>
      </c>
      <c r="BH371">
        <v>357</v>
      </c>
      <c r="BK371">
        <f t="shared" si="380"/>
        <v>800</v>
      </c>
      <c r="BL371">
        <f t="shared" si="381"/>
        <v>800</v>
      </c>
      <c r="BM371">
        <f t="shared" si="382"/>
        <v>800</v>
      </c>
      <c r="BN371">
        <f t="shared" si="383"/>
        <v>800</v>
      </c>
      <c r="BO371">
        <f t="shared" si="384"/>
        <v>800</v>
      </c>
      <c r="BP371">
        <f t="shared" si="385"/>
        <v>800</v>
      </c>
      <c r="BQ371">
        <f t="shared" si="386"/>
        <v>800</v>
      </c>
      <c r="CS371" s="193" t="str">
        <f t="shared" si="323"/>
        <v/>
      </c>
      <c r="CT371" s="193" t="str">
        <f t="shared" si="324"/>
        <v/>
      </c>
      <c r="CU371" s="193" t="str">
        <f t="shared" si="325"/>
        <v/>
      </c>
      <c r="CV371" s="193" t="str">
        <f t="shared" si="326"/>
        <v/>
      </c>
      <c r="CW371" s="193" t="str">
        <f t="shared" si="327"/>
        <v/>
      </c>
      <c r="CX371" s="193" t="str">
        <f t="shared" si="328"/>
        <v/>
      </c>
      <c r="CY371" s="193" t="str">
        <f t="shared" si="329"/>
        <v/>
      </c>
      <c r="CZ371" s="193" t="str">
        <f t="shared" si="330"/>
        <v/>
      </c>
      <c r="DA371" s="193" t="str">
        <f t="shared" si="331"/>
        <v/>
      </c>
      <c r="DB371" s="193" t="str">
        <f t="shared" si="332"/>
        <v/>
      </c>
      <c r="DC371" s="193" t="str">
        <f t="shared" si="333"/>
        <v/>
      </c>
      <c r="DF371">
        <v>358</v>
      </c>
      <c r="DG371" s="192" t="e">
        <f t="shared" si="334"/>
        <v>#NUM!</v>
      </c>
      <c r="DH371" s="192" t="e">
        <f t="shared" si="335"/>
        <v>#NUM!</v>
      </c>
      <c r="DI371" s="192" t="e">
        <f t="shared" si="336"/>
        <v>#NUM!</v>
      </c>
      <c r="DJ371" s="192" t="e">
        <f t="shared" si="337"/>
        <v>#NUM!</v>
      </c>
      <c r="DK371" s="192" t="e">
        <f t="shared" si="338"/>
        <v>#NUM!</v>
      </c>
      <c r="DL371" s="192" t="e">
        <f t="shared" si="339"/>
        <v>#NUM!</v>
      </c>
      <c r="DM371" s="192" t="e">
        <f t="shared" si="340"/>
        <v>#NUM!</v>
      </c>
      <c r="DN371" s="192" t="e">
        <f t="shared" si="341"/>
        <v>#NUM!</v>
      </c>
      <c r="DO371" s="192" t="e">
        <f t="shared" si="342"/>
        <v>#NUM!</v>
      </c>
      <c r="DP371" s="192" t="e">
        <f t="shared" si="343"/>
        <v>#NUM!</v>
      </c>
      <c r="DQ371" s="192" t="e">
        <f t="shared" si="344"/>
        <v>#NUM!</v>
      </c>
      <c r="DU371" s="204" t="e">
        <f t="shared" si="345"/>
        <v>#NUM!</v>
      </c>
      <c r="DV371" s="204" t="e">
        <f t="shared" si="346"/>
        <v>#NUM!</v>
      </c>
      <c r="DW371" s="204" t="e">
        <f t="shared" si="347"/>
        <v>#NUM!</v>
      </c>
      <c r="DX371" s="204" t="e">
        <f t="shared" si="348"/>
        <v>#NUM!</v>
      </c>
      <c r="DY371" s="204" t="e">
        <f t="shared" si="349"/>
        <v>#NUM!</v>
      </c>
      <c r="DZ371" s="204" t="e">
        <f t="shared" si="350"/>
        <v>#NUM!</v>
      </c>
      <c r="EA371" s="204" t="e">
        <f t="shared" si="351"/>
        <v>#NUM!</v>
      </c>
      <c r="EB371" s="204" t="e">
        <f t="shared" si="352"/>
        <v>#NUM!</v>
      </c>
      <c r="EC371" s="204" t="e">
        <f t="shared" si="353"/>
        <v>#NUM!</v>
      </c>
      <c r="ED371" s="204" t="e">
        <f t="shared" si="354"/>
        <v>#NUM!</v>
      </c>
      <c r="EE371" s="204" t="e">
        <f t="shared" si="355"/>
        <v>#NUM!</v>
      </c>
    </row>
    <row r="372" spans="21:135" x14ac:dyDescent="0.3">
      <c r="U372">
        <v>358</v>
      </c>
      <c r="V372">
        <f t="shared" si="358"/>
        <v>800</v>
      </c>
      <c r="W372" t="str">
        <f t="shared" si="359"/>
        <v/>
      </c>
      <c r="X372" t="str">
        <f>IF(B371="","",IF(OR(W372="",W372=0),"",IF(V372=800,"",INDEX(DATA!$M$10:$Q$10,1,MATCH(W372,DATA!$M$9:$Q$9,0)))))</f>
        <v/>
      </c>
      <c r="Y372" t="str">
        <f>IF(B371="","",IF($CG$13=2,IF(OR(F371="NO",F371=""),"",F371),IF(V372=800,"",DATA!$M$11)))</f>
        <v/>
      </c>
      <c r="Z372" t="str">
        <f>IF(B371="","",IF(AND($CG$13=2,G371="NO"),"",IF(V372=800,"",LEFT(DATA!$M$12,2)&amp;D371)))</f>
        <v/>
      </c>
      <c r="AA372" t="str">
        <f>IF(B371="","",IF(AND($CG$13=2,G371="NO"),"",IF(V372=800,"",LEFT(DATA!$M$13,2)&amp;D371)))</f>
        <v/>
      </c>
      <c r="AB372" t="str">
        <f>IF(B371="","",IF(AND($CG$13=2,H371="NO"),"",IF(V372=800,"",LEFT(DATA!$M$14,2)&amp;D371)))</f>
        <v/>
      </c>
      <c r="AC372" t="str">
        <f>IF(B371="","",IF(AND($CG$13=2,H371="NO"),"",IF(V372=800,"",LEFT(DATA!$M$15,2)&amp;D371)))</f>
        <v/>
      </c>
      <c r="AD372" t="str">
        <f>IF(B371="","",IF(AND($CG$13=2,I371="NO"),"",IF(V372=800,"",LEFT(DATA!$M$16,2)&amp;D371)))</f>
        <v/>
      </c>
      <c r="AE372" t="str">
        <f>IF(B371="","",IF(AND($CG$13=2,I371="NO"),"",IF(V372=800,"",LEFT(DATA!$M$17,2)&amp;D371)))</f>
        <v/>
      </c>
      <c r="AF372" t="str">
        <f>IF(B371="","",IF(AND($CG$13=2,J371="NO"),"",IF(V372=800,"",LEFT(DATA!$M$18,2)&amp;D371)))</f>
        <v/>
      </c>
      <c r="AG372" t="str">
        <f>IF(B371="","",IF(AND($CG$13=2,J371="NO"),"",IF(V372=800,"",LEFT(DATA!$M$19,2)&amp;D371)))</f>
        <v/>
      </c>
      <c r="AJ372" s="192" t="str">
        <f t="shared" si="360"/>
        <v/>
      </c>
      <c r="AK372" s="192" t="str">
        <f t="shared" si="361"/>
        <v/>
      </c>
      <c r="AL372" s="192" t="str">
        <f t="shared" si="362"/>
        <v/>
      </c>
      <c r="AM372" s="192" t="e">
        <f t="shared" si="363"/>
        <v>#VALUE!</v>
      </c>
      <c r="AN372" s="192">
        <v>358</v>
      </c>
      <c r="AO372" s="192" t="str">
        <f>IF(AL372="","",INDEX($W$15:$AG$402,MATCH(AL372,V$15:$V$402,0),1))</f>
        <v/>
      </c>
      <c r="AP372" s="192" t="str">
        <f t="shared" si="364"/>
        <v/>
      </c>
      <c r="AQ372" s="192" t="str">
        <f t="shared" si="365"/>
        <v/>
      </c>
      <c r="AR372" s="192" t="str">
        <f t="shared" si="366"/>
        <v/>
      </c>
      <c r="AS372" s="192" t="str">
        <f t="shared" si="367"/>
        <v/>
      </c>
      <c r="AT372" s="192" t="str">
        <f t="shared" si="368"/>
        <v/>
      </c>
      <c r="AU372" s="192" t="str">
        <f t="shared" si="369"/>
        <v/>
      </c>
      <c r="AV372" s="192" t="str">
        <f t="shared" si="370"/>
        <v/>
      </c>
      <c r="AW372" s="192" t="str">
        <f t="shared" si="371"/>
        <v/>
      </c>
      <c r="AX372" s="192" t="str">
        <f t="shared" si="372"/>
        <v/>
      </c>
      <c r="AY372" s="192" t="str">
        <f t="shared" si="373"/>
        <v/>
      </c>
      <c r="BB372">
        <f t="shared" si="374"/>
        <v>800</v>
      </c>
      <c r="BC372">
        <f t="shared" si="375"/>
        <v>800</v>
      </c>
      <c r="BD372">
        <f t="shared" si="376"/>
        <v>800</v>
      </c>
      <c r="BE372">
        <f t="shared" si="377"/>
        <v>800</v>
      </c>
      <c r="BF372">
        <f t="shared" si="378"/>
        <v>800</v>
      </c>
      <c r="BG372">
        <f t="shared" si="379"/>
        <v>800</v>
      </c>
      <c r="BH372">
        <v>358</v>
      </c>
      <c r="BK372">
        <f t="shared" si="380"/>
        <v>800</v>
      </c>
      <c r="BL372">
        <f t="shared" si="381"/>
        <v>800</v>
      </c>
      <c r="BM372">
        <f t="shared" si="382"/>
        <v>800</v>
      </c>
      <c r="BN372">
        <f t="shared" si="383"/>
        <v>800</v>
      </c>
      <c r="BO372">
        <f t="shared" si="384"/>
        <v>800</v>
      </c>
      <c r="BP372">
        <f t="shared" si="385"/>
        <v>800</v>
      </c>
      <c r="BQ372">
        <f t="shared" si="386"/>
        <v>800</v>
      </c>
      <c r="CS372" s="193" t="str">
        <f t="shared" si="323"/>
        <v/>
      </c>
      <c r="CT372" s="193" t="str">
        <f t="shared" si="324"/>
        <v/>
      </c>
      <c r="CU372" s="193" t="str">
        <f t="shared" si="325"/>
        <v/>
      </c>
      <c r="CV372" s="193" t="str">
        <f t="shared" si="326"/>
        <v/>
      </c>
      <c r="CW372" s="193" t="str">
        <f t="shared" si="327"/>
        <v/>
      </c>
      <c r="CX372" s="193" t="str">
        <f t="shared" si="328"/>
        <v/>
      </c>
      <c r="CY372" s="193" t="str">
        <f t="shared" si="329"/>
        <v/>
      </c>
      <c r="CZ372" s="193" t="str">
        <f t="shared" si="330"/>
        <v/>
      </c>
      <c r="DA372" s="193" t="str">
        <f t="shared" si="331"/>
        <v/>
      </c>
      <c r="DB372" s="193" t="str">
        <f t="shared" si="332"/>
        <v/>
      </c>
      <c r="DC372" s="193" t="str">
        <f t="shared" si="333"/>
        <v/>
      </c>
      <c r="DF372">
        <v>359</v>
      </c>
      <c r="DG372" s="192" t="e">
        <f t="shared" si="334"/>
        <v>#NUM!</v>
      </c>
      <c r="DH372" s="192" t="e">
        <f t="shared" si="335"/>
        <v>#NUM!</v>
      </c>
      <c r="DI372" s="192" t="e">
        <f t="shared" si="336"/>
        <v>#NUM!</v>
      </c>
      <c r="DJ372" s="192" t="e">
        <f t="shared" si="337"/>
        <v>#NUM!</v>
      </c>
      <c r="DK372" s="192" t="e">
        <f t="shared" si="338"/>
        <v>#NUM!</v>
      </c>
      <c r="DL372" s="192" t="e">
        <f t="shared" si="339"/>
        <v>#NUM!</v>
      </c>
      <c r="DM372" s="192" t="e">
        <f t="shared" si="340"/>
        <v>#NUM!</v>
      </c>
      <c r="DN372" s="192" t="e">
        <f t="shared" si="341"/>
        <v>#NUM!</v>
      </c>
      <c r="DO372" s="192" t="e">
        <f t="shared" si="342"/>
        <v>#NUM!</v>
      </c>
      <c r="DP372" s="192" t="e">
        <f t="shared" si="343"/>
        <v>#NUM!</v>
      </c>
      <c r="DQ372" s="192" t="e">
        <f t="shared" si="344"/>
        <v>#NUM!</v>
      </c>
      <c r="DU372" s="204" t="e">
        <f t="shared" si="345"/>
        <v>#NUM!</v>
      </c>
      <c r="DV372" s="204" t="e">
        <f t="shared" si="346"/>
        <v>#NUM!</v>
      </c>
      <c r="DW372" s="204" t="e">
        <f t="shared" si="347"/>
        <v>#NUM!</v>
      </c>
      <c r="DX372" s="204" t="e">
        <f t="shared" si="348"/>
        <v>#NUM!</v>
      </c>
      <c r="DY372" s="204" t="e">
        <f t="shared" si="349"/>
        <v>#NUM!</v>
      </c>
      <c r="DZ372" s="204" t="e">
        <f t="shared" si="350"/>
        <v>#NUM!</v>
      </c>
      <c r="EA372" s="204" t="e">
        <f t="shared" si="351"/>
        <v>#NUM!</v>
      </c>
      <c r="EB372" s="204" t="e">
        <f t="shared" si="352"/>
        <v>#NUM!</v>
      </c>
      <c r="EC372" s="204" t="e">
        <f t="shared" si="353"/>
        <v>#NUM!</v>
      </c>
      <c r="ED372" s="204" t="e">
        <f t="shared" si="354"/>
        <v>#NUM!</v>
      </c>
      <c r="EE372" s="204" t="e">
        <f t="shared" si="355"/>
        <v>#NUM!</v>
      </c>
    </row>
    <row r="373" spans="21:135" x14ac:dyDescent="0.3">
      <c r="U373">
        <v>359</v>
      </c>
      <c r="V373">
        <f t="shared" si="358"/>
        <v>800</v>
      </c>
      <c r="W373" t="str">
        <f t="shared" si="359"/>
        <v/>
      </c>
      <c r="X373" t="str">
        <f>IF(B372="","",IF(OR(W373="",W373=0),"",IF(V373=800,"",INDEX(DATA!$M$10:$Q$10,1,MATCH(W373,DATA!$M$9:$Q$9,0)))))</f>
        <v/>
      </c>
      <c r="Y373" t="str">
        <f>IF(B372="","",IF($CG$13=2,IF(OR(F372="NO",F372=""),"",F372),IF(V373=800,"",DATA!$M$11)))</f>
        <v/>
      </c>
      <c r="Z373" t="str">
        <f>IF(B372="","",IF(AND($CG$13=2,G372="NO"),"",IF(V373=800,"",LEFT(DATA!$M$12,2)&amp;D372)))</f>
        <v/>
      </c>
      <c r="AA373" t="str">
        <f>IF(B372="","",IF(AND($CG$13=2,G372="NO"),"",IF(V373=800,"",LEFT(DATA!$M$13,2)&amp;D372)))</f>
        <v/>
      </c>
      <c r="AB373" t="str">
        <f>IF(B372="","",IF(AND($CG$13=2,H372="NO"),"",IF(V373=800,"",LEFT(DATA!$M$14,2)&amp;D372)))</f>
        <v/>
      </c>
      <c r="AC373" t="str">
        <f>IF(B372="","",IF(AND($CG$13=2,H372="NO"),"",IF(V373=800,"",LEFT(DATA!$M$15,2)&amp;D372)))</f>
        <v/>
      </c>
      <c r="AD373" t="str">
        <f>IF(B372="","",IF(AND($CG$13=2,I372="NO"),"",IF(V373=800,"",LEFT(DATA!$M$16,2)&amp;D372)))</f>
        <v/>
      </c>
      <c r="AE373" t="str">
        <f>IF(B372="","",IF(AND($CG$13=2,I372="NO"),"",IF(V373=800,"",LEFT(DATA!$M$17,2)&amp;D372)))</f>
        <v/>
      </c>
      <c r="AF373" t="str">
        <f>IF(B372="","",IF(AND($CG$13=2,J372="NO"),"",IF(V373=800,"",LEFT(DATA!$M$18,2)&amp;D372)))</f>
        <v/>
      </c>
      <c r="AG373" t="str">
        <f>IF(B372="","",IF(AND($CG$13=2,J372="NO"),"",IF(V373=800,"",LEFT(DATA!$M$19,2)&amp;D372)))</f>
        <v/>
      </c>
      <c r="AJ373" s="192" t="str">
        <f t="shared" si="360"/>
        <v/>
      </c>
      <c r="AK373" s="192" t="str">
        <f t="shared" si="361"/>
        <v/>
      </c>
      <c r="AL373" s="192" t="str">
        <f t="shared" si="362"/>
        <v/>
      </c>
      <c r="AM373" s="192" t="e">
        <f t="shared" si="363"/>
        <v>#VALUE!</v>
      </c>
      <c r="AN373" s="192">
        <v>359</v>
      </c>
      <c r="AO373" s="192" t="str">
        <f>IF(AL373="","",INDEX($W$15:$AG$402,MATCH(AL373,V$15:$V$402,0),1))</f>
        <v/>
      </c>
      <c r="AP373" s="192" t="str">
        <f t="shared" si="364"/>
        <v/>
      </c>
      <c r="AQ373" s="192" t="str">
        <f t="shared" si="365"/>
        <v/>
      </c>
      <c r="AR373" s="192" t="str">
        <f t="shared" si="366"/>
        <v/>
      </c>
      <c r="AS373" s="192" t="str">
        <f t="shared" si="367"/>
        <v/>
      </c>
      <c r="AT373" s="192" t="str">
        <f t="shared" si="368"/>
        <v/>
      </c>
      <c r="AU373" s="192" t="str">
        <f t="shared" si="369"/>
        <v/>
      </c>
      <c r="AV373" s="192" t="str">
        <f t="shared" si="370"/>
        <v/>
      </c>
      <c r="AW373" s="192" t="str">
        <f t="shared" si="371"/>
        <v/>
      </c>
      <c r="AX373" s="192" t="str">
        <f t="shared" si="372"/>
        <v/>
      </c>
      <c r="AY373" s="192" t="str">
        <f t="shared" si="373"/>
        <v/>
      </c>
      <c r="BB373">
        <f t="shared" si="374"/>
        <v>800</v>
      </c>
      <c r="BC373">
        <f t="shared" si="375"/>
        <v>800</v>
      </c>
      <c r="BD373">
        <f t="shared" si="376"/>
        <v>800</v>
      </c>
      <c r="BE373">
        <f t="shared" si="377"/>
        <v>800</v>
      </c>
      <c r="BF373">
        <f t="shared" si="378"/>
        <v>800</v>
      </c>
      <c r="BG373">
        <f t="shared" si="379"/>
        <v>800</v>
      </c>
      <c r="BH373">
        <v>359</v>
      </c>
      <c r="BK373">
        <f t="shared" si="380"/>
        <v>800</v>
      </c>
      <c r="BL373">
        <f t="shared" si="381"/>
        <v>800</v>
      </c>
      <c r="BM373">
        <f t="shared" si="382"/>
        <v>800</v>
      </c>
      <c r="BN373">
        <f t="shared" si="383"/>
        <v>800</v>
      </c>
      <c r="BO373">
        <f t="shared" si="384"/>
        <v>800</v>
      </c>
      <c r="BP373">
        <f t="shared" si="385"/>
        <v>800</v>
      </c>
      <c r="BQ373">
        <f t="shared" si="386"/>
        <v>800</v>
      </c>
      <c r="CS373" s="193" t="str">
        <f t="shared" si="323"/>
        <v/>
      </c>
      <c r="CT373" s="193" t="str">
        <f t="shared" si="324"/>
        <v/>
      </c>
      <c r="CU373" s="193" t="str">
        <f t="shared" si="325"/>
        <v/>
      </c>
      <c r="CV373" s="193" t="str">
        <f t="shared" si="326"/>
        <v/>
      </c>
      <c r="CW373" s="193" t="str">
        <f t="shared" si="327"/>
        <v/>
      </c>
      <c r="CX373" s="193" t="str">
        <f t="shared" si="328"/>
        <v/>
      </c>
      <c r="CY373" s="193" t="str">
        <f t="shared" si="329"/>
        <v/>
      </c>
      <c r="CZ373" s="193" t="str">
        <f t="shared" si="330"/>
        <v/>
      </c>
      <c r="DA373" s="193" t="str">
        <f t="shared" si="331"/>
        <v/>
      </c>
      <c r="DB373" s="193" t="str">
        <f t="shared" si="332"/>
        <v/>
      </c>
      <c r="DC373" s="193" t="str">
        <f t="shared" si="333"/>
        <v/>
      </c>
      <c r="DF373">
        <v>360</v>
      </c>
      <c r="DG373" s="192" t="e">
        <f t="shared" si="334"/>
        <v>#NUM!</v>
      </c>
      <c r="DH373" s="192" t="e">
        <f t="shared" si="335"/>
        <v>#NUM!</v>
      </c>
      <c r="DI373" s="192" t="e">
        <f t="shared" si="336"/>
        <v>#NUM!</v>
      </c>
      <c r="DJ373" s="192" t="e">
        <f t="shared" si="337"/>
        <v>#NUM!</v>
      </c>
      <c r="DK373" s="192" t="e">
        <f t="shared" si="338"/>
        <v>#NUM!</v>
      </c>
      <c r="DL373" s="192" t="e">
        <f t="shared" si="339"/>
        <v>#NUM!</v>
      </c>
      <c r="DM373" s="192" t="e">
        <f t="shared" si="340"/>
        <v>#NUM!</v>
      </c>
      <c r="DN373" s="192" t="e">
        <f t="shared" si="341"/>
        <v>#NUM!</v>
      </c>
      <c r="DO373" s="192" t="e">
        <f t="shared" si="342"/>
        <v>#NUM!</v>
      </c>
      <c r="DP373" s="192" t="e">
        <f t="shared" si="343"/>
        <v>#NUM!</v>
      </c>
      <c r="DQ373" s="192" t="e">
        <f t="shared" si="344"/>
        <v>#NUM!</v>
      </c>
      <c r="DU373" s="204" t="e">
        <f t="shared" si="345"/>
        <v>#NUM!</v>
      </c>
      <c r="DV373" s="204" t="e">
        <f t="shared" si="346"/>
        <v>#NUM!</v>
      </c>
      <c r="DW373" s="204" t="e">
        <f t="shared" si="347"/>
        <v>#NUM!</v>
      </c>
      <c r="DX373" s="204" t="e">
        <f t="shared" si="348"/>
        <v>#NUM!</v>
      </c>
      <c r="DY373" s="204" t="e">
        <f t="shared" si="349"/>
        <v>#NUM!</v>
      </c>
      <c r="DZ373" s="204" t="e">
        <f t="shared" si="350"/>
        <v>#NUM!</v>
      </c>
      <c r="EA373" s="204" t="e">
        <f t="shared" si="351"/>
        <v>#NUM!</v>
      </c>
      <c r="EB373" s="204" t="e">
        <f t="shared" si="352"/>
        <v>#NUM!</v>
      </c>
      <c r="EC373" s="204" t="e">
        <f t="shared" si="353"/>
        <v>#NUM!</v>
      </c>
      <c r="ED373" s="204" t="e">
        <f t="shared" si="354"/>
        <v>#NUM!</v>
      </c>
      <c r="EE373" s="204" t="e">
        <f t="shared" si="355"/>
        <v>#NUM!</v>
      </c>
    </row>
    <row r="374" spans="21:135" x14ac:dyDescent="0.3">
      <c r="U374">
        <v>360</v>
      </c>
      <c r="V374">
        <f t="shared" si="358"/>
        <v>800</v>
      </c>
      <c r="W374" t="str">
        <f t="shared" si="359"/>
        <v/>
      </c>
      <c r="X374" t="str">
        <f>IF(B373="","",IF(OR(W374="",W374=0),"",IF(V374=800,"",INDEX(DATA!$M$10:$Q$10,1,MATCH(W374,DATA!$M$9:$Q$9,0)))))</f>
        <v/>
      </c>
      <c r="Y374" t="str">
        <f>IF(B373="","",IF($CG$13=2,IF(OR(F373="NO",F373=""),"",F373),IF(V374=800,"",DATA!$M$11)))</f>
        <v/>
      </c>
      <c r="Z374" t="str">
        <f>IF(B373="","",IF(AND($CG$13=2,G373="NO"),"",IF(V374=800,"",LEFT(DATA!$M$12,2)&amp;D373)))</f>
        <v/>
      </c>
      <c r="AA374" t="str">
        <f>IF(B373="","",IF(AND($CG$13=2,G373="NO"),"",IF(V374=800,"",LEFT(DATA!$M$13,2)&amp;D373)))</f>
        <v/>
      </c>
      <c r="AB374" t="str">
        <f>IF(B373="","",IF(AND($CG$13=2,H373="NO"),"",IF(V374=800,"",LEFT(DATA!$M$14,2)&amp;D373)))</f>
        <v/>
      </c>
      <c r="AC374" t="str">
        <f>IF(B373="","",IF(AND($CG$13=2,H373="NO"),"",IF(V374=800,"",LEFT(DATA!$M$15,2)&amp;D373)))</f>
        <v/>
      </c>
      <c r="AD374" t="str">
        <f>IF(B373="","",IF(AND($CG$13=2,I373="NO"),"",IF(V374=800,"",LEFT(DATA!$M$16,2)&amp;D373)))</f>
        <v/>
      </c>
      <c r="AE374" t="str">
        <f>IF(B373="","",IF(AND($CG$13=2,I373="NO"),"",IF(V374=800,"",LEFT(DATA!$M$17,2)&amp;D373)))</f>
        <v/>
      </c>
      <c r="AF374" t="str">
        <f>IF(B373="","",IF(AND($CG$13=2,J373="NO"),"",IF(V374=800,"",LEFT(DATA!$M$18,2)&amp;D373)))</f>
        <v/>
      </c>
      <c r="AG374" t="str">
        <f>IF(B373="","",IF(AND($CG$13=2,J373="NO"),"",IF(V374=800,"",LEFT(DATA!$M$19,2)&amp;D373)))</f>
        <v/>
      </c>
      <c r="AJ374" s="192" t="str">
        <f t="shared" si="360"/>
        <v/>
      </c>
      <c r="AK374" s="192" t="str">
        <f t="shared" si="361"/>
        <v/>
      </c>
      <c r="AL374" s="192" t="str">
        <f t="shared" si="362"/>
        <v/>
      </c>
      <c r="AM374" s="192" t="e">
        <f t="shared" si="363"/>
        <v>#VALUE!</v>
      </c>
      <c r="AN374" s="192">
        <v>360</v>
      </c>
      <c r="AO374" s="192" t="str">
        <f>IF(AL374="","",INDEX($W$15:$AG$402,MATCH(AL374,V$15:$V$402,0),1))</f>
        <v/>
      </c>
      <c r="AP374" s="192" t="str">
        <f t="shared" si="364"/>
        <v/>
      </c>
      <c r="AQ374" s="192" t="str">
        <f t="shared" si="365"/>
        <v/>
      </c>
      <c r="AR374" s="192" t="str">
        <f t="shared" si="366"/>
        <v/>
      </c>
      <c r="AS374" s="192" t="str">
        <f t="shared" si="367"/>
        <v/>
      </c>
      <c r="AT374" s="192" t="str">
        <f t="shared" si="368"/>
        <v/>
      </c>
      <c r="AU374" s="192" t="str">
        <f t="shared" si="369"/>
        <v/>
      </c>
      <c r="AV374" s="192" t="str">
        <f t="shared" si="370"/>
        <v/>
      </c>
      <c r="AW374" s="192" t="str">
        <f t="shared" si="371"/>
        <v/>
      </c>
      <c r="AX374" s="192" t="str">
        <f t="shared" si="372"/>
        <v/>
      </c>
      <c r="AY374" s="192" t="str">
        <f t="shared" si="373"/>
        <v/>
      </c>
      <c r="BB374">
        <f t="shared" si="374"/>
        <v>800</v>
      </c>
      <c r="BC374">
        <f t="shared" si="375"/>
        <v>800</v>
      </c>
      <c r="BD374">
        <f t="shared" si="376"/>
        <v>800</v>
      </c>
      <c r="BE374">
        <f t="shared" si="377"/>
        <v>800</v>
      </c>
      <c r="BF374">
        <f t="shared" si="378"/>
        <v>800</v>
      </c>
      <c r="BG374">
        <f t="shared" si="379"/>
        <v>800</v>
      </c>
      <c r="BH374">
        <v>360</v>
      </c>
      <c r="BK374">
        <f t="shared" si="380"/>
        <v>800</v>
      </c>
      <c r="BL374">
        <f t="shared" si="381"/>
        <v>800</v>
      </c>
      <c r="BM374">
        <f t="shared" si="382"/>
        <v>800</v>
      </c>
      <c r="BN374">
        <f t="shared" si="383"/>
        <v>800</v>
      </c>
      <c r="BO374">
        <f t="shared" si="384"/>
        <v>800</v>
      </c>
      <c r="BP374">
        <f t="shared" si="385"/>
        <v>800</v>
      </c>
      <c r="BQ374">
        <f t="shared" si="386"/>
        <v>800</v>
      </c>
      <c r="CS374" s="193" t="str">
        <f t="shared" si="323"/>
        <v/>
      </c>
      <c r="CT374" s="193" t="str">
        <f t="shared" si="324"/>
        <v/>
      </c>
      <c r="CU374" s="193" t="str">
        <f t="shared" si="325"/>
        <v/>
      </c>
      <c r="CV374" s="193" t="str">
        <f t="shared" si="326"/>
        <v/>
      </c>
      <c r="CW374" s="193" t="str">
        <f t="shared" si="327"/>
        <v/>
      </c>
      <c r="CX374" s="193" t="str">
        <f t="shared" si="328"/>
        <v/>
      </c>
      <c r="CY374" s="193" t="str">
        <f t="shared" si="329"/>
        <v/>
      </c>
      <c r="CZ374" s="193" t="str">
        <f t="shared" si="330"/>
        <v/>
      </c>
      <c r="DA374" s="193" t="str">
        <f t="shared" si="331"/>
        <v/>
      </c>
      <c r="DB374" s="193" t="str">
        <f t="shared" si="332"/>
        <v/>
      </c>
      <c r="DC374" s="193" t="str">
        <f t="shared" si="333"/>
        <v/>
      </c>
      <c r="DF374">
        <v>361</v>
      </c>
      <c r="DG374" s="192" t="e">
        <f t="shared" si="334"/>
        <v>#NUM!</v>
      </c>
      <c r="DH374" s="192" t="e">
        <f t="shared" si="335"/>
        <v>#NUM!</v>
      </c>
      <c r="DI374" s="192" t="e">
        <f t="shared" si="336"/>
        <v>#NUM!</v>
      </c>
      <c r="DJ374" s="192" t="e">
        <f t="shared" si="337"/>
        <v>#NUM!</v>
      </c>
      <c r="DK374" s="192" t="e">
        <f t="shared" si="338"/>
        <v>#NUM!</v>
      </c>
      <c r="DL374" s="192" t="e">
        <f t="shared" si="339"/>
        <v>#NUM!</v>
      </c>
      <c r="DM374" s="192" t="e">
        <f t="shared" si="340"/>
        <v>#NUM!</v>
      </c>
      <c r="DN374" s="192" t="e">
        <f t="shared" si="341"/>
        <v>#NUM!</v>
      </c>
      <c r="DO374" s="192" t="e">
        <f t="shared" si="342"/>
        <v>#NUM!</v>
      </c>
      <c r="DP374" s="192" t="e">
        <f t="shared" si="343"/>
        <v>#NUM!</v>
      </c>
      <c r="DQ374" s="192" t="e">
        <f t="shared" si="344"/>
        <v>#NUM!</v>
      </c>
      <c r="DU374" s="204" t="e">
        <f t="shared" si="345"/>
        <v>#NUM!</v>
      </c>
      <c r="DV374" s="204" t="e">
        <f t="shared" si="346"/>
        <v>#NUM!</v>
      </c>
      <c r="DW374" s="204" t="e">
        <f t="shared" si="347"/>
        <v>#NUM!</v>
      </c>
      <c r="DX374" s="204" t="e">
        <f t="shared" si="348"/>
        <v>#NUM!</v>
      </c>
      <c r="DY374" s="204" t="e">
        <f t="shared" si="349"/>
        <v>#NUM!</v>
      </c>
      <c r="DZ374" s="204" t="e">
        <f t="shared" si="350"/>
        <v>#NUM!</v>
      </c>
      <c r="EA374" s="204" t="e">
        <f t="shared" si="351"/>
        <v>#NUM!</v>
      </c>
      <c r="EB374" s="204" t="e">
        <f t="shared" si="352"/>
        <v>#NUM!</v>
      </c>
      <c r="EC374" s="204" t="e">
        <f t="shared" si="353"/>
        <v>#NUM!</v>
      </c>
      <c r="ED374" s="204" t="e">
        <f t="shared" si="354"/>
        <v>#NUM!</v>
      </c>
      <c r="EE374" s="204" t="e">
        <f t="shared" si="355"/>
        <v>#NUM!</v>
      </c>
    </row>
    <row r="375" spans="21:135" x14ac:dyDescent="0.3">
      <c r="U375">
        <v>361</v>
      </c>
      <c r="V375">
        <f t="shared" si="358"/>
        <v>800</v>
      </c>
      <c r="W375" t="str">
        <f t="shared" si="359"/>
        <v/>
      </c>
      <c r="X375" t="str">
        <f>IF(B374="","",IF(OR(W375="",W375=0),"",IF(V375=800,"",INDEX(DATA!$M$10:$Q$10,1,MATCH(W375,DATA!$M$9:$Q$9,0)))))</f>
        <v/>
      </c>
      <c r="Y375" t="str">
        <f>IF(B374="","",IF($CG$13=2,IF(OR(F374="NO",F374=""),"",F374),IF(V375=800,"",DATA!$M$11)))</f>
        <v/>
      </c>
      <c r="Z375" t="str">
        <f>IF(B374="","",IF(AND($CG$13=2,G374="NO"),"",IF(V375=800,"",LEFT(DATA!$M$12,2)&amp;D374)))</f>
        <v/>
      </c>
      <c r="AA375" t="str">
        <f>IF(B374="","",IF(AND($CG$13=2,G374="NO"),"",IF(V375=800,"",LEFT(DATA!$M$13,2)&amp;D374)))</f>
        <v/>
      </c>
      <c r="AB375" t="str">
        <f>IF(B374="","",IF(AND($CG$13=2,H374="NO"),"",IF(V375=800,"",LEFT(DATA!$M$14,2)&amp;D374)))</f>
        <v/>
      </c>
      <c r="AC375" t="str">
        <f>IF(B374="","",IF(AND($CG$13=2,H374="NO"),"",IF(V375=800,"",LEFT(DATA!$M$15,2)&amp;D374)))</f>
        <v/>
      </c>
      <c r="AD375" t="str">
        <f>IF(B374="","",IF(AND($CG$13=2,I374="NO"),"",IF(V375=800,"",LEFT(DATA!$M$16,2)&amp;D374)))</f>
        <v/>
      </c>
      <c r="AE375" t="str">
        <f>IF(B374="","",IF(AND($CG$13=2,I374="NO"),"",IF(V375=800,"",LEFT(DATA!$M$17,2)&amp;D374)))</f>
        <v/>
      </c>
      <c r="AF375" t="str">
        <f>IF(B374="","",IF(AND($CG$13=2,J374="NO"),"",IF(V375=800,"",LEFT(DATA!$M$18,2)&amp;D374)))</f>
        <v/>
      </c>
      <c r="AG375" t="str">
        <f>IF(B374="","",IF(AND($CG$13=2,J374="NO"),"",IF(V375=800,"",LEFT(DATA!$M$19,2)&amp;D374)))</f>
        <v/>
      </c>
      <c r="AJ375" s="192" t="str">
        <f t="shared" si="360"/>
        <v/>
      </c>
      <c r="AK375" s="192" t="str">
        <f t="shared" si="361"/>
        <v/>
      </c>
      <c r="AL375" s="192" t="str">
        <f t="shared" si="362"/>
        <v/>
      </c>
      <c r="AM375" s="192" t="e">
        <f t="shared" si="363"/>
        <v>#VALUE!</v>
      </c>
      <c r="AN375" s="192">
        <v>361</v>
      </c>
      <c r="AO375" s="192" t="str">
        <f>IF(AL375="","",INDEX($W$15:$AG$402,MATCH(AL375,V$15:$V$402,0),1))</f>
        <v/>
      </c>
      <c r="AP375" s="192" t="str">
        <f t="shared" si="364"/>
        <v/>
      </c>
      <c r="AQ375" s="192" t="str">
        <f t="shared" si="365"/>
        <v/>
      </c>
      <c r="AR375" s="192" t="str">
        <f t="shared" si="366"/>
        <v/>
      </c>
      <c r="AS375" s="192" t="str">
        <f t="shared" si="367"/>
        <v/>
      </c>
      <c r="AT375" s="192" t="str">
        <f t="shared" si="368"/>
        <v/>
      </c>
      <c r="AU375" s="192" t="str">
        <f t="shared" si="369"/>
        <v/>
      </c>
      <c r="AV375" s="192" t="str">
        <f t="shared" si="370"/>
        <v/>
      </c>
      <c r="AW375" s="192" t="str">
        <f t="shared" si="371"/>
        <v/>
      </c>
      <c r="AX375" s="192" t="str">
        <f t="shared" si="372"/>
        <v/>
      </c>
      <c r="AY375" s="192" t="str">
        <f t="shared" si="373"/>
        <v/>
      </c>
      <c r="BB375">
        <f t="shared" si="374"/>
        <v>800</v>
      </c>
      <c r="BC375">
        <f t="shared" si="375"/>
        <v>800</v>
      </c>
      <c r="BD375">
        <f t="shared" si="376"/>
        <v>800</v>
      </c>
      <c r="BE375">
        <f t="shared" si="377"/>
        <v>800</v>
      </c>
      <c r="BF375">
        <f t="shared" si="378"/>
        <v>800</v>
      </c>
      <c r="BG375">
        <f t="shared" si="379"/>
        <v>800</v>
      </c>
      <c r="BH375">
        <v>361</v>
      </c>
      <c r="BK375">
        <f t="shared" si="380"/>
        <v>800</v>
      </c>
      <c r="BL375">
        <f t="shared" si="381"/>
        <v>800</v>
      </c>
      <c r="BM375">
        <f t="shared" si="382"/>
        <v>800</v>
      </c>
      <c r="BN375">
        <f t="shared" si="383"/>
        <v>800</v>
      </c>
      <c r="BO375">
        <f t="shared" si="384"/>
        <v>800</v>
      </c>
      <c r="BP375">
        <f t="shared" si="385"/>
        <v>800</v>
      </c>
      <c r="BQ375">
        <f t="shared" si="386"/>
        <v>800</v>
      </c>
      <c r="CS375" s="193" t="str">
        <f t="shared" si="323"/>
        <v/>
      </c>
      <c r="CT375" s="193" t="str">
        <f t="shared" si="324"/>
        <v/>
      </c>
      <c r="CU375" s="193" t="str">
        <f t="shared" si="325"/>
        <v/>
      </c>
      <c r="CV375" s="193" t="str">
        <f t="shared" si="326"/>
        <v/>
      </c>
      <c r="CW375" s="193" t="str">
        <f t="shared" si="327"/>
        <v/>
      </c>
      <c r="CX375" s="193" t="str">
        <f t="shared" si="328"/>
        <v/>
      </c>
      <c r="CY375" s="193" t="str">
        <f t="shared" si="329"/>
        <v/>
      </c>
      <c r="CZ375" s="193" t="str">
        <f t="shared" si="330"/>
        <v/>
      </c>
      <c r="DA375" s="193" t="str">
        <f t="shared" si="331"/>
        <v/>
      </c>
      <c r="DB375" s="193" t="str">
        <f t="shared" si="332"/>
        <v/>
      </c>
      <c r="DC375" s="193" t="str">
        <f t="shared" si="333"/>
        <v/>
      </c>
      <c r="DF375">
        <v>362</v>
      </c>
      <c r="DG375" s="192" t="e">
        <f t="shared" si="334"/>
        <v>#NUM!</v>
      </c>
      <c r="DH375" s="192" t="e">
        <f t="shared" si="335"/>
        <v>#NUM!</v>
      </c>
      <c r="DI375" s="192" t="e">
        <f t="shared" si="336"/>
        <v>#NUM!</v>
      </c>
      <c r="DJ375" s="192" t="e">
        <f t="shared" si="337"/>
        <v>#NUM!</v>
      </c>
      <c r="DK375" s="192" t="e">
        <f t="shared" si="338"/>
        <v>#NUM!</v>
      </c>
      <c r="DL375" s="192" t="e">
        <f t="shared" si="339"/>
        <v>#NUM!</v>
      </c>
      <c r="DM375" s="192" t="e">
        <f t="shared" si="340"/>
        <v>#NUM!</v>
      </c>
      <c r="DN375" s="192" t="e">
        <f t="shared" si="341"/>
        <v>#NUM!</v>
      </c>
      <c r="DO375" s="192" t="e">
        <f t="shared" si="342"/>
        <v>#NUM!</v>
      </c>
      <c r="DP375" s="192" t="e">
        <f t="shared" si="343"/>
        <v>#NUM!</v>
      </c>
      <c r="DQ375" s="192" t="e">
        <f t="shared" si="344"/>
        <v>#NUM!</v>
      </c>
      <c r="DU375" s="204" t="e">
        <f t="shared" si="345"/>
        <v>#NUM!</v>
      </c>
      <c r="DV375" s="204" t="e">
        <f t="shared" si="346"/>
        <v>#NUM!</v>
      </c>
      <c r="DW375" s="204" t="e">
        <f t="shared" si="347"/>
        <v>#NUM!</v>
      </c>
      <c r="DX375" s="204" t="e">
        <f t="shared" si="348"/>
        <v>#NUM!</v>
      </c>
      <c r="DY375" s="204" t="e">
        <f t="shared" si="349"/>
        <v>#NUM!</v>
      </c>
      <c r="DZ375" s="204" t="e">
        <f t="shared" si="350"/>
        <v>#NUM!</v>
      </c>
      <c r="EA375" s="204" t="e">
        <f t="shared" si="351"/>
        <v>#NUM!</v>
      </c>
      <c r="EB375" s="204" t="e">
        <f t="shared" si="352"/>
        <v>#NUM!</v>
      </c>
      <c r="EC375" s="204" t="e">
        <f t="shared" si="353"/>
        <v>#NUM!</v>
      </c>
      <c r="ED375" s="204" t="e">
        <f t="shared" si="354"/>
        <v>#NUM!</v>
      </c>
      <c r="EE375" s="204" t="e">
        <f t="shared" si="355"/>
        <v>#NUM!</v>
      </c>
    </row>
    <row r="376" spans="21:135" x14ac:dyDescent="0.3">
      <c r="U376">
        <v>362</v>
      </c>
      <c r="V376">
        <f t="shared" si="358"/>
        <v>800</v>
      </c>
      <c r="W376" t="str">
        <f t="shared" si="359"/>
        <v/>
      </c>
      <c r="X376" t="str">
        <f>IF(B375="","",IF(OR(W376="",W376=0),"",IF(V376=800,"",INDEX(DATA!$M$10:$Q$10,1,MATCH(W376,DATA!$M$9:$Q$9,0)))))</f>
        <v/>
      </c>
      <c r="Y376" t="str">
        <f>IF(B375="","",IF($CG$13=2,IF(OR(F375="NO",F375=""),"",F375),IF(V376=800,"",DATA!$M$11)))</f>
        <v/>
      </c>
      <c r="Z376" t="str">
        <f>IF(B375="","",IF(AND($CG$13=2,G375="NO"),"",IF(V376=800,"",LEFT(DATA!$M$12,2)&amp;D375)))</f>
        <v/>
      </c>
      <c r="AA376" t="str">
        <f>IF(B375="","",IF(AND($CG$13=2,G375="NO"),"",IF(V376=800,"",LEFT(DATA!$M$13,2)&amp;D375)))</f>
        <v/>
      </c>
      <c r="AB376" t="str">
        <f>IF(B375="","",IF(AND($CG$13=2,H375="NO"),"",IF(V376=800,"",LEFT(DATA!$M$14,2)&amp;D375)))</f>
        <v/>
      </c>
      <c r="AC376" t="str">
        <f>IF(B375="","",IF(AND($CG$13=2,H375="NO"),"",IF(V376=800,"",LEFT(DATA!$M$15,2)&amp;D375)))</f>
        <v/>
      </c>
      <c r="AD376" t="str">
        <f>IF(B375="","",IF(AND($CG$13=2,I375="NO"),"",IF(V376=800,"",LEFT(DATA!$M$16,2)&amp;D375)))</f>
        <v/>
      </c>
      <c r="AE376" t="str">
        <f>IF(B375="","",IF(AND($CG$13=2,I375="NO"),"",IF(V376=800,"",LEFT(DATA!$M$17,2)&amp;D375)))</f>
        <v/>
      </c>
      <c r="AF376" t="str">
        <f>IF(B375="","",IF(AND($CG$13=2,J375="NO"),"",IF(V376=800,"",LEFT(DATA!$M$18,2)&amp;D375)))</f>
        <v/>
      </c>
      <c r="AG376" t="str">
        <f>IF(B375="","",IF(AND($CG$13=2,J375="NO"),"",IF(V376=800,"",LEFT(DATA!$M$19,2)&amp;D375)))</f>
        <v/>
      </c>
      <c r="AJ376" s="192" t="str">
        <f t="shared" si="360"/>
        <v/>
      </c>
      <c r="AK376" s="192" t="str">
        <f t="shared" si="361"/>
        <v/>
      </c>
      <c r="AL376" s="192" t="str">
        <f t="shared" si="362"/>
        <v/>
      </c>
      <c r="AM376" s="192" t="e">
        <f t="shared" si="363"/>
        <v>#VALUE!</v>
      </c>
      <c r="AN376" s="192">
        <v>362</v>
      </c>
      <c r="AO376" s="192" t="str">
        <f>IF(AL376="","",INDEX($W$15:$AG$402,MATCH(AL376,V$15:$V$402,0),1))</f>
        <v/>
      </c>
      <c r="AP376" s="192" t="str">
        <f t="shared" si="364"/>
        <v/>
      </c>
      <c r="AQ376" s="192" t="str">
        <f t="shared" si="365"/>
        <v/>
      </c>
      <c r="AR376" s="192" t="str">
        <f t="shared" si="366"/>
        <v/>
      </c>
      <c r="AS376" s="192" t="str">
        <f t="shared" si="367"/>
        <v/>
      </c>
      <c r="AT376" s="192" t="str">
        <f t="shared" si="368"/>
        <v/>
      </c>
      <c r="AU376" s="192" t="str">
        <f t="shared" si="369"/>
        <v/>
      </c>
      <c r="AV376" s="192" t="str">
        <f t="shared" si="370"/>
        <v/>
      </c>
      <c r="AW376" s="192" t="str">
        <f t="shared" si="371"/>
        <v/>
      </c>
      <c r="AX376" s="192" t="str">
        <f t="shared" si="372"/>
        <v/>
      </c>
      <c r="AY376" s="192" t="str">
        <f t="shared" si="373"/>
        <v/>
      </c>
      <c r="BB376">
        <f t="shared" si="374"/>
        <v>800</v>
      </c>
      <c r="BC376">
        <f t="shared" si="375"/>
        <v>800</v>
      </c>
      <c r="BD376">
        <f t="shared" si="376"/>
        <v>800</v>
      </c>
      <c r="BE376">
        <f t="shared" si="377"/>
        <v>800</v>
      </c>
      <c r="BF376">
        <f t="shared" si="378"/>
        <v>800</v>
      </c>
      <c r="BG376">
        <f t="shared" si="379"/>
        <v>800</v>
      </c>
      <c r="BH376">
        <v>362</v>
      </c>
      <c r="BK376">
        <f t="shared" si="380"/>
        <v>800</v>
      </c>
      <c r="BL376">
        <f t="shared" si="381"/>
        <v>800</v>
      </c>
      <c r="BM376">
        <f t="shared" si="382"/>
        <v>800</v>
      </c>
      <c r="BN376">
        <f t="shared" si="383"/>
        <v>800</v>
      </c>
      <c r="BO376">
        <f t="shared" si="384"/>
        <v>800</v>
      </c>
      <c r="BP376">
        <f t="shared" si="385"/>
        <v>800</v>
      </c>
      <c r="BQ376">
        <f t="shared" si="386"/>
        <v>800</v>
      </c>
      <c r="CS376" s="193" t="str">
        <f t="shared" si="323"/>
        <v/>
      </c>
      <c r="CT376" s="193" t="str">
        <f t="shared" si="324"/>
        <v/>
      </c>
      <c r="CU376" s="193" t="str">
        <f t="shared" si="325"/>
        <v/>
      </c>
      <c r="CV376" s="193" t="str">
        <f t="shared" si="326"/>
        <v/>
      </c>
      <c r="CW376" s="193" t="str">
        <f t="shared" si="327"/>
        <v/>
      </c>
      <c r="CX376" s="193" t="str">
        <f t="shared" si="328"/>
        <v/>
      </c>
      <c r="CY376" s="193" t="str">
        <f t="shared" si="329"/>
        <v/>
      </c>
      <c r="CZ376" s="193" t="str">
        <f t="shared" si="330"/>
        <v/>
      </c>
      <c r="DA376" s="193" t="str">
        <f t="shared" si="331"/>
        <v/>
      </c>
      <c r="DB376" s="193" t="str">
        <f t="shared" si="332"/>
        <v/>
      </c>
      <c r="DC376" s="193" t="str">
        <f t="shared" si="333"/>
        <v/>
      </c>
      <c r="DF376">
        <v>363</v>
      </c>
      <c r="DG376" s="192" t="e">
        <f t="shared" si="334"/>
        <v>#NUM!</v>
      </c>
      <c r="DH376" s="192" t="e">
        <f t="shared" si="335"/>
        <v>#NUM!</v>
      </c>
      <c r="DI376" s="192" t="e">
        <f t="shared" si="336"/>
        <v>#NUM!</v>
      </c>
      <c r="DJ376" s="192" t="e">
        <f t="shared" si="337"/>
        <v>#NUM!</v>
      </c>
      <c r="DK376" s="192" t="e">
        <f t="shared" si="338"/>
        <v>#NUM!</v>
      </c>
      <c r="DL376" s="192" t="e">
        <f t="shared" si="339"/>
        <v>#NUM!</v>
      </c>
      <c r="DM376" s="192" t="e">
        <f t="shared" si="340"/>
        <v>#NUM!</v>
      </c>
      <c r="DN376" s="192" t="e">
        <f t="shared" si="341"/>
        <v>#NUM!</v>
      </c>
      <c r="DO376" s="192" t="e">
        <f t="shared" si="342"/>
        <v>#NUM!</v>
      </c>
      <c r="DP376" s="192" t="e">
        <f t="shared" si="343"/>
        <v>#NUM!</v>
      </c>
      <c r="DQ376" s="192" t="e">
        <f t="shared" si="344"/>
        <v>#NUM!</v>
      </c>
      <c r="DU376" s="204" t="e">
        <f t="shared" si="345"/>
        <v>#NUM!</v>
      </c>
      <c r="DV376" s="204" t="e">
        <f t="shared" si="346"/>
        <v>#NUM!</v>
      </c>
      <c r="DW376" s="204" t="e">
        <f t="shared" si="347"/>
        <v>#NUM!</v>
      </c>
      <c r="DX376" s="204" t="e">
        <f t="shared" si="348"/>
        <v>#NUM!</v>
      </c>
      <c r="DY376" s="204" t="e">
        <f t="shared" si="349"/>
        <v>#NUM!</v>
      </c>
      <c r="DZ376" s="204" t="e">
        <f t="shared" si="350"/>
        <v>#NUM!</v>
      </c>
      <c r="EA376" s="204" t="e">
        <f t="shared" si="351"/>
        <v>#NUM!</v>
      </c>
      <c r="EB376" s="204" t="e">
        <f t="shared" si="352"/>
        <v>#NUM!</v>
      </c>
      <c r="EC376" s="204" t="e">
        <f t="shared" si="353"/>
        <v>#NUM!</v>
      </c>
      <c r="ED376" s="204" t="e">
        <f t="shared" si="354"/>
        <v>#NUM!</v>
      </c>
      <c r="EE376" s="204" t="e">
        <f t="shared" si="355"/>
        <v>#NUM!</v>
      </c>
    </row>
    <row r="377" spans="21:135" x14ac:dyDescent="0.3">
      <c r="U377">
        <v>363</v>
      </c>
      <c r="V377">
        <f t="shared" si="358"/>
        <v>800</v>
      </c>
      <c r="W377" t="str">
        <f t="shared" si="359"/>
        <v/>
      </c>
      <c r="X377" t="str">
        <f>IF(B376="","",IF(OR(W377="",W377=0),"",IF(V377=800,"",INDEX(DATA!$M$10:$Q$10,1,MATCH(W377,DATA!$M$9:$Q$9,0)))))</f>
        <v/>
      </c>
      <c r="Y377" t="str">
        <f>IF(B376="","",IF($CG$13=2,IF(OR(F376="NO",F376=""),"",F376),IF(V377=800,"",DATA!$M$11)))</f>
        <v/>
      </c>
      <c r="Z377" t="str">
        <f>IF(B376="","",IF(AND($CG$13=2,G376="NO"),"",IF(V377=800,"",LEFT(DATA!$M$12,2)&amp;D376)))</f>
        <v/>
      </c>
      <c r="AA377" t="str">
        <f>IF(B376="","",IF(AND($CG$13=2,G376="NO"),"",IF(V377=800,"",LEFT(DATA!$M$13,2)&amp;D376)))</f>
        <v/>
      </c>
      <c r="AB377" t="str">
        <f>IF(B376="","",IF(AND($CG$13=2,H376="NO"),"",IF(V377=800,"",LEFT(DATA!$M$14,2)&amp;D376)))</f>
        <v/>
      </c>
      <c r="AC377" t="str">
        <f>IF(B376="","",IF(AND($CG$13=2,H376="NO"),"",IF(V377=800,"",LEFT(DATA!$M$15,2)&amp;D376)))</f>
        <v/>
      </c>
      <c r="AD377" t="str">
        <f>IF(B376="","",IF(AND($CG$13=2,I376="NO"),"",IF(V377=800,"",LEFT(DATA!$M$16,2)&amp;D376)))</f>
        <v/>
      </c>
      <c r="AE377" t="str">
        <f>IF(B376="","",IF(AND($CG$13=2,I376="NO"),"",IF(V377=800,"",LEFT(DATA!$M$17,2)&amp;D376)))</f>
        <v/>
      </c>
      <c r="AF377" t="str">
        <f>IF(B376="","",IF(AND($CG$13=2,J376="NO"),"",IF(V377=800,"",LEFT(DATA!$M$18,2)&amp;D376)))</f>
        <v/>
      </c>
      <c r="AG377" t="str">
        <f>IF(B376="","",IF(AND($CG$13=2,J376="NO"),"",IF(V377=800,"",LEFT(DATA!$M$19,2)&amp;D376)))</f>
        <v/>
      </c>
      <c r="AJ377" s="192" t="str">
        <f t="shared" si="360"/>
        <v/>
      </c>
      <c r="AK377" s="192" t="str">
        <f t="shared" si="361"/>
        <v/>
      </c>
      <c r="AL377" s="192" t="str">
        <f t="shared" si="362"/>
        <v/>
      </c>
      <c r="AM377" s="192" t="e">
        <f t="shared" si="363"/>
        <v>#VALUE!</v>
      </c>
      <c r="AN377" s="192">
        <v>363</v>
      </c>
      <c r="AO377" s="192" t="str">
        <f>IF(AL377="","",INDEX($W$15:$AG$402,MATCH(AL377,V$15:$V$402,0),1))</f>
        <v/>
      </c>
      <c r="AP377" s="192" t="str">
        <f t="shared" si="364"/>
        <v/>
      </c>
      <c r="AQ377" s="192" t="str">
        <f t="shared" si="365"/>
        <v/>
      </c>
      <c r="AR377" s="192" t="str">
        <f t="shared" si="366"/>
        <v/>
      </c>
      <c r="AS377" s="192" t="str">
        <f t="shared" si="367"/>
        <v/>
      </c>
      <c r="AT377" s="192" t="str">
        <f t="shared" si="368"/>
        <v/>
      </c>
      <c r="AU377" s="192" t="str">
        <f t="shared" si="369"/>
        <v/>
      </c>
      <c r="AV377" s="192" t="str">
        <f t="shared" si="370"/>
        <v/>
      </c>
      <c r="AW377" s="192" t="str">
        <f t="shared" si="371"/>
        <v/>
      </c>
      <c r="AX377" s="192" t="str">
        <f t="shared" si="372"/>
        <v/>
      </c>
      <c r="AY377" s="192" t="str">
        <f t="shared" si="373"/>
        <v/>
      </c>
      <c r="BB377">
        <f t="shared" si="374"/>
        <v>800</v>
      </c>
      <c r="BC377">
        <f t="shared" si="375"/>
        <v>800</v>
      </c>
      <c r="BD377">
        <f t="shared" si="376"/>
        <v>800</v>
      </c>
      <c r="BE377">
        <f t="shared" si="377"/>
        <v>800</v>
      </c>
      <c r="BF377">
        <f t="shared" si="378"/>
        <v>800</v>
      </c>
      <c r="BG377">
        <f t="shared" si="379"/>
        <v>800</v>
      </c>
      <c r="BH377">
        <v>363</v>
      </c>
      <c r="BK377">
        <f t="shared" si="380"/>
        <v>800</v>
      </c>
      <c r="BL377">
        <f t="shared" si="381"/>
        <v>800</v>
      </c>
      <c r="BM377">
        <f t="shared" si="382"/>
        <v>800</v>
      </c>
      <c r="BN377">
        <f t="shared" si="383"/>
        <v>800</v>
      </c>
      <c r="BO377">
        <f t="shared" si="384"/>
        <v>800</v>
      </c>
      <c r="BP377">
        <f t="shared" si="385"/>
        <v>800</v>
      </c>
      <c r="BQ377">
        <f t="shared" si="386"/>
        <v>800</v>
      </c>
      <c r="CS377" s="193" t="str">
        <f t="shared" si="323"/>
        <v/>
      </c>
      <c r="CT377" s="193" t="str">
        <f t="shared" si="324"/>
        <v/>
      </c>
      <c r="CU377" s="193" t="str">
        <f t="shared" si="325"/>
        <v/>
      </c>
      <c r="CV377" s="193" t="str">
        <f t="shared" si="326"/>
        <v/>
      </c>
      <c r="CW377" s="193" t="str">
        <f t="shared" si="327"/>
        <v/>
      </c>
      <c r="CX377" s="193" t="str">
        <f t="shared" si="328"/>
        <v/>
      </c>
      <c r="CY377" s="193" t="str">
        <f t="shared" si="329"/>
        <v/>
      </c>
      <c r="CZ377" s="193" t="str">
        <f t="shared" si="330"/>
        <v/>
      </c>
      <c r="DA377" s="193" t="str">
        <f t="shared" si="331"/>
        <v/>
      </c>
      <c r="DB377" s="193" t="str">
        <f t="shared" si="332"/>
        <v/>
      </c>
      <c r="DC377" s="193" t="str">
        <f t="shared" si="333"/>
        <v/>
      </c>
      <c r="DF377">
        <v>364</v>
      </c>
      <c r="DG377" s="192" t="e">
        <f t="shared" si="334"/>
        <v>#NUM!</v>
      </c>
      <c r="DH377" s="192" t="e">
        <f t="shared" si="335"/>
        <v>#NUM!</v>
      </c>
      <c r="DI377" s="192" t="e">
        <f t="shared" si="336"/>
        <v>#NUM!</v>
      </c>
      <c r="DJ377" s="192" t="e">
        <f t="shared" si="337"/>
        <v>#NUM!</v>
      </c>
      <c r="DK377" s="192" t="e">
        <f t="shared" si="338"/>
        <v>#NUM!</v>
      </c>
      <c r="DL377" s="192" t="e">
        <f t="shared" si="339"/>
        <v>#NUM!</v>
      </c>
      <c r="DM377" s="192" t="e">
        <f t="shared" si="340"/>
        <v>#NUM!</v>
      </c>
      <c r="DN377" s="192" t="e">
        <f t="shared" si="341"/>
        <v>#NUM!</v>
      </c>
      <c r="DO377" s="192" t="e">
        <f t="shared" si="342"/>
        <v>#NUM!</v>
      </c>
      <c r="DP377" s="192" t="e">
        <f t="shared" si="343"/>
        <v>#NUM!</v>
      </c>
      <c r="DQ377" s="192" t="e">
        <f t="shared" si="344"/>
        <v>#NUM!</v>
      </c>
      <c r="DU377" s="204" t="e">
        <f t="shared" si="345"/>
        <v>#NUM!</v>
      </c>
      <c r="DV377" s="204" t="e">
        <f t="shared" si="346"/>
        <v>#NUM!</v>
      </c>
      <c r="DW377" s="204" t="e">
        <f t="shared" si="347"/>
        <v>#NUM!</v>
      </c>
      <c r="DX377" s="204" t="e">
        <f t="shared" si="348"/>
        <v>#NUM!</v>
      </c>
      <c r="DY377" s="204" t="e">
        <f t="shared" si="349"/>
        <v>#NUM!</v>
      </c>
      <c r="DZ377" s="204" t="e">
        <f t="shared" si="350"/>
        <v>#NUM!</v>
      </c>
      <c r="EA377" s="204" t="e">
        <f t="shared" si="351"/>
        <v>#NUM!</v>
      </c>
      <c r="EB377" s="204" t="e">
        <f t="shared" si="352"/>
        <v>#NUM!</v>
      </c>
      <c r="EC377" s="204" t="e">
        <f t="shared" si="353"/>
        <v>#NUM!</v>
      </c>
      <c r="ED377" s="204" t="e">
        <f t="shared" si="354"/>
        <v>#NUM!</v>
      </c>
      <c r="EE377" s="204" t="e">
        <f t="shared" si="355"/>
        <v>#NUM!</v>
      </c>
    </row>
    <row r="378" spans="21:135" x14ac:dyDescent="0.3">
      <c r="U378">
        <v>364</v>
      </c>
      <c r="V378">
        <f t="shared" si="358"/>
        <v>800</v>
      </c>
      <c r="W378" t="str">
        <f t="shared" si="359"/>
        <v/>
      </c>
      <c r="X378" t="str">
        <f>IF(B377="","",IF(OR(W378="",W378=0),"",IF(V378=800,"",INDEX(DATA!$M$10:$Q$10,1,MATCH(W378,DATA!$M$9:$Q$9,0)))))</f>
        <v/>
      </c>
      <c r="Y378" t="str">
        <f>IF(B377="","",IF($CG$13=2,IF(OR(F377="NO",F377=""),"",F377),IF(V378=800,"",DATA!$M$11)))</f>
        <v/>
      </c>
      <c r="Z378" t="str">
        <f>IF(B377="","",IF(AND($CG$13=2,G377="NO"),"",IF(V378=800,"",LEFT(DATA!$M$12,2)&amp;D377)))</f>
        <v/>
      </c>
      <c r="AA378" t="str">
        <f>IF(B377="","",IF(AND($CG$13=2,G377="NO"),"",IF(V378=800,"",LEFT(DATA!$M$13,2)&amp;D377)))</f>
        <v/>
      </c>
      <c r="AB378" t="str">
        <f>IF(B377="","",IF(AND($CG$13=2,H377="NO"),"",IF(V378=800,"",LEFT(DATA!$M$14,2)&amp;D377)))</f>
        <v/>
      </c>
      <c r="AC378" t="str">
        <f>IF(B377="","",IF(AND($CG$13=2,H377="NO"),"",IF(V378=800,"",LEFT(DATA!$M$15,2)&amp;D377)))</f>
        <v/>
      </c>
      <c r="AD378" t="str">
        <f>IF(B377="","",IF(AND($CG$13=2,I377="NO"),"",IF(V378=800,"",LEFT(DATA!$M$16,2)&amp;D377)))</f>
        <v/>
      </c>
      <c r="AE378" t="str">
        <f>IF(B377="","",IF(AND($CG$13=2,I377="NO"),"",IF(V378=800,"",LEFT(DATA!$M$17,2)&amp;D377)))</f>
        <v/>
      </c>
      <c r="AF378" t="str">
        <f>IF(B377="","",IF(AND($CG$13=2,J377="NO"),"",IF(V378=800,"",LEFT(DATA!$M$18,2)&amp;D377)))</f>
        <v/>
      </c>
      <c r="AG378" t="str">
        <f>IF(B377="","",IF(AND($CG$13=2,J377="NO"),"",IF(V378=800,"",LEFT(DATA!$M$19,2)&amp;D377)))</f>
        <v/>
      </c>
      <c r="AJ378" s="192" t="str">
        <f t="shared" si="360"/>
        <v/>
      </c>
      <c r="AK378" s="192" t="str">
        <f t="shared" si="361"/>
        <v/>
      </c>
      <c r="AL378" s="192" t="str">
        <f t="shared" si="362"/>
        <v/>
      </c>
      <c r="AM378" s="192" t="e">
        <f t="shared" si="363"/>
        <v>#VALUE!</v>
      </c>
      <c r="AN378" s="192">
        <v>364</v>
      </c>
      <c r="AO378" s="192" t="str">
        <f>IF(AL378="","",INDEX($W$15:$AG$402,MATCH(AL378,V$15:$V$402,0),1))</f>
        <v/>
      </c>
      <c r="AP378" s="192" t="str">
        <f t="shared" si="364"/>
        <v/>
      </c>
      <c r="AQ378" s="192" t="str">
        <f t="shared" si="365"/>
        <v/>
      </c>
      <c r="AR378" s="192" t="str">
        <f t="shared" si="366"/>
        <v/>
      </c>
      <c r="AS378" s="192" t="str">
        <f t="shared" si="367"/>
        <v/>
      </c>
      <c r="AT378" s="192" t="str">
        <f t="shared" si="368"/>
        <v/>
      </c>
      <c r="AU378" s="192" t="str">
        <f t="shared" si="369"/>
        <v/>
      </c>
      <c r="AV378" s="192" t="str">
        <f t="shared" si="370"/>
        <v/>
      </c>
      <c r="AW378" s="192" t="str">
        <f t="shared" si="371"/>
        <v/>
      </c>
      <c r="AX378" s="192" t="str">
        <f t="shared" si="372"/>
        <v/>
      </c>
      <c r="AY378" s="192" t="str">
        <f t="shared" si="373"/>
        <v/>
      </c>
      <c r="BB378">
        <f t="shared" si="374"/>
        <v>800</v>
      </c>
      <c r="BC378">
        <f t="shared" si="375"/>
        <v>800</v>
      </c>
      <c r="BD378">
        <f t="shared" si="376"/>
        <v>800</v>
      </c>
      <c r="BE378">
        <f t="shared" si="377"/>
        <v>800</v>
      </c>
      <c r="BF378">
        <f t="shared" si="378"/>
        <v>800</v>
      </c>
      <c r="BG378">
        <f t="shared" si="379"/>
        <v>800</v>
      </c>
      <c r="BH378">
        <v>364</v>
      </c>
      <c r="BK378">
        <f t="shared" si="380"/>
        <v>800</v>
      </c>
      <c r="BL378">
        <f t="shared" si="381"/>
        <v>800</v>
      </c>
      <c r="BM378">
        <f t="shared" si="382"/>
        <v>800</v>
      </c>
      <c r="BN378">
        <f t="shared" si="383"/>
        <v>800</v>
      </c>
      <c r="BO378">
        <f t="shared" si="384"/>
        <v>800</v>
      </c>
      <c r="BP378">
        <f t="shared" si="385"/>
        <v>800</v>
      </c>
      <c r="BQ378">
        <f t="shared" si="386"/>
        <v>800</v>
      </c>
      <c r="CS378" s="193" t="str">
        <f t="shared" si="323"/>
        <v/>
      </c>
      <c r="CT378" s="193" t="str">
        <f t="shared" si="324"/>
        <v/>
      </c>
      <c r="CU378" s="193" t="str">
        <f t="shared" si="325"/>
        <v/>
      </c>
      <c r="CV378" s="193" t="str">
        <f t="shared" si="326"/>
        <v/>
      </c>
      <c r="CW378" s="193" t="str">
        <f t="shared" si="327"/>
        <v/>
      </c>
      <c r="CX378" s="193" t="str">
        <f t="shared" si="328"/>
        <v/>
      </c>
      <c r="CY378" s="193" t="str">
        <f t="shared" si="329"/>
        <v/>
      </c>
      <c r="CZ378" s="193" t="str">
        <f t="shared" si="330"/>
        <v/>
      </c>
      <c r="DA378" s="193" t="str">
        <f t="shared" si="331"/>
        <v/>
      </c>
      <c r="DB378" s="193" t="str">
        <f t="shared" si="332"/>
        <v/>
      </c>
      <c r="DC378" s="193" t="str">
        <f t="shared" si="333"/>
        <v/>
      </c>
      <c r="DF378">
        <v>365</v>
      </c>
      <c r="DG378" s="192" t="e">
        <f t="shared" si="334"/>
        <v>#NUM!</v>
      </c>
      <c r="DH378" s="192" t="e">
        <f t="shared" si="335"/>
        <v>#NUM!</v>
      </c>
      <c r="DI378" s="192" t="e">
        <f t="shared" si="336"/>
        <v>#NUM!</v>
      </c>
      <c r="DJ378" s="192" t="e">
        <f t="shared" si="337"/>
        <v>#NUM!</v>
      </c>
      <c r="DK378" s="192" t="e">
        <f t="shared" si="338"/>
        <v>#NUM!</v>
      </c>
      <c r="DL378" s="192" t="e">
        <f t="shared" si="339"/>
        <v>#NUM!</v>
      </c>
      <c r="DM378" s="192" t="e">
        <f t="shared" si="340"/>
        <v>#NUM!</v>
      </c>
      <c r="DN378" s="192" t="e">
        <f t="shared" si="341"/>
        <v>#NUM!</v>
      </c>
      <c r="DO378" s="192" t="e">
        <f t="shared" si="342"/>
        <v>#NUM!</v>
      </c>
      <c r="DP378" s="192" t="e">
        <f t="shared" si="343"/>
        <v>#NUM!</v>
      </c>
      <c r="DQ378" s="192" t="e">
        <f t="shared" si="344"/>
        <v>#NUM!</v>
      </c>
      <c r="DU378" s="204" t="e">
        <f t="shared" si="345"/>
        <v>#NUM!</v>
      </c>
      <c r="DV378" s="204" t="e">
        <f t="shared" si="346"/>
        <v>#NUM!</v>
      </c>
      <c r="DW378" s="204" t="e">
        <f t="shared" si="347"/>
        <v>#NUM!</v>
      </c>
      <c r="DX378" s="204" t="e">
        <f t="shared" si="348"/>
        <v>#NUM!</v>
      </c>
      <c r="DY378" s="204" t="e">
        <f t="shared" si="349"/>
        <v>#NUM!</v>
      </c>
      <c r="DZ378" s="204" t="e">
        <f t="shared" si="350"/>
        <v>#NUM!</v>
      </c>
      <c r="EA378" s="204" t="e">
        <f t="shared" si="351"/>
        <v>#NUM!</v>
      </c>
      <c r="EB378" s="204" t="e">
        <f t="shared" si="352"/>
        <v>#NUM!</v>
      </c>
      <c r="EC378" s="204" t="e">
        <f t="shared" si="353"/>
        <v>#NUM!</v>
      </c>
      <c r="ED378" s="204" t="e">
        <f t="shared" si="354"/>
        <v>#NUM!</v>
      </c>
      <c r="EE378" s="204" t="e">
        <f t="shared" si="355"/>
        <v>#NUM!</v>
      </c>
    </row>
    <row r="379" spans="21:135" x14ac:dyDescent="0.3">
      <c r="U379">
        <v>365</v>
      </c>
      <c r="V379">
        <f t="shared" si="358"/>
        <v>800</v>
      </c>
      <c r="W379" t="str">
        <f t="shared" si="359"/>
        <v/>
      </c>
      <c r="X379" t="str">
        <f>IF(B378="","",IF(OR(W379="",W379=0),"",IF(V379=800,"",INDEX(DATA!$M$10:$Q$10,1,MATCH(W379,DATA!$M$9:$Q$9,0)))))</f>
        <v/>
      </c>
      <c r="Y379" t="str">
        <f>IF(B378="","",IF($CG$13=2,IF(OR(F378="NO",F378=""),"",F378),IF(V379=800,"",DATA!$M$11)))</f>
        <v/>
      </c>
      <c r="Z379" t="str">
        <f>IF(B378="","",IF(AND($CG$13=2,G378="NO"),"",IF(V379=800,"",LEFT(DATA!$M$12,2)&amp;D378)))</f>
        <v/>
      </c>
      <c r="AA379" t="str">
        <f>IF(B378="","",IF(AND($CG$13=2,G378="NO"),"",IF(V379=800,"",LEFT(DATA!$M$13,2)&amp;D378)))</f>
        <v/>
      </c>
      <c r="AB379" t="str">
        <f>IF(B378="","",IF(AND($CG$13=2,H378="NO"),"",IF(V379=800,"",LEFT(DATA!$M$14,2)&amp;D378)))</f>
        <v/>
      </c>
      <c r="AC379" t="str">
        <f>IF(B378="","",IF(AND($CG$13=2,H378="NO"),"",IF(V379=800,"",LEFT(DATA!$M$15,2)&amp;D378)))</f>
        <v/>
      </c>
      <c r="AD379" t="str">
        <f>IF(B378="","",IF(AND($CG$13=2,I378="NO"),"",IF(V379=800,"",LEFT(DATA!$M$16,2)&amp;D378)))</f>
        <v/>
      </c>
      <c r="AE379" t="str">
        <f>IF(B378="","",IF(AND($CG$13=2,I378="NO"),"",IF(V379=800,"",LEFT(DATA!$M$17,2)&amp;D378)))</f>
        <v/>
      </c>
      <c r="AF379" t="str">
        <f>IF(B378="","",IF(AND($CG$13=2,J378="NO"),"",IF(V379=800,"",LEFT(DATA!$M$18,2)&amp;D378)))</f>
        <v/>
      </c>
      <c r="AG379" t="str">
        <f>IF(B378="","",IF(AND($CG$13=2,J378="NO"),"",IF(V379=800,"",LEFT(DATA!$M$19,2)&amp;D378)))</f>
        <v/>
      </c>
      <c r="AJ379" s="192" t="str">
        <f t="shared" si="360"/>
        <v/>
      </c>
      <c r="AK379" s="192" t="str">
        <f t="shared" si="361"/>
        <v/>
      </c>
      <c r="AL379" s="192" t="str">
        <f t="shared" si="362"/>
        <v/>
      </c>
      <c r="AM379" s="192" t="e">
        <f t="shared" si="363"/>
        <v>#VALUE!</v>
      </c>
      <c r="AN379" s="192">
        <v>365</v>
      </c>
      <c r="AO379" s="192" t="str">
        <f>IF(AL379="","",INDEX($W$15:$AG$402,MATCH(AL379,V$15:$V$402,0),1))</f>
        <v/>
      </c>
      <c r="AP379" s="192" t="str">
        <f t="shared" si="364"/>
        <v/>
      </c>
      <c r="AQ379" s="192" t="str">
        <f t="shared" si="365"/>
        <v/>
      </c>
      <c r="AR379" s="192" t="str">
        <f t="shared" si="366"/>
        <v/>
      </c>
      <c r="AS379" s="192" t="str">
        <f t="shared" si="367"/>
        <v/>
      </c>
      <c r="AT379" s="192" t="str">
        <f t="shared" si="368"/>
        <v/>
      </c>
      <c r="AU379" s="192" t="str">
        <f t="shared" si="369"/>
        <v/>
      </c>
      <c r="AV379" s="192" t="str">
        <f t="shared" si="370"/>
        <v/>
      </c>
      <c r="AW379" s="192" t="str">
        <f t="shared" si="371"/>
        <v/>
      </c>
      <c r="AX379" s="192" t="str">
        <f t="shared" si="372"/>
        <v/>
      </c>
      <c r="AY379" s="192" t="str">
        <f t="shared" si="373"/>
        <v/>
      </c>
      <c r="BB379">
        <f t="shared" si="374"/>
        <v>800</v>
      </c>
      <c r="BC379">
        <f t="shared" si="375"/>
        <v>800</v>
      </c>
      <c r="BD379">
        <f t="shared" si="376"/>
        <v>800</v>
      </c>
      <c r="BE379">
        <f t="shared" si="377"/>
        <v>800</v>
      </c>
      <c r="BF379">
        <f t="shared" si="378"/>
        <v>800</v>
      </c>
      <c r="BG379">
        <f t="shared" si="379"/>
        <v>800</v>
      </c>
      <c r="BH379">
        <v>365</v>
      </c>
      <c r="BK379">
        <f t="shared" si="380"/>
        <v>800</v>
      </c>
      <c r="BL379">
        <f t="shared" si="381"/>
        <v>800</v>
      </c>
      <c r="BM379">
        <f t="shared" si="382"/>
        <v>800</v>
      </c>
      <c r="BN379">
        <f t="shared" si="383"/>
        <v>800</v>
      </c>
      <c r="BO379">
        <f t="shared" si="384"/>
        <v>800</v>
      </c>
      <c r="BP379">
        <f t="shared" si="385"/>
        <v>800</v>
      </c>
      <c r="BQ379">
        <f t="shared" si="386"/>
        <v>800</v>
      </c>
      <c r="CS379" s="193" t="str">
        <f t="shared" si="323"/>
        <v/>
      </c>
      <c r="CT379" s="193" t="str">
        <f t="shared" si="324"/>
        <v/>
      </c>
      <c r="CU379" s="193" t="str">
        <f t="shared" si="325"/>
        <v/>
      </c>
      <c r="CV379" s="193" t="str">
        <f t="shared" si="326"/>
        <v/>
      </c>
      <c r="CW379" s="193" t="str">
        <f t="shared" si="327"/>
        <v/>
      </c>
      <c r="CX379" s="193" t="str">
        <f t="shared" si="328"/>
        <v/>
      </c>
      <c r="CY379" s="193" t="str">
        <f t="shared" si="329"/>
        <v/>
      </c>
      <c r="CZ379" s="193" t="str">
        <f t="shared" si="330"/>
        <v/>
      </c>
      <c r="DA379" s="193" t="str">
        <f t="shared" si="331"/>
        <v/>
      </c>
      <c r="DB379" s="193" t="str">
        <f t="shared" si="332"/>
        <v/>
      </c>
      <c r="DC379" s="193" t="str">
        <f t="shared" si="333"/>
        <v/>
      </c>
      <c r="DF379">
        <v>366</v>
      </c>
      <c r="DG379" s="192" t="e">
        <f t="shared" si="334"/>
        <v>#NUM!</v>
      </c>
      <c r="DH379" s="192" t="e">
        <f t="shared" si="335"/>
        <v>#NUM!</v>
      </c>
      <c r="DI379" s="192" t="e">
        <f t="shared" si="336"/>
        <v>#NUM!</v>
      </c>
      <c r="DJ379" s="192" t="e">
        <f t="shared" si="337"/>
        <v>#NUM!</v>
      </c>
      <c r="DK379" s="192" t="e">
        <f t="shared" si="338"/>
        <v>#NUM!</v>
      </c>
      <c r="DL379" s="192" t="e">
        <f t="shared" si="339"/>
        <v>#NUM!</v>
      </c>
      <c r="DM379" s="192" t="e">
        <f t="shared" si="340"/>
        <v>#NUM!</v>
      </c>
      <c r="DN379" s="192" t="e">
        <f t="shared" si="341"/>
        <v>#NUM!</v>
      </c>
      <c r="DO379" s="192" t="e">
        <f t="shared" si="342"/>
        <v>#NUM!</v>
      </c>
      <c r="DP379" s="192" t="e">
        <f t="shared" si="343"/>
        <v>#NUM!</v>
      </c>
      <c r="DQ379" s="192" t="e">
        <f t="shared" si="344"/>
        <v>#NUM!</v>
      </c>
      <c r="DU379" s="204" t="e">
        <f t="shared" si="345"/>
        <v>#NUM!</v>
      </c>
      <c r="DV379" s="204" t="e">
        <f t="shared" si="346"/>
        <v>#NUM!</v>
      </c>
      <c r="DW379" s="204" t="e">
        <f t="shared" si="347"/>
        <v>#NUM!</v>
      </c>
      <c r="DX379" s="204" t="e">
        <f t="shared" si="348"/>
        <v>#NUM!</v>
      </c>
      <c r="DY379" s="204" t="e">
        <f t="shared" si="349"/>
        <v>#NUM!</v>
      </c>
      <c r="DZ379" s="204" t="e">
        <f t="shared" si="350"/>
        <v>#NUM!</v>
      </c>
      <c r="EA379" s="204" t="e">
        <f t="shared" si="351"/>
        <v>#NUM!</v>
      </c>
      <c r="EB379" s="204" t="e">
        <f t="shared" si="352"/>
        <v>#NUM!</v>
      </c>
      <c r="EC379" s="204" t="e">
        <f t="shared" si="353"/>
        <v>#NUM!</v>
      </c>
      <c r="ED379" s="204" t="e">
        <f t="shared" si="354"/>
        <v>#NUM!</v>
      </c>
      <c r="EE379" s="204" t="e">
        <f t="shared" si="355"/>
        <v>#NUM!</v>
      </c>
    </row>
    <row r="380" spans="21:135" x14ac:dyDescent="0.3">
      <c r="U380">
        <v>366</v>
      </c>
      <c r="V380">
        <f t="shared" si="358"/>
        <v>800</v>
      </c>
      <c r="W380" t="str">
        <f t="shared" si="359"/>
        <v/>
      </c>
      <c r="X380" t="str">
        <f>IF(B379="","",IF(OR(W380="",W380=0),"",IF(V380=800,"",INDEX(DATA!$M$10:$Q$10,1,MATCH(W380,DATA!$M$9:$Q$9,0)))))</f>
        <v/>
      </c>
      <c r="Y380" t="str">
        <f>IF(B379="","",IF($CG$13=2,IF(OR(F379="NO",F379=""),"",F379),IF(V380=800,"",DATA!$M$11)))</f>
        <v/>
      </c>
      <c r="Z380" t="str">
        <f>IF(B379="","",IF(AND($CG$13=2,G379="NO"),"",IF(V380=800,"",LEFT(DATA!$M$12,2)&amp;D379)))</f>
        <v/>
      </c>
      <c r="AA380" t="str">
        <f>IF(B379="","",IF(AND($CG$13=2,G379="NO"),"",IF(V380=800,"",LEFT(DATA!$M$13,2)&amp;D379)))</f>
        <v/>
      </c>
      <c r="AB380" t="str">
        <f>IF(B379="","",IF(AND($CG$13=2,H379="NO"),"",IF(V380=800,"",LEFT(DATA!$M$14,2)&amp;D379)))</f>
        <v/>
      </c>
      <c r="AC380" t="str">
        <f>IF(B379="","",IF(AND($CG$13=2,H379="NO"),"",IF(V380=800,"",LEFT(DATA!$M$15,2)&amp;D379)))</f>
        <v/>
      </c>
      <c r="AD380" t="str">
        <f>IF(B379="","",IF(AND($CG$13=2,I379="NO"),"",IF(V380=800,"",LEFT(DATA!$M$16,2)&amp;D379)))</f>
        <v/>
      </c>
      <c r="AE380" t="str">
        <f>IF(B379="","",IF(AND($CG$13=2,I379="NO"),"",IF(V380=800,"",LEFT(DATA!$M$17,2)&amp;D379)))</f>
        <v/>
      </c>
      <c r="AF380" t="str">
        <f>IF(B379="","",IF(AND($CG$13=2,J379="NO"),"",IF(V380=800,"",LEFT(DATA!$M$18,2)&amp;D379)))</f>
        <v/>
      </c>
      <c r="AG380" t="str">
        <f>IF(B379="","",IF(AND($CG$13=2,J379="NO"),"",IF(V380=800,"",LEFT(DATA!$M$19,2)&amp;D379)))</f>
        <v/>
      </c>
      <c r="AJ380" s="192" t="str">
        <f t="shared" si="360"/>
        <v/>
      </c>
      <c r="AK380" s="192" t="str">
        <f t="shared" si="361"/>
        <v/>
      </c>
      <c r="AL380" s="192" t="str">
        <f t="shared" si="362"/>
        <v/>
      </c>
      <c r="AM380" s="192" t="e">
        <f t="shared" si="363"/>
        <v>#VALUE!</v>
      </c>
      <c r="AN380" s="192">
        <v>366</v>
      </c>
      <c r="AO380" s="192" t="str">
        <f>IF(AL380="","",INDEX($W$15:$AG$402,MATCH(AL380,V$15:$V$402,0),1))</f>
        <v/>
      </c>
      <c r="AP380" s="192" t="str">
        <f t="shared" si="364"/>
        <v/>
      </c>
      <c r="AQ380" s="192" t="str">
        <f t="shared" si="365"/>
        <v/>
      </c>
      <c r="AR380" s="192" t="str">
        <f t="shared" si="366"/>
        <v/>
      </c>
      <c r="AS380" s="192" t="str">
        <f t="shared" si="367"/>
        <v/>
      </c>
      <c r="AT380" s="192" t="str">
        <f t="shared" si="368"/>
        <v/>
      </c>
      <c r="AU380" s="192" t="str">
        <f t="shared" si="369"/>
        <v/>
      </c>
      <c r="AV380" s="192" t="str">
        <f t="shared" si="370"/>
        <v/>
      </c>
      <c r="AW380" s="192" t="str">
        <f t="shared" si="371"/>
        <v/>
      </c>
      <c r="AX380" s="192" t="str">
        <f t="shared" si="372"/>
        <v/>
      </c>
      <c r="AY380" s="192" t="str">
        <f t="shared" si="373"/>
        <v/>
      </c>
      <c r="BB380">
        <f t="shared" si="374"/>
        <v>800</v>
      </c>
      <c r="BC380">
        <f t="shared" si="375"/>
        <v>800</v>
      </c>
      <c r="BD380">
        <f t="shared" si="376"/>
        <v>800</v>
      </c>
      <c r="BE380">
        <f t="shared" si="377"/>
        <v>800</v>
      </c>
      <c r="BF380">
        <f t="shared" si="378"/>
        <v>800</v>
      </c>
      <c r="BG380">
        <f t="shared" si="379"/>
        <v>800</v>
      </c>
      <c r="BH380">
        <v>366</v>
      </c>
      <c r="BK380">
        <f t="shared" si="380"/>
        <v>800</v>
      </c>
      <c r="BL380">
        <f t="shared" si="381"/>
        <v>800</v>
      </c>
      <c r="BM380">
        <f t="shared" si="382"/>
        <v>800</v>
      </c>
      <c r="BN380">
        <f t="shared" si="383"/>
        <v>800</v>
      </c>
      <c r="BO380">
        <f t="shared" si="384"/>
        <v>800</v>
      </c>
      <c r="BP380">
        <f t="shared" si="385"/>
        <v>800</v>
      </c>
      <c r="BQ380">
        <f t="shared" si="386"/>
        <v>800</v>
      </c>
      <c r="CS380" s="193" t="str">
        <f t="shared" si="323"/>
        <v/>
      </c>
      <c r="CT380" s="193" t="str">
        <f t="shared" si="324"/>
        <v/>
      </c>
      <c r="CU380" s="193" t="str">
        <f t="shared" si="325"/>
        <v/>
      </c>
      <c r="CV380" s="193" t="str">
        <f t="shared" si="326"/>
        <v/>
      </c>
      <c r="CW380" s="193" t="str">
        <f t="shared" si="327"/>
        <v/>
      </c>
      <c r="CX380" s="193" t="str">
        <f t="shared" si="328"/>
        <v/>
      </c>
      <c r="CY380" s="193" t="str">
        <f t="shared" si="329"/>
        <v/>
      </c>
      <c r="CZ380" s="193" t="str">
        <f t="shared" si="330"/>
        <v/>
      </c>
      <c r="DA380" s="193" t="str">
        <f t="shared" si="331"/>
        <v/>
      </c>
      <c r="DB380" s="193" t="str">
        <f t="shared" si="332"/>
        <v/>
      </c>
      <c r="DC380" s="193" t="str">
        <f t="shared" si="333"/>
        <v/>
      </c>
      <c r="DF380">
        <v>367</v>
      </c>
      <c r="DG380" s="192" t="e">
        <f t="shared" si="334"/>
        <v>#NUM!</v>
      </c>
      <c r="DH380" s="192" t="e">
        <f t="shared" si="335"/>
        <v>#NUM!</v>
      </c>
      <c r="DI380" s="192" t="e">
        <f t="shared" si="336"/>
        <v>#NUM!</v>
      </c>
      <c r="DJ380" s="192" t="e">
        <f t="shared" si="337"/>
        <v>#NUM!</v>
      </c>
      <c r="DK380" s="192" t="e">
        <f t="shared" si="338"/>
        <v>#NUM!</v>
      </c>
      <c r="DL380" s="192" t="e">
        <f t="shared" si="339"/>
        <v>#NUM!</v>
      </c>
      <c r="DM380" s="192" t="e">
        <f t="shared" si="340"/>
        <v>#NUM!</v>
      </c>
      <c r="DN380" s="192" t="e">
        <f t="shared" si="341"/>
        <v>#NUM!</v>
      </c>
      <c r="DO380" s="192" t="e">
        <f t="shared" si="342"/>
        <v>#NUM!</v>
      </c>
      <c r="DP380" s="192" t="e">
        <f t="shared" si="343"/>
        <v>#NUM!</v>
      </c>
      <c r="DQ380" s="192" t="e">
        <f t="shared" si="344"/>
        <v>#NUM!</v>
      </c>
      <c r="DU380" s="204" t="e">
        <f t="shared" si="345"/>
        <v>#NUM!</v>
      </c>
      <c r="DV380" s="204" t="e">
        <f t="shared" si="346"/>
        <v>#NUM!</v>
      </c>
      <c r="DW380" s="204" t="e">
        <f t="shared" si="347"/>
        <v>#NUM!</v>
      </c>
      <c r="DX380" s="204" t="e">
        <f t="shared" si="348"/>
        <v>#NUM!</v>
      </c>
      <c r="DY380" s="204" t="e">
        <f t="shared" si="349"/>
        <v>#NUM!</v>
      </c>
      <c r="DZ380" s="204" t="e">
        <f t="shared" si="350"/>
        <v>#NUM!</v>
      </c>
      <c r="EA380" s="204" t="e">
        <f t="shared" si="351"/>
        <v>#NUM!</v>
      </c>
      <c r="EB380" s="204" t="e">
        <f t="shared" si="352"/>
        <v>#NUM!</v>
      </c>
      <c r="EC380" s="204" t="e">
        <f t="shared" si="353"/>
        <v>#NUM!</v>
      </c>
      <c r="ED380" s="204" t="e">
        <f t="shared" si="354"/>
        <v>#NUM!</v>
      </c>
      <c r="EE380" s="204" t="e">
        <f t="shared" si="355"/>
        <v>#NUM!</v>
      </c>
    </row>
    <row r="381" spans="21:135" x14ac:dyDescent="0.3">
      <c r="U381">
        <v>367</v>
      </c>
      <c r="V381">
        <f t="shared" si="358"/>
        <v>800</v>
      </c>
      <c r="W381" t="str">
        <f t="shared" si="359"/>
        <v/>
      </c>
      <c r="X381" t="str">
        <f>IF(B380="","",IF(OR(W381="",W381=0),"",IF(V381=800,"",INDEX(DATA!$M$10:$Q$10,1,MATCH(W381,DATA!$M$9:$Q$9,0)))))</f>
        <v/>
      </c>
      <c r="Y381" t="str">
        <f>IF(B380="","",IF($CG$13=2,IF(OR(F380="NO",F380=""),"",F380),IF(V381=800,"",DATA!$M$11)))</f>
        <v/>
      </c>
      <c r="Z381" t="str">
        <f>IF(B380="","",IF(AND($CG$13=2,G380="NO"),"",IF(V381=800,"",LEFT(DATA!$M$12,2)&amp;D380)))</f>
        <v/>
      </c>
      <c r="AA381" t="str">
        <f>IF(B380="","",IF(AND($CG$13=2,G380="NO"),"",IF(V381=800,"",LEFT(DATA!$M$13,2)&amp;D380)))</f>
        <v/>
      </c>
      <c r="AB381" t="str">
        <f>IF(B380="","",IF(AND($CG$13=2,H380="NO"),"",IF(V381=800,"",LEFT(DATA!$M$14,2)&amp;D380)))</f>
        <v/>
      </c>
      <c r="AC381" t="str">
        <f>IF(B380="","",IF(AND($CG$13=2,H380="NO"),"",IF(V381=800,"",LEFT(DATA!$M$15,2)&amp;D380)))</f>
        <v/>
      </c>
      <c r="AD381" t="str">
        <f>IF(B380="","",IF(AND($CG$13=2,I380="NO"),"",IF(V381=800,"",LEFT(DATA!$M$16,2)&amp;D380)))</f>
        <v/>
      </c>
      <c r="AE381" t="str">
        <f>IF(B380="","",IF(AND($CG$13=2,I380="NO"),"",IF(V381=800,"",LEFT(DATA!$M$17,2)&amp;D380)))</f>
        <v/>
      </c>
      <c r="AF381" t="str">
        <f>IF(B380="","",IF(AND($CG$13=2,J380="NO"),"",IF(V381=800,"",LEFT(DATA!$M$18,2)&amp;D380)))</f>
        <v/>
      </c>
      <c r="AG381" t="str">
        <f>IF(B380="","",IF(AND($CG$13=2,J380="NO"),"",IF(V381=800,"",LEFT(DATA!$M$19,2)&amp;D380)))</f>
        <v/>
      </c>
      <c r="AJ381" s="192" t="str">
        <f t="shared" si="360"/>
        <v/>
      </c>
      <c r="AK381" s="192" t="str">
        <f t="shared" si="361"/>
        <v/>
      </c>
      <c r="AL381" s="192" t="str">
        <f t="shared" si="362"/>
        <v/>
      </c>
      <c r="AM381" s="192" t="e">
        <f t="shared" si="363"/>
        <v>#VALUE!</v>
      </c>
      <c r="AN381" s="192">
        <v>367</v>
      </c>
      <c r="AO381" s="192" t="str">
        <f>IF(AL381="","",INDEX($W$15:$AG$402,MATCH(AL381,V$15:$V$402,0),1))</f>
        <v/>
      </c>
      <c r="AP381" s="192" t="str">
        <f t="shared" si="364"/>
        <v/>
      </c>
      <c r="AQ381" s="192" t="str">
        <f t="shared" si="365"/>
        <v/>
      </c>
      <c r="AR381" s="192" t="str">
        <f t="shared" si="366"/>
        <v/>
      </c>
      <c r="AS381" s="192" t="str">
        <f t="shared" si="367"/>
        <v/>
      </c>
      <c r="AT381" s="192" t="str">
        <f t="shared" si="368"/>
        <v/>
      </c>
      <c r="AU381" s="192" t="str">
        <f t="shared" si="369"/>
        <v/>
      </c>
      <c r="AV381" s="192" t="str">
        <f t="shared" si="370"/>
        <v/>
      </c>
      <c r="AW381" s="192" t="str">
        <f t="shared" si="371"/>
        <v/>
      </c>
      <c r="AX381" s="192" t="str">
        <f t="shared" si="372"/>
        <v/>
      </c>
      <c r="AY381" s="192" t="str">
        <f t="shared" si="373"/>
        <v/>
      </c>
      <c r="BB381">
        <f t="shared" si="374"/>
        <v>800</v>
      </c>
      <c r="BC381">
        <f t="shared" si="375"/>
        <v>800</v>
      </c>
      <c r="BD381">
        <f t="shared" si="376"/>
        <v>800</v>
      </c>
      <c r="BE381">
        <f t="shared" si="377"/>
        <v>800</v>
      </c>
      <c r="BF381">
        <f t="shared" si="378"/>
        <v>800</v>
      </c>
      <c r="BG381">
        <f t="shared" si="379"/>
        <v>800</v>
      </c>
      <c r="BH381">
        <v>367</v>
      </c>
      <c r="BK381">
        <f t="shared" si="380"/>
        <v>800</v>
      </c>
      <c r="BL381">
        <f t="shared" si="381"/>
        <v>800</v>
      </c>
      <c r="BM381">
        <f t="shared" si="382"/>
        <v>800</v>
      </c>
      <c r="BN381">
        <f t="shared" si="383"/>
        <v>800</v>
      </c>
      <c r="BO381">
        <f t="shared" si="384"/>
        <v>800</v>
      </c>
      <c r="BP381">
        <f t="shared" si="385"/>
        <v>800</v>
      </c>
      <c r="BQ381">
        <f t="shared" si="386"/>
        <v>800</v>
      </c>
      <c r="CS381" s="193" t="str">
        <f t="shared" si="323"/>
        <v/>
      </c>
      <c r="CT381" s="193" t="str">
        <f t="shared" si="324"/>
        <v/>
      </c>
      <c r="CU381" s="193" t="str">
        <f t="shared" si="325"/>
        <v/>
      </c>
      <c r="CV381" s="193" t="str">
        <f t="shared" si="326"/>
        <v/>
      </c>
      <c r="CW381" s="193" t="str">
        <f t="shared" si="327"/>
        <v/>
      </c>
      <c r="CX381" s="193" t="str">
        <f t="shared" si="328"/>
        <v/>
      </c>
      <c r="CY381" s="193" t="str">
        <f t="shared" si="329"/>
        <v/>
      </c>
      <c r="CZ381" s="193" t="str">
        <f t="shared" si="330"/>
        <v/>
      </c>
      <c r="DA381" s="193" t="str">
        <f t="shared" si="331"/>
        <v/>
      </c>
      <c r="DB381" s="193" t="str">
        <f t="shared" si="332"/>
        <v/>
      </c>
      <c r="DC381" s="193" t="str">
        <f t="shared" si="333"/>
        <v/>
      </c>
      <c r="DF381">
        <v>368</v>
      </c>
      <c r="DG381" s="192" t="e">
        <f t="shared" si="334"/>
        <v>#NUM!</v>
      </c>
      <c r="DH381" s="192" t="e">
        <f t="shared" si="335"/>
        <v>#NUM!</v>
      </c>
      <c r="DI381" s="192" t="e">
        <f t="shared" si="336"/>
        <v>#NUM!</v>
      </c>
      <c r="DJ381" s="192" t="e">
        <f t="shared" si="337"/>
        <v>#NUM!</v>
      </c>
      <c r="DK381" s="192" t="e">
        <f t="shared" si="338"/>
        <v>#NUM!</v>
      </c>
      <c r="DL381" s="192" t="e">
        <f t="shared" si="339"/>
        <v>#NUM!</v>
      </c>
      <c r="DM381" s="192" t="e">
        <f t="shared" si="340"/>
        <v>#NUM!</v>
      </c>
      <c r="DN381" s="192" t="e">
        <f t="shared" si="341"/>
        <v>#NUM!</v>
      </c>
      <c r="DO381" s="192" t="e">
        <f t="shared" si="342"/>
        <v>#NUM!</v>
      </c>
      <c r="DP381" s="192" t="e">
        <f t="shared" si="343"/>
        <v>#NUM!</v>
      </c>
      <c r="DQ381" s="192" t="e">
        <f t="shared" si="344"/>
        <v>#NUM!</v>
      </c>
      <c r="DU381" s="204" t="e">
        <f t="shared" si="345"/>
        <v>#NUM!</v>
      </c>
      <c r="DV381" s="204" t="e">
        <f t="shared" si="346"/>
        <v>#NUM!</v>
      </c>
      <c r="DW381" s="204" t="e">
        <f t="shared" si="347"/>
        <v>#NUM!</v>
      </c>
      <c r="DX381" s="204" t="e">
        <f t="shared" si="348"/>
        <v>#NUM!</v>
      </c>
      <c r="DY381" s="204" t="e">
        <f t="shared" si="349"/>
        <v>#NUM!</v>
      </c>
      <c r="DZ381" s="204" t="e">
        <f t="shared" si="350"/>
        <v>#NUM!</v>
      </c>
      <c r="EA381" s="204" t="e">
        <f t="shared" si="351"/>
        <v>#NUM!</v>
      </c>
      <c r="EB381" s="204" t="e">
        <f t="shared" si="352"/>
        <v>#NUM!</v>
      </c>
      <c r="EC381" s="204" t="e">
        <f t="shared" si="353"/>
        <v>#NUM!</v>
      </c>
      <c r="ED381" s="204" t="e">
        <f t="shared" si="354"/>
        <v>#NUM!</v>
      </c>
      <c r="EE381" s="204" t="e">
        <f t="shared" si="355"/>
        <v>#NUM!</v>
      </c>
    </row>
    <row r="382" spans="21:135" x14ac:dyDescent="0.3">
      <c r="U382">
        <v>368</v>
      </c>
      <c r="V382">
        <f t="shared" si="358"/>
        <v>800</v>
      </c>
      <c r="W382" t="str">
        <f t="shared" si="359"/>
        <v/>
      </c>
      <c r="X382" t="str">
        <f>IF(B381="","",IF(OR(W382="",W382=0),"",IF(V382=800,"",INDEX(DATA!$M$10:$Q$10,1,MATCH(W382,DATA!$M$9:$Q$9,0)))))</f>
        <v/>
      </c>
      <c r="Y382" t="str">
        <f>IF(B381="","",IF($CG$13=2,IF(OR(F381="NO",F381=""),"",F381),IF(V382=800,"",DATA!$M$11)))</f>
        <v/>
      </c>
      <c r="Z382" t="str">
        <f>IF(B381="","",IF(AND($CG$13=2,G381="NO"),"",IF(V382=800,"",LEFT(DATA!$M$12,2)&amp;D381)))</f>
        <v/>
      </c>
      <c r="AA382" t="str">
        <f>IF(B381="","",IF(AND($CG$13=2,G381="NO"),"",IF(V382=800,"",LEFT(DATA!$M$13,2)&amp;D381)))</f>
        <v/>
      </c>
      <c r="AB382" t="str">
        <f>IF(B381="","",IF(AND($CG$13=2,H381="NO"),"",IF(V382=800,"",LEFT(DATA!$M$14,2)&amp;D381)))</f>
        <v/>
      </c>
      <c r="AC382" t="str">
        <f>IF(B381="","",IF(AND($CG$13=2,H381="NO"),"",IF(V382=800,"",LEFT(DATA!$M$15,2)&amp;D381)))</f>
        <v/>
      </c>
      <c r="AD382" t="str">
        <f>IF(B381="","",IF(AND($CG$13=2,I381="NO"),"",IF(V382=800,"",LEFT(DATA!$M$16,2)&amp;D381)))</f>
        <v/>
      </c>
      <c r="AE382" t="str">
        <f>IF(B381="","",IF(AND($CG$13=2,I381="NO"),"",IF(V382=800,"",LEFT(DATA!$M$17,2)&amp;D381)))</f>
        <v/>
      </c>
      <c r="AF382" t="str">
        <f>IF(B381="","",IF(AND($CG$13=2,J381="NO"),"",IF(V382=800,"",LEFT(DATA!$M$18,2)&amp;D381)))</f>
        <v/>
      </c>
      <c r="AG382" t="str">
        <f>IF(B381="","",IF(AND($CG$13=2,J381="NO"),"",IF(V382=800,"",LEFT(DATA!$M$19,2)&amp;D381)))</f>
        <v/>
      </c>
      <c r="AJ382" s="192" t="str">
        <f t="shared" si="360"/>
        <v/>
      </c>
      <c r="AK382" s="192" t="str">
        <f t="shared" si="361"/>
        <v/>
      </c>
      <c r="AL382" s="192" t="str">
        <f t="shared" si="362"/>
        <v/>
      </c>
      <c r="AM382" s="192" t="e">
        <f t="shared" si="363"/>
        <v>#VALUE!</v>
      </c>
      <c r="AN382" s="192">
        <v>368</v>
      </c>
      <c r="AO382" s="192" t="str">
        <f>IF(AL382="","",INDEX($W$15:$AG$402,MATCH(AL382,V$15:$V$402,0),1))</f>
        <v/>
      </c>
      <c r="AP382" s="192" t="str">
        <f t="shared" si="364"/>
        <v/>
      </c>
      <c r="AQ382" s="192" t="str">
        <f t="shared" si="365"/>
        <v/>
      </c>
      <c r="AR382" s="192" t="str">
        <f t="shared" si="366"/>
        <v/>
      </c>
      <c r="AS382" s="192" t="str">
        <f t="shared" si="367"/>
        <v/>
      </c>
      <c r="AT382" s="192" t="str">
        <f t="shared" si="368"/>
        <v/>
      </c>
      <c r="AU382" s="192" t="str">
        <f t="shared" si="369"/>
        <v/>
      </c>
      <c r="AV382" s="192" t="str">
        <f t="shared" si="370"/>
        <v/>
      </c>
      <c r="AW382" s="192" t="str">
        <f t="shared" si="371"/>
        <v/>
      </c>
      <c r="AX382" s="192" t="str">
        <f t="shared" si="372"/>
        <v/>
      </c>
      <c r="AY382" s="192" t="str">
        <f t="shared" si="373"/>
        <v/>
      </c>
      <c r="BB382">
        <f t="shared" si="374"/>
        <v>800</v>
      </c>
      <c r="BC382">
        <f t="shared" si="375"/>
        <v>800</v>
      </c>
      <c r="BD382">
        <f t="shared" si="376"/>
        <v>800</v>
      </c>
      <c r="BE382">
        <f t="shared" si="377"/>
        <v>800</v>
      </c>
      <c r="BF382">
        <f t="shared" si="378"/>
        <v>800</v>
      </c>
      <c r="BG382">
        <f t="shared" si="379"/>
        <v>800</v>
      </c>
      <c r="BH382">
        <v>368</v>
      </c>
      <c r="BK382">
        <f t="shared" si="380"/>
        <v>800</v>
      </c>
      <c r="BL382">
        <f t="shared" si="381"/>
        <v>800</v>
      </c>
      <c r="BM382">
        <f t="shared" si="382"/>
        <v>800</v>
      </c>
      <c r="BN382">
        <f t="shared" si="383"/>
        <v>800</v>
      </c>
      <c r="BO382">
        <f t="shared" si="384"/>
        <v>800</v>
      </c>
      <c r="BP382">
        <f t="shared" si="385"/>
        <v>800</v>
      </c>
      <c r="BQ382">
        <f t="shared" si="386"/>
        <v>800</v>
      </c>
      <c r="CS382" s="193" t="str">
        <f t="shared" si="323"/>
        <v/>
      </c>
      <c r="CT382" s="193" t="str">
        <f t="shared" si="324"/>
        <v/>
      </c>
      <c r="CU382" s="193" t="str">
        <f t="shared" si="325"/>
        <v/>
      </c>
      <c r="CV382" s="193" t="str">
        <f t="shared" si="326"/>
        <v/>
      </c>
      <c r="CW382" s="193" t="str">
        <f t="shared" si="327"/>
        <v/>
      </c>
      <c r="CX382" s="193" t="str">
        <f t="shared" si="328"/>
        <v/>
      </c>
      <c r="CY382" s="193" t="str">
        <f t="shared" si="329"/>
        <v/>
      </c>
      <c r="CZ382" s="193" t="str">
        <f t="shared" si="330"/>
        <v/>
      </c>
      <c r="DA382" s="193" t="str">
        <f t="shared" si="331"/>
        <v/>
      </c>
      <c r="DB382" s="193" t="str">
        <f t="shared" si="332"/>
        <v/>
      </c>
      <c r="DC382" s="193" t="str">
        <f t="shared" si="333"/>
        <v/>
      </c>
      <c r="DF382">
        <v>369</v>
      </c>
      <c r="DG382" s="192" t="e">
        <f t="shared" si="334"/>
        <v>#NUM!</v>
      </c>
      <c r="DH382" s="192" t="e">
        <f t="shared" si="335"/>
        <v>#NUM!</v>
      </c>
      <c r="DI382" s="192" t="e">
        <f t="shared" si="336"/>
        <v>#NUM!</v>
      </c>
      <c r="DJ382" s="192" t="e">
        <f t="shared" si="337"/>
        <v>#NUM!</v>
      </c>
      <c r="DK382" s="192" t="e">
        <f t="shared" si="338"/>
        <v>#NUM!</v>
      </c>
      <c r="DL382" s="192" t="e">
        <f t="shared" si="339"/>
        <v>#NUM!</v>
      </c>
      <c r="DM382" s="192" t="e">
        <f t="shared" si="340"/>
        <v>#NUM!</v>
      </c>
      <c r="DN382" s="192" t="e">
        <f t="shared" si="341"/>
        <v>#NUM!</v>
      </c>
      <c r="DO382" s="192" t="e">
        <f t="shared" si="342"/>
        <v>#NUM!</v>
      </c>
      <c r="DP382" s="192" t="e">
        <f t="shared" si="343"/>
        <v>#NUM!</v>
      </c>
      <c r="DQ382" s="192" t="e">
        <f t="shared" si="344"/>
        <v>#NUM!</v>
      </c>
      <c r="DU382" s="204" t="e">
        <f t="shared" si="345"/>
        <v>#NUM!</v>
      </c>
      <c r="DV382" s="204" t="e">
        <f t="shared" si="346"/>
        <v>#NUM!</v>
      </c>
      <c r="DW382" s="204" t="e">
        <f t="shared" si="347"/>
        <v>#NUM!</v>
      </c>
      <c r="DX382" s="204" t="e">
        <f t="shared" si="348"/>
        <v>#NUM!</v>
      </c>
      <c r="DY382" s="204" t="e">
        <f t="shared" si="349"/>
        <v>#NUM!</v>
      </c>
      <c r="DZ382" s="204" t="e">
        <f t="shared" si="350"/>
        <v>#NUM!</v>
      </c>
      <c r="EA382" s="204" t="e">
        <f t="shared" si="351"/>
        <v>#NUM!</v>
      </c>
      <c r="EB382" s="204" t="e">
        <f t="shared" si="352"/>
        <v>#NUM!</v>
      </c>
      <c r="EC382" s="204" t="e">
        <f t="shared" si="353"/>
        <v>#NUM!</v>
      </c>
      <c r="ED382" s="204" t="e">
        <f t="shared" si="354"/>
        <v>#NUM!</v>
      </c>
      <c r="EE382" s="204" t="e">
        <f t="shared" si="355"/>
        <v>#NUM!</v>
      </c>
    </row>
    <row r="383" spans="21:135" x14ac:dyDescent="0.3">
      <c r="U383">
        <v>369</v>
      </c>
      <c r="V383">
        <f t="shared" si="358"/>
        <v>800</v>
      </c>
      <c r="W383" t="str">
        <f t="shared" si="359"/>
        <v/>
      </c>
      <c r="X383" t="str">
        <f>IF(B382="","",IF(OR(W383="",W383=0),"",IF(V383=800,"",INDEX(DATA!$M$10:$Q$10,1,MATCH(W383,DATA!$M$9:$Q$9,0)))))</f>
        <v/>
      </c>
      <c r="Y383" t="str">
        <f>IF(B382="","",IF($CG$13=2,IF(OR(F382="NO",F382=""),"",F382),IF(V383=800,"",DATA!$M$11)))</f>
        <v/>
      </c>
      <c r="Z383" t="str">
        <f>IF(B382="","",IF(AND($CG$13=2,G382="NO"),"",IF(V383=800,"",LEFT(DATA!$M$12,2)&amp;D382)))</f>
        <v/>
      </c>
      <c r="AA383" t="str">
        <f>IF(B382="","",IF(AND($CG$13=2,G382="NO"),"",IF(V383=800,"",LEFT(DATA!$M$13,2)&amp;D382)))</f>
        <v/>
      </c>
      <c r="AB383" t="str">
        <f>IF(B382="","",IF(AND($CG$13=2,H382="NO"),"",IF(V383=800,"",LEFT(DATA!$M$14,2)&amp;D382)))</f>
        <v/>
      </c>
      <c r="AC383" t="str">
        <f>IF(B382="","",IF(AND($CG$13=2,H382="NO"),"",IF(V383=800,"",LEFT(DATA!$M$15,2)&amp;D382)))</f>
        <v/>
      </c>
      <c r="AD383" t="str">
        <f>IF(B382="","",IF(AND($CG$13=2,I382="NO"),"",IF(V383=800,"",LEFT(DATA!$M$16,2)&amp;D382)))</f>
        <v/>
      </c>
      <c r="AE383" t="str">
        <f>IF(B382="","",IF(AND($CG$13=2,I382="NO"),"",IF(V383=800,"",LEFT(DATA!$M$17,2)&amp;D382)))</f>
        <v/>
      </c>
      <c r="AF383" t="str">
        <f>IF(B382="","",IF(AND($CG$13=2,J382="NO"),"",IF(V383=800,"",LEFT(DATA!$M$18,2)&amp;D382)))</f>
        <v/>
      </c>
      <c r="AG383" t="str">
        <f>IF(B382="","",IF(AND($CG$13=2,J382="NO"),"",IF(V383=800,"",LEFT(DATA!$M$19,2)&amp;D382)))</f>
        <v/>
      </c>
      <c r="AJ383" s="192" t="str">
        <f t="shared" si="360"/>
        <v/>
      </c>
      <c r="AK383" s="192" t="str">
        <f t="shared" si="361"/>
        <v/>
      </c>
      <c r="AL383" s="192" t="str">
        <f t="shared" si="362"/>
        <v/>
      </c>
      <c r="AM383" s="192" t="e">
        <f t="shared" si="363"/>
        <v>#VALUE!</v>
      </c>
      <c r="AN383" s="192">
        <v>369</v>
      </c>
      <c r="AO383" s="192" t="str">
        <f>IF(AL383="","",INDEX($W$15:$AG$402,MATCH(AL383,V$15:$V$402,0),1))</f>
        <v/>
      </c>
      <c r="AP383" s="192" t="str">
        <f t="shared" si="364"/>
        <v/>
      </c>
      <c r="AQ383" s="192" t="str">
        <f t="shared" si="365"/>
        <v/>
      </c>
      <c r="AR383" s="192" t="str">
        <f t="shared" si="366"/>
        <v/>
      </c>
      <c r="AS383" s="192" t="str">
        <f t="shared" si="367"/>
        <v/>
      </c>
      <c r="AT383" s="192" t="str">
        <f t="shared" si="368"/>
        <v/>
      </c>
      <c r="AU383" s="192" t="str">
        <f t="shared" si="369"/>
        <v/>
      </c>
      <c r="AV383" s="192" t="str">
        <f t="shared" si="370"/>
        <v/>
      </c>
      <c r="AW383" s="192" t="str">
        <f t="shared" si="371"/>
        <v/>
      </c>
      <c r="AX383" s="192" t="str">
        <f t="shared" si="372"/>
        <v/>
      </c>
      <c r="AY383" s="192" t="str">
        <f t="shared" si="373"/>
        <v/>
      </c>
      <c r="BB383">
        <f t="shared" si="374"/>
        <v>800</v>
      </c>
      <c r="BC383">
        <f t="shared" si="375"/>
        <v>800</v>
      </c>
      <c r="BD383">
        <f t="shared" si="376"/>
        <v>800</v>
      </c>
      <c r="BE383">
        <f t="shared" si="377"/>
        <v>800</v>
      </c>
      <c r="BF383">
        <f t="shared" si="378"/>
        <v>800</v>
      </c>
      <c r="BG383">
        <f t="shared" si="379"/>
        <v>800</v>
      </c>
      <c r="BH383">
        <v>369</v>
      </c>
      <c r="BK383">
        <f t="shared" si="380"/>
        <v>800</v>
      </c>
      <c r="BL383">
        <f t="shared" si="381"/>
        <v>800</v>
      </c>
      <c r="BM383">
        <f t="shared" si="382"/>
        <v>800</v>
      </c>
      <c r="BN383">
        <f t="shared" si="383"/>
        <v>800</v>
      </c>
      <c r="BO383">
        <f t="shared" si="384"/>
        <v>800</v>
      </c>
      <c r="BP383">
        <f t="shared" si="385"/>
        <v>800</v>
      </c>
      <c r="BQ383">
        <f t="shared" si="386"/>
        <v>800</v>
      </c>
      <c r="CS383" s="193" t="str">
        <f t="shared" si="323"/>
        <v/>
      </c>
      <c r="CT383" s="193" t="str">
        <f t="shared" si="324"/>
        <v/>
      </c>
      <c r="CU383" s="193" t="str">
        <f t="shared" si="325"/>
        <v/>
      </c>
      <c r="CV383" s="193" t="str">
        <f t="shared" si="326"/>
        <v/>
      </c>
      <c r="CW383" s="193" t="str">
        <f t="shared" si="327"/>
        <v/>
      </c>
      <c r="CX383" s="193" t="str">
        <f t="shared" si="328"/>
        <v/>
      </c>
      <c r="CY383" s="193" t="str">
        <f t="shared" si="329"/>
        <v/>
      </c>
      <c r="CZ383" s="193" t="str">
        <f t="shared" si="330"/>
        <v/>
      </c>
      <c r="DA383" s="193" t="str">
        <f t="shared" si="331"/>
        <v/>
      </c>
      <c r="DB383" s="193" t="str">
        <f t="shared" si="332"/>
        <v/>
      </c>
      <c r="DC383" s="193" t="str">
        <f t="shared" si="333"/>
        <v/>
      </c>
      <c r="DF383">
        <v>370</v>
      </c>
      <c r="DG383" s="192" t="e">
        <f t="shared" si="334"/>
        <v>#NUM!</v>
      </c>
      <c r="DH383" s="192" t="e">
        <f t="shared" si="335"/>
        <v>#NUM!</v>
      </c>
      <c r="DI383" s="192" t="e">
        <f t="shared" si="336"/>
        <v>#NUM!</v>
      </c>
      <c r="DJ383" s="192" t="e">
        <f t="shared" si="337"/>
        <v>#NUM!</v>
      </c>
      <c r="DK383" s="192" t="e">
        <f t="shared" si="338"/>
        <v>#NUM!</v>
      </c>
      <c r="DL383" s="192" t="e">
        <f t="shared" si="339"/>
        <v>#NUM!</v>
      </c>
      <c r="DM383" s="192" t="e">
        <f t="shared" si="340"/>
        <v>#NUM!</v>
      </c>
      <c r="DN383" s="192" t="e">
        <f t="shared" si="341"/>
        <v>#NUM!</v>
      </c>
      <c r="DO383" s="192" t="e">
        <f t="shared" si="342"/>
        <v>#NUM!</v>
      </c>
      <c r="DP383" s="192" t="e">
        <f t="shared" si="343"/>
        <v>#NUM!</v>
      </c>
      <c r="DQ383" s="192" t="e">
        <f t="shared" si="344"/>
        <v>#NUM!</v>
      </c>
      <c r="DU383" s="204" t="e">
        <f t="shared" si="345"/>
        <v>#NUM!</v>
      </c>
      <c r="DV383" s="204" t="e">
        <f t="shared" si="346"/>
        <v>#NUM!</v>
      </c>
      <c r="DW383" s="204" t="e">
        <f t="shared" si="347"/>
        <v>#NUM!</v>
      </c>
      <c r="DX383" s="204" t="e">
        <f t="shared" si="348"/>
        <v>#NUM!</v>
      </c>
      <c r="DY383" s="204" t="e">
        <f t="shared" si="349"/>
        <v>#NUM!</v>
      </c>
      <c r="DZ383" s="204" t="e">
        <f t="shared" si="350"/>
        <v>#NUM!</v>
      </c>
      <c r="EA383" s="204" t="e">
        <f t="shared" si="351"/>
        <v>#NUM!</v>
      </c>
      <c r="EB383" s="204" t="e">
        <f t="shared" si="352"/>
        <v>#NUM!</v>
      </c>
      <c r="EC383" s="204" t="e">
        <f t="shared" si="353"/>
        <v>#NUM!</v>
      </c>
      <c r="ED383" s="204" t="e">
        <f t="shared" si="354"/>
        <v>#NUM!</v>
      </c>
      <c r="EE383" s="204" t="e">
        <f t="shared" si="355"/>
        <v>#NUM!</v>
      </c>
    </row>
    <row r="384" spans="21:135" x14ac:dyDescent="0.3">
      <c r="U384">
        <v>370</v>
      </c>
      <c r="V384">
        <f t="shared" si="358"/>
        <v>800</v>
      </c>
      <c r="W384" t="str">
        <f t="shared" si="359"/>
        <v/>
      </c>
      <c r="X384" t="str">
        <f>IF(B383="","",IF(OR(W384="",W384=0),"",IF(V384=800,"",INDEX(DATA!$M$10:$Q$10,1,MATCH(W384,DATA!$M$9:$Q$9,0)))))</f>
        <v/>
      </c>
      <c r="Y384" t="str">
        <f>IF(B383="","",IF($CG$13=2,IF(OR(F383="NO",F383=""),"",F383),IF(V384=800,"",DATA!$M$11)))</f>
        <v/>
      </c>
      <c r="Z384" t="str">
        <f>IF(B383="","",IF(AND($CG$13=2,G383="NO"),"",IF(V384=800,"",LEFT(DATA!$M$12,2)&amp;D383)))</f>
        <v/>
      </c>
      <c r="AA384" t="str">
        <f>IF(B383="","",IF(AND($CG$13=2,G383="NO"),"",IF(V384=800,"",LEFT(DATA!$M$13,2)&amp;D383)))</f>
        <v/>
      </c>
      <c r="AB384" t="str">
        <f>IF(B383="","",IF(AND($CG$13=2,H383="NO"),"",IF(V384=800,"",LEFT(DATA!$M$14,2)&amp;D383)))</f>
        <v/>
      </c>
      <c r="AC384" t="str">
        <f>IF(B383="","",IF(AND($CG$13=2,H383="NO"),"",IF(V384=800,"",LEFT(DATA!$M$15,2)&amp;D383)))</f>
        <v/>
      </c>
      <c r="AD384" t="str">
        <f>IF(B383="","",IF(AND($CG$13=2,I383="NO"),"",IF(V384=800,"",LEFT(DATA!$M$16,2)&amp;D383)))</f>
        <v/>
      </c>
      <c r="AE384" t="str">
        <f>IF(B383="","",IF(AND($CG$13=2,I383="NO"),"",IF(V384=800,"",LEFT(DATA!$M$17,2)&amp;D383)))</f>
        <v/>
      </c>
      <c r="AF384" t="str">
        <f>IF(B383="","",IF(AND($CG$13=2,J383="NO"),"",IF(V384=800,"",LEFT(DATA!$M$18,2)&amp;D383)))</f>
        <v/>
      </c>
      <c r="AG384" t="str">
        <f>IF(B383="","",IF(AND($CG$13=2,J383="NO"),"",IF(V384=800,"",LEFT(DATA!$M$19,2)&amp;D383)))</f>
        <v/>
      </c>
      <c r="AJ384" s="192" t="str">
        <f t="shared" si="360"/>
        <v/>
      </c>
      <c r="AK384" s="192" t="str">
        <f t="shared" si="361"/>
        <v/>
      </c>
      <c r="AL384" s="192" t="str">
        <f t="shared" si="362"/>
        <v/>
      </c>
      <c r="AM384" s="192" t="e">
        <f t="shared" si="363"/>
        <v>#VALUE!</v>
      </c>
      <c r="AN384" s="192">
        <v>370</v>
      </c>
      <c r="AO384" s="192" t="str">
        <f>IF(AL384="","",INDEX($W$15:$AG$402,MATCH(AL384,V$15:$V$402,0),1))</f>
        <v/>
      </c>
      <c r="AP384" s="192" t="str">
        <f t="shared" si="364"/>
        <v/>
      </c>
      <c r="AQ384" s="192" t="str">
        <f t="shared" si="365"/>
        <v/>
      </c>
      <c r="AR384" s="192" t="str">
        <f t="shared" si="366"/>
        <v/>
      </c>
      <c r="AS384" s="192" t="str">
        <f t="shared" si="367"/>
        <v/>
      </c>
      <c r="AT384" s="192" t="str">
        <f t="shared" si="368"/>
        <v/>
      </c>
      <c r="AU384" s="192" t="str">
        <f t="shared" si="369"/>
        <v/>
      </c>
      <c r="AV384" s="192" t="str">
        <f t="shared" si="370"/>
        <v/>
      </c>
      <c r="AW384" s="192" t="str">
        <f t="shared" si="371"/>
        <v/>
      </c>
      <c r="AX384" s="192" t="str">
        <f t="shared" si="372"/>
        <v/>
      </c>
      <c r="AY384" s="192" t="str">
        <f t="shared" si="373"/>
        <v/>
      </c>
      <c r="BB384">
        <f t="shared" si="374"/>
        <v>800</v>
      </c>
      <c r="BC384">
        <f t="shared" si="375"/>
        <v>800</v>
      </c>
      <c r="BD384">
        <f t="shared" si="376"/>
        <v>800</v>
      </c>
      <c r="BE384">
        <f t="shared" si="377"/>
        <v>800</v>
      </c>
      <c r="BF384">
        <f t="shared" si="378"/>
        <v>800</v>
      </c>
      <c r="BG384">
        <f t="shared" si="379"/>
        <v>800</v>
      </c>
      <c r="BH384">
        <v>370</v>
      </c>
      <c r="BK384">
        <f t="shared" si="380"/>
        <v>800</v>
      </c>
      <c r="BL384">
        <f t="shared" si="381"/>
        <v>800</v>
      </c>
      <c r="BM384">
        <f t="shared" si="382"/>
        <v>800</v>
      </c>
      <c r="BN384">
        <f t="shared" si="383"/>
        <v>800</v>
      </c>
      <c r="BO384">
        <f t="shared" si="384"/>
        <v>800</v>
      </c>
      <c r="BP384">
        <f t="shared" si="385"/>
        <v>800</v>
      </c>
      <c r="BQ384">
        <f t="shared" si="386"/>
        <v>800</v>
      </c>
      <c r="CS384" s="193" t="str">
        <f t="shared" si="323"/>
        <v/>
      </c>
      <c r="CT384" s="193" t="str">
        <f t="shared" si="324"/>
        <v/>
      </c>
      <c r="CU384" s="193" t="str">
        <f t="shared" si="325"/>
        <v/>
      </c>
      <c r="CV384" s="193" t="str">
        <f t="shared" si="326"/>
        <v/>
      </c>
      <c r="CW384" s="193" t="str">
        <f t="shared" si="327"/>
        <v/>
      </c>
      <c r="CX384" s="193" t="str">
        <f t="shared" si="328"/>
        <v/>
      </c>
      <c r="CY384" s="193" t="str">
        <f t="shared" si="329"/>
        <v/>
      </c>
      <c r="CZ384" s="193" t="str">
        <f t="shared" si="330"/>
        <v/>
      </c>
      <c r="DA384" s="193" t="str">
        <f t="shared" si="331"/>
        <v/>
      </c>
      <c r="DB384" s="193" t="str">
        <f t="shared" si="332"/>
        <v/>
      </c>
      <c r="DC384" s="193" t="str">
        <f t="shared" si="333"/>
        <v/>
      </c>
      <c r="DF384">
        <v>371</v>
      </c>
      <c r="DG384" s="192" t="e">
        <f t="shared" si="334"/>
        <v>#NUM!</v>
      </c>
      <c r="DH384" s="192" t="e">
        <f t="shared" si="335"/>
        <v>#NUM!</v>
      </c>
      <c r="DI384" s="192" t="e">
        <f t="shared" si="336"/>
        <v>#NUM!</v>
      </c>
      <c r="DJ384" s="192" t="e">
        <f t="shared" si="337"/>
        <v>#NUM!</v>
      </c>
      <c r="DK384" s="192" t="e">
        <f t="shared" si="338"/>
        <v>#NUM!</v>
      </c>
      <c r="DL384" s="192" t="e">
        <f t="shared" si="339"/>
        <v>#NUM!</v>
      </c>
      <c r="DM384" s="192" t="e">
        <f t="shared" si="340"/>
        <v>#NUM!</v>
      </c>
      <c r="DN384" s="192" t="e">
        <f t="shared" si="341"/>
        <v>#NUM!</v>
      </c>
      <c r="DO384" s="192" t="e">
        <f t="shared" si="342"/>
        <v>#NUM!</v>
      </c>
      <c r="DP384" s="192" t="e">
        <f t="shared" si="343"/>
        <v>#NUM!</v>
      </c>
      <c r="DQ384" s="192" t="e">
        <f t="shared" si="344"/>
        <v>#NUM!</v>
      </c>
      <c r="DU384" s="204" t="e">
        <f t="shared" si="345"/>
        <v>#NUM!</v>
      </c>
      <c r="DV384" s="204" t="e">
        <f t="shared" si="346"/>
        <v>#NUM!</v>
      </c>
      <c r="DW384" s="204" t="e">
        <f t="shared" si="347"/>
        <v>#NUM!</v>
      </c>
      <c r="DX384" s="204" t="e">
        <f t="shared" si="348"/>
        <v>#NUM!</v>
      </c>
      <c r="DY384" s="204" t="e">
        <f t="shared" si="349"/>
        <v>#NUM!</v>
      </c>
      <c r="DZ384" s="204" t="e">
        <f t="shared" si="350"/>
        <v>#NUM!</v>
      </c>
      <c r="EA384" s="204" t="e">
        <f t="shared" si="351"/>
        <v>#NUM!</v>
      </c>
      <c r="EB384" s="204" t="e">
        <f t="shared" si="352"/>
        <v>#NUM!</v>
      </c>
      <c r="EC384" s="204" t="e">
        <f t="shared" si="353"/>
        <v>#NUM!</v>
      </c>
      <c r="ED384" s="204" t="e">
        <f t="shared" si="354"/>
        <v>#NUM!</v>
      </c>
      <c r="EE384" s="204" t="e">
        <f t="shared" si="355"/>
        <v>#NUM!</v>
      </c>
    </row>
    <row r="385" spans="21:135" x14ac:dyDescent="0.3">
      <c r="U385">
        <v>371</v>
      </c>
      <c r="V385">
        <f t="shared" si="358"/>
        <v>800</v>
      </c>
      <c r="W385" t="str">
        <f t="shared" si="359"/>
        <v/>
      </c>
      <c r="X385" t="str">
        <f>IF(B384="","",IF(OR(W385="",W385=0),"",IF(V385=800,"",INDEX(DATA!$M$10:$Q$10,1,MATCH(W385,DATA!$M$9:$Q$9,0)))))</f>
        <v/>
      </c>
      <c r="Y385" t="str">
        <f>IF(B384="","",IF($CG$13=2,IF(OR(F384="NO",F384=""),"",F384),IF(V385=800,"",DATA!$M$11)))</f>
        <v/>
      </c>
      <c r="Z385" t="str">
        <f>IF(B384="","",IF(AND($CG$13=2,G384="NO"),"",IF(V385=800,"",LEFT(DATA!$M$12,2)&amp;D384)))</f>
        <v/>
      </c>
      <c r="AA385" t="str">
        <f>IF(B384="","",IF(AND($CG$13=2,G384="NO"),"",IF(V385=800,"",LEFT(DATA!$M$13,2)&amp;D384)))</f>
        <v/>
      </c>
      <c r="AB385" t="str">
        <f>IF(B384="","",IF(AND($CG$13=2,H384="NO"),"",IF(V385=800,"",LEFT(DATA!$M$14,2)&amp;D384)))</f>
        <v/>
      </c>
      <c r="AC385" t="str">
        <f>IF(B384="","",IF(AND($CG$13=2,H384="NO"),"",IF(V385=800,"",LEFT(DATA!$M$15,2)&amp;D384)))</f>
        <v/>
      </c>
      <c r="AD385" t="str">
        <f>IF(B384="","",IF(AND($CG$13=2,I384="NO"),"",IF(V385=800,"",LEFT(DATA!$M$16,2)&amp;D384)))</f>
        <v/>
      </c>
      <c r="AE385" t="str">
        <f>IF(B384="","",IF(AND($CG$13=2,I384="NO"),"",IF(V385=800,"",LEFT(DATA!$M$17,2)&amp;D384)))</f>
        <v/>
      </c>
      <c r="AF385" t="str">
        <f>IF(B384="","",IF(AND($CG$13=2,J384="NO"),"",IF(V385=800,"",LEFT(DATA!$M$18,2)&amp;D384)))</f>
        <v/>
      </c>
      <c r="AG385" t="str">
        <f>IF(B384="","",IF(AND($CG$13=2,J384="NO"),"",IF(V385=800,"",LEFT(DATA!$M$19,2)&amp;D384)))</f>
        <v/>
      </c>
      <c r="AJ385" s="192" t="str">
        <f t="shared" si="360"/>
        <v/>
      </c>
      <c r="AK385" s="192" t="str">
        <f t="shared" si="361"/>
        <v/>
      </c>
      <c r="AL385" s="192" t="str">
        <f t="shared" si="362"/>
        <v/>
      </c>
      <c r="AM385" s="192" t="e">
        <f t="shared" si="363"/>
        <v>#VALUE!</v>
      </c>
      <c r="AN385" s="192">
        <v>371</v>
      </c>
      <c r="AO385" s="192" t="str">
        <f>IF(AL385="","",INDEX($W$15:$AG$402,MATCH(AL385,V$15:$V$402,0),1))</f>
        <v/>
      </c>
      <c r="AP385" s="192" t="str">
        <f t="shared" si="364"/>
        <v/>
      </c>
      <c r="AQ385" s="192" t="str">
        <f t="shared" si="365"/>
        <v/>
      </c>
      <c r="AR385" s="192" t="str">
        <f t="shared" si="366"/>
        <v/>
      </c>
      <c r="AS385" s="192" t="str">
        <f t="shared" si="367"/>
        <v/>
      </c>
      <c r="AT385" s="192" t="str">
        <f t="shared" si="368"/>
        <v/>
      </c>
      <c r="AU385" s="192" t="str">
        <f t="shared" si="369"/>
        <v/>
      </c>
      <c r="AV385" s="192" t="str">
        <f t="shared" si="370"/>
        <v/>
      </c>
      <c r="AW385" s="192" t="str">
        <f t="shared" si="371"/>
        <v/>
      </c>
      <c r="AX385" s="192" t="str">
        <f t="shared" si="372"/>
        <v/>
      </c>
      <c r="AY385" s="192" t="str">
        <f t="shared" si="373"/>
        <v/>
      </c>
      <c r="BB385">
        <f t="shared" si="374"/>
        <v>800</v>
      </c>
      <c r="BC385">
        <f t="shared" si="375"/>
        <v>800</v>
      </c>
      <c r="BD385">
        <f t="shared" si="376"/>
        <v>800</v>
      </c>
      <c r="BE385">
        <f t="shared" si="377"/>
        <v>800</v>
      </c>
      <c r="BF385">
        <f t="shared" si="378"/>
        <v>800</v>
      </c>
      <c r="BG385">
        <f t="shared" si="379"/>
        <v>800</v>
      </c>
      <c r="BH385">
        <v>371</v>
      </c>
      <c r="BK385">
        <f t="shared" si="380"/>
        <v>800</v>
      </c>
      <c r="BL385">
        <f t="shared" si="381"/>
        <v>800</v>
      </c>
      <c r="BM385">
        <f t="shared" si="382"/>
        <v>800</v>
      </c>
      <c r="BN385">
        <f t="shared" si="383"/>
        <v>800</v>
      </c>
      <c r="BO385">
        <f t="shared" si="384"/>
        <v>800</v>
      </c>
      <c r="BP385">
        <f t="shared" si="385"/>
        <v>800</v>
      </c>
      <c r="BQ385">
        <f t="shared" si="386"/>
        <v>800</v>
      </c>
      <c r="CS385" s="193" t="str">
        <f t="shared" si="323"/>
        <v/>
      </c>
      <c r="CT385" s="193" t="str">
        <f t="shared" si="324"/>
        <v/>
      </c>
      <c r="CU385" s="193" t="str">
        <f t="shared" si="325"/>
        <v/>
      </c>
      <c r="CV385" s="193" t="str">
        <f t="shared" si="326"/>
        <v/>
      </c>
      <c r="CW385" s="193" t="str">
        <f t="shared" si="327"/>
        <v/>
      </c>
      <c r="CX385" s="193" t="str">
        <f t="shared" si="328"/>
        <v/>
      </c>
      <c r="CY385" s="193" t="str">
        <f t="shared" si="329"/>
        <v/>
      </c>
      <c r="CZ385" s="193" t="str">
        <f t="shared" si="330"/>
        <v/>
      </c>
      <c r="DA385" s="193" t="str">
        <f t="shared" si="331"/>
        <v/>
      </c>
      <c r="DB385" s="193" t="str">
        <f t="shared" si="332"/>
        <v/>
      </c>
      <c r="DC385" s="193" t="str">
        <f t="shared" si="333"/>
        <v/>
      </c>
      <c r="DF385">
        <v>372</v>
      </c>
      <c r="DG385" s="192" t="e">
        <f t="shared" si="334"/>
        <v>#NUM!</v>
      </c>
      <c r="DH385" s="192" t="e">
        <f t="shared" si="335"/>
        <v>#NUM!</v>
      </c>
      <c r="DI385" s="192" t="e">
        <f t="shared" si="336"/>
        <v>#NUM!</v>
      </c>
      <c r="DJ385" s="192" t="e">
        <f t="shared" si="337"/>
        <v>#NUM!</v>
      </c>
      <c r="DK385" s="192" t="e">
        <f t="shared" si="338"/>
        <v>#NUM!</v>
      </c>
      <c r="DL385" s="192" t="e">
        <f t="shared" si="339"/>
        <v>#NUM!</v>
      </c>
      <c r="DM385" s="192" t="e">
        <f t="shared" si="340"/>
        <v>#NUM!</v>
      </c>
      <c r="DN385" s="192" t="e">
        <f t="shared" si="341"/>
        <v>#NUM!</v>
      </c>
      <c r="DO385" s="192" t="e">
        <f t="shared" si="342"/>
        <v>#NUM!</v>
      </c>
      <c r="DP385" s="192" t="e">
        <f t="shared" si="343"/>
        <v>#NUM!</v>
      </c>
      <c r="DQ385" s="192" t="e">
        <f t="shared" si="344"/>
        <v>#NUM!</v>
      </c>
      <c r="DU385" s="204" t="e">
        <f t="shared" si="345"/>
        <v>#NUM!</v>
      </c>
      <c r="DV385" s="204" t="e">
        <f t="shared" si="346"/>
        <v>#NUM!</v>
      </c>
      <c r="DW385" s="204" t="e">
        <f t="shared" si="347"/>
        <v>#NUM!</v>
      </c>
      <c r="DX385" s="204" t="e">
        <f t="shared" si="348"/>
        <v>#NUM!</v>
      </c>
      <c r="DY385" s="204" t="e">
        <f t="shared" si="349"/>
        <v>#NUM!</v>
      </c>
      <c r="DZ385" s="204" t="e">
        <f t="shared" si="350"/>
        <v>#NUM!</v>
      </c>
      <c r="EA385" s="204" t="e">
        <f t="shared" si="351"/>
        <v>#NUM!</v>
      </c>
      <c r="EB385" s="204" t="e">
        <f t="shared" si="352"/>
        <v>#NUM!</v>
      </c>
      <c r="EC385" s="204" t="e">
        <f t="shared" si="353"/>
        <v>#NUM!</v>
      </c>
      <c r="ED385" s="204" t="e">
        <f t="shared" si="354"/>
        <v>#NUM!</v>
      </c>
      <c r="EE385" s="204" t="e">
        <f t="shared" si="355"/>
        <v>#NUM!</v>
      </c>
    </row>
    <row r="386" spans="21:135" x14ac:dyDescent="0.3">
      <c r="U386">
        <v>372</v>
      </c>
      <c r="V386">
        <f t="shared" si="358"/>
        <v>800</v>
      </c>
      <c r="W386" t="str">
        <f t="shared" si="359"/>
        <v/>
      </c>
      <c r="X386" t="str">
        <f>IF(B385="","",IF(OR(W386="",W386=0),"",IF(V386=800,"",INDEX(DATA!$M$10:$Q$10,1,MATCH(W386,DATA!$M$9:$Q$9,0)))))</f>
        <v/>
      </c>
      <c r="Y386" t="str">
        <f>IF(B385="","",IF($CG$13=2,IF(OR(F385="NO",F385=""),"",F385),IF(V386=800,"",DATA!$M$11)))</f>
        <v/>
      </c>
      <c r="Z386" t="str">
        <f>IF(B385="","",IF(AND($CG$13=2,G385="NO"),"",IF(V386=800,"",LEFT(DATA!$M$12,2)&amp;D385)))</f>
        <v/>
      </c>
      <c r="AA386" t="str">
        <f>IF(B385="","",IF(AND($CG$13=2,G385="NO"),"",IF(V386=800,"",LEFT(DATA!$M$13,2)&amp;D385)))</f>
        <v/>
      </c>
      <c r="AB386" t="str">
        <f>IF(B385="","",IF(AND($CG$13=2,H385="NO"),"",IF(V386=800,"",LEFT(DATA!$M$14,2)&amp;D385)))</f>
        <v/>
      </c>
      <c r="AC386" t="str">
        <f>IF(B385="","",IF(AND($CG$13=2,H385="NO"),"",IF(V386=800,"",LEFT(DATA!$M$15,2)&amp;D385)))</f>
        <v/>
      </c>
      <c r="AD386" t="str">
        <f>IF(B385="","",IF(AND($CG$13=2,I385="NO"),"",IF(V386=800,"",LEFT(DATA!$M$16,2)&amp;D385)))</f>
        <v/>
      </c>
      <c r="AE386" t="str">
        <f>IF(B385="","",IF(AND($CG$13=2,I385="NO"),"",IF(V386=800,"",LEFT(DATA!$M$17,2)&amp;D385)))</f>
        <v/>
      </c>
      <c r="AF386" t="str">
        <f>IF(B385="","",IF(AND($CG$13=2,J385="NO"),"",IF(V386=800,"",LEFT(DATA!$M$18,2)&amp;D385)))</f>
        <v/>
      </c>
      <c r="AG386" t="str">
        <f>IF(B385="","",IF(AND($CG$13=2,J385="NO"),"",IF(V386=800,"",LEFT(DATA!$M$19,2)&amp;D385)))</f>
        <v/>
      </c>
      <c r="AJ386" s="192" t="str">
        <f t="shared" si="360"/>
        <v/>
      </c>
      <c r="AK386" s="192" t="str">
        <f t="shared" si="361"/>
        <v/>
      </c>
      <c r="AL386" s="192" t="str">
        <f t="shared" si="362"/>
        <v/>
      </c>
      <c r="AM386" s="192" t="e">
        <f t="shared" si="363"/>
        <v>#VALUE!</v>
      </c>
      <c r="AN386" s="192">
        <v>372</v>
      </c>
      <c r="AO386" s="192" t="str">
        <f>IF(AL386="","",INDEX($W$15:$AG$402,MATCH(AL386,V$15:$V$402,0),1))</f>
        <v/>
      </c>
      <c r="AP386" s="192" t="str">
        <f t="shared" si="364"/>
        <v/>
      </c>
      <c r="AQ386" s="192" t="str">
        <f t="shared" si="365"/>
        <v/>
      </c>
      <c r="AR386" s="192" t="str">
        <f t="shared" si="366"/>
        <v/>
      </c>
      <c r="AS386" s="192" t="str">
        <f t="shared" si="367"/>
        <v/>
      </c>
      <c r="AT386" s="192" t="str">
        <f t="shared" si="368"/>
        <v/>
      </c>
      <c r="AU386" s="192" t="str">
        <f t="shared" si="369"/>
        <v/>
      </c>
      <c r="AV386" s="192" t="str">
        <f t="shared" si="370"/>
        <v/>
      </c>
      <c r="AW386" s="192" t="str">
        <f t="shared" si="371"/>
        <v/>
      </c>
      <c r="AX386" s="192" t="str">
        <f t="shared" si="372"/>
        <v/>
      </c>
      <c r="AY386" s="192" t="str">
        <f t="shared" si="373"/>
        <v/>
      </c>
      <c r="BB386">
        <f t="shared" si="374"/>
        <v>800</v>
      </c>
      <c r="BC386">
        <f t="shared" si="375"/>
        <v>800</v>
      </c>
      <c r="BD386">
        <f t="shared" si="376"/>
        <v>800</v>
      </c>
      <c r="BE386">
        <f t="shared" si="377"/>
        <v>800</v>
      </c>
      <c r="BF386">
        <f t="shared" si="378"/>
        <v>800</v>
      </c>
      <c r="BG386">
        <f t="shared" si="379"/>
        <v>800</v>
      </c>
      <c r="BH386">
        <v>372</v>
      </c>
      <c r="BK386">
        <f t="shared" si="380"/>
        <v>800</v>
      </c>
      <c r="BL386">
        <f t="shared" si="381"/>
        <v>800</v>
      </c>
      <c r="BM386">
        <f t="shared" si="382"/>
        <v>800</v>
      </c>
      <c r="BN386">
        <f t="shared" si="383"/>
        <v>800</v>
      </c>
      <c r="BO386">
        <f t="shared" si="384"/>
        <v>800</v>
      </c>
      <c r="BP386">
        <f t="shared" si="385"/>
        <v>800</v>
      </c>
      <c r="BQ386">
        <f t="shared" si="386"/>
        <v>800</v>
      </c>
      <c r="CS386" s="193" t="str">
        <f t="shared" si="323"/>
        <v/>
      </c>
      <c r="CT386" s="193" t="str">
        <f t="shared" si="324"/>
        <v/>
      </c>
      <c r="CU386" s="193" t="str">
        <f t="shared" si="325"/>
        <v/>
      </c>
      <c r="CV386" s="193" t="str">
        <f t="shared" si="326"/>
        <v/>
      </c>
      <c r="CW386" s="193" t="str">
        <f t="shared" si="327"/>
        <v/>
      </c>
      <c r="CX386" s="193" t="str">
        <f t="shared" si="328"/>
        <v/>
      </c>
      <c r="CY386" s="193" t="str">
        <f t="shared" si="329"/>
        <v/>
      </c>
      <c r="CZ386" s="193" t="str">
        <f t="shared" si="330"/>
        <v/>
      </c>
      <c r="DA386" s="193" t="str">
        <f t="shared" si="331"/>
        <v/>
      </c>
      <c r="DB386" s="193" t="str">
        <f t="shared" si="332"/>
        <v/>
      </c>
      <c r="DC386" s="193" t="str">
        <f t="shared" si="333"/>
        <v/>
      </c>
      <c r="DF386">
        <v>373</v>
      </c>
      <c r="DG386" s="192" t="e">
        <f t="shared" si="334"/>
        <v>#NUM!</v>
      </c>
      <c r="DH386" s="192" t="e">
        <f t="shared" si="335"/>
        <v>#NUM!</v>
      </c>
      <c r="DI386" s="192" t="e">
        <f t="shared" si="336"/>
        <v>#NUM!</v>
      </c>
      <c r="DJ386" s="192" t="e">
        <f t="shared" si="337"/>
        <v>#NUM!</v>
      </c>
      <c r="DK386" s="192" t="e">
        <f t="shared" si="338"/>
        <v>#NUM!</v>
      </c>
      <c r="DL386" s="192" t="e">
        <f t="shared" si="339"/>
        <v>#NUM!</v>
      </c>
      <c r="DM386" s="192" t="e">
        <f t="shared" si="340"/>
        <v>#NUM!</v>
      </c>
      <c r="DN386" s="192" t="e">
        <f t="shared" si="341"/>
        <v>#NUM!</v>
      </c>
      <c r="DO386" s="192" t="e">
        <f t="shared" si="342"/>
        <v>#NUM!</v>
      </c>
      <c r="DP386" s="192" t="e">
        <f t="shared" si="343"/>
        <v>#NUM!</v>
      </c>
      <c r="DQ386" s="192" t="e">
        <f t="shared" si="344"/>
        <v>#NUM!</v>
      </c>
      <c r="DU386" s="204" t="e">
        <f t="shared" si="345"/>
        <v>#NUM!</v>
      </c>
      <c r="DV386" s="204" t="e">
        <f t="shared" si="346"/>
        <v>#NUM!</v>
      </c>
      <c r="DW386" s="204" t="e">
        <f t="shared" si="347"/>
        <v>#NUM!</v>
      </c>
      <c r="DX386" s="204" t="e">
        <f t="shared" si="348"/>
        <v>#NUM!</v>
      </c>
      <c r="DY386" s="204" t="e">
        <f t="shared" si="349"/>
        <v>#NUM!</v>
      </c>
      <c r="DZ386" s="204" t="e">
        <f t="shared" si="350"/>
        <v>#NUM!</v>
      </c>
      <c r="EA386" s="204" t="e">
        <f t="shared" si="351"/>
        <v>#NUM!</v>
      </c>
      <c r="EB386" s="204" t="e">
        <f t="shared" si="352"/>
        <v>#NUM!</v>
      </c>
      <c r="EC386" s="204" t="e">
        <f t="shared" si="353"/>
        <v>#NUM!</v>
      </c>
      <c r="ED386" s="204" t="e">
        <f t="shared" si="354"/>
        <v>#NUM!</v>
      </c>
      <c r="EE386" s="204" t="e">
        <f t="shared" si="355"/>
        <v>#NUM!</v>
      </c>
    </row>
    <row r="387" spans="21:135" x14ac:dyDescent="0.3">
      <c r="U387">
        <v>373</v>
      </c>
      <c r="V387">
        <f t="shared" si="358"/>
        <v>800</v>
      </c>
      <c r="W387" t="str">
        <f t="shared" si="359"/>
        <v/>
      </c>
      <c r="X387" t="str">
        <f>IF(B386="","",IF(OR(W387="",W387=0),"",IF(V387=800,"",INDEX(DATA!$M$10:$Q$10,1,MATCH(W387,DATA!$M$9:$Q$9,0)))))</f>
        <v/>
      </c>
      <c r="Y387" t="str">
        <f>IF(B386="","",IF($CG$13=2,IF(OR(F386="NO",F386=""),"",F386),IF(V387=800,"",DATA!$M$11)))</f>
        <v/>
      </c>
      <c r="Z387" t="str">
        <f>IF(B386="","",IF(AND($CG$13=2,G386="NO"),"",IF(V387=800,"",LEFT(DATA!$M$12,2)&amp;D386)))</f>
        <v/>
      </c>
      <c r="AA387" t="str">
        <f>IF(B386="","",IF(AND($CG$13=2,G386="NO"),"",IF(V387=800,"",LEFT(DATA!$M$13,2)&amp;D386)))</f>
        <v/>
      </c>
      <c r="AB387" t="str">
        <f>IF(B386="","",IF(AND($CG$13=2,H386="NO"),"",IF(V387=800,"",LEFT(DATA!$M$14,2)&amp;D386)))</f>
        <v/>
      </c>
      <c r="AC387" t="str">
        <f>IF(B386="","",IF(AND($CG$13=2,H386="NO"),"",IF(V387=800,"",LEFT(DATA!$M$15,2)&amp;D386)))</f>
        <v/>
      </c>
      <c r="AD387" t="str">
        <f>IF(B386="","",IF(AND($CG$13=2,I386="NO"),"",IF(V387=800,"",LEFT(DATA!$M$16,2)&amp;D386)))</f>
        <v/>
      </c>
      <c r="AE387" t="str">
        <f>IF(B386="","",IF(AND($CG$13=2,I386="NO"),"",IF(V387=800,"",LEFT(DATA!$M$17,2)&amp;D386)))</f>
        <v/>
      </c>
      <c r="AF387" t="str">
        <f>IF(B386="","",IF(AND($CG$13=2,J386="NO"),"",IF(V387=800,"",LEFT(DATA!$M$18,2)&amp;D386)))</f>
        <v/>
      </c>
      <c r="AG387" t="str">
        <f>IF(B386="","",IF(AND($CG$13=2,J386="NO"),"",IF(V387=800,"",LEFT(DATA!$M$19,2)&amp;D386)))</f>
        <v/>
      </c>
      <c r="AJ387" s="192" t="str">
        <f t="shared" si="360"/>
        <v/>
      </c>
      <c r="AK387" s="192" t="str">
        <f t="shared" si="361"/>
        <v/>
      </c>
      <c r="AL387" s="192" t="str">
        <f t="shared" si="362"/>
        <v/>
      </c>
      <c r="AM387" s="192" t="e">
        <f t="shared" si="363"/>
        <v>#VALUE!</v>
      </c>
      <c r="AN387" s="192">
        <v>373</v>
      </c>
      <c r="AO387" s="192" t="str">
        <f>IF(AL387="","",INDEX($W$15:$AG$402,MATCH(AL387,V$15:$V$402,0),1))</f>
        <v/>
      </c>
      <c r="AP387" s="192" t="str">
        <f t="shared" si="364"/>
        <v/>
      </c>
      <c r="AQ387" s="192" t="str">
        <f t="shared" si="365"/>
        <v/>
      </c>
      <c r="AR387" s="192" t="str">
        <f t="shared" si="366"/>
        <v/>
      </c>
      <c r="AS387" s="192" t="str">
        <f t="shared" si="367"/>
        <v/>
      </c>
      <c r="AT387" s="192" t="str">
        <f t="shared" si="368"/>
        <v/>
      </c>
      <c r="AU387" s="192" t="str">
        <f t="shared" si="369"/>
        <v/>
      </c>
      <c r="AV387" s="192" t="str">
        <f t="shared" si="370"/>
        <v/>
      </c>
      <c r="AW387" s="192" t="str">
        <f t="shared" si="371"/>
        <v/>
      </c>
      <c r="AX387" s="192" t="str">
        <f t="shared" si="372"/>
        <v/>
      </c>
      <c r="AY387" s="192" t="str">
        <f t="shared" si="373"/>
        <v/>
      </c>
      <c r="BB387">
        <f t="shared" si="374"/>
        <v>800</v>
      </c>
      <c r="BC387">
        <f t="shared" si="375"/>
        <v>800</v>
      </c>
      <c r="BD387">
        <f t="shared" si="376"/>
        <v>800</v>
      </c>
      <c r="BE387">
        <f t="shared" si="377"/>
        <v>800</v>
      </c>
      <c r="BF387">
        <f t="shared" si="378"/>
        <v>800</v>
      </c>
      <c r="BG387">
        <f t="shared" si="379"/>
        <v>800</v>
      </c>
      <c r="BH387">
        <v>373</v>
      </c>
      <c r="BK387">
        <f t="shared" si="380"/>
        <v>800</v>
      </c>
      <c r="BL387">
        <f t="shared" si="381"/>
        <v>800</v>
      </c>
      <c r="BM387">
        <f t="shared" si="382"/>
        <v>800</v>
      </c>
      <c r="BN387">
        <f t="shared" si="383"/>
        <v>800</v>
      </c>
      <c r="BO387">
        <f t="shared" si="384"/>
        <v>800</v>
      </c>
      <c r="BP387">
        <f t="shared" si="385"/>
        <v>800</v>
      </c>
      <c r="BQ387">
        <f t="shared" si="386"/>
        <v>800</v>
      </c>
      <c r="CS387" s="193" t="str">
        <f t="shared" si="323"/>
        <v/>
      </c>
      <c r="CT387" s="193" t="str">
        <f t="shared" si="324"/>
        <v/>
      </c>
      <c r="CU387" s="193" t="str">
        <f t="shared" si="325"/>
        <v/>
      </c>
      <c r="CV387" s="193" t="str">
        <f t="shared" si="326"/>
        <v/>
      </c>
      <c r="CW387" s="193" t="str">
        <f t="shared" si="327"/>
        <v/>
      </c>
      <c r="CX387" s="193" t="str">
        <f t="shared" si="328"/>
        <v/>
      </c>
      <c r="CY387" s="193" t="str">
        <f t="shared" si="329"/>
        <v/>
      </c>
      <c r="CZ387" s="193" t="str">
        <f t="shared" si="330"/>
        <v/>
      </c>
      <c r="DA387" s="193" t="str">
        <f t="shared" si="331"/>
        <v/>
      </c>
      <c r="DB387" s="193" t="str">
        <f t="shared" si="332"/>
        <v/>
      </c>
      <c r="DC387" s="193" t="str">
        <f t="shared" si="333"/>
        <v/>
      </c>
      <c r="DF387">
        <v>374</v>
      </c>
      <c r="DG387" s="192" t="e">
        <f t="shared" si="334"/>
        <v>#NUM!</v>
      </c>
      <c r="DH387" s="192" t="e">
        <f t="shared" si="335"/>
        <v>#NUM!</v>
      </c>
      <c r="DI387" s="192" t="e">
        <f t="shared" si="336"/>
        <v>#NUM!</v>
      </c>
      <c r="DJ387" s="192" t="e">
        <f t="shared" si="337"/>
        <v>#NUM!</v>
      </c>
      <c r="DK387" s="192" t="e">
        <f t="shared" si="338"/>
        <v>#NUM!</v>
      </c>
      <c r="DL387" s="192" t="e">
        <f t="shared" si="339"/>
        <v>#NUM!</v>
      </c>
      <c r="DM387" s="192" t="e">
        <f t="shared" si="340"/>
        <v>#NUM!</v>
      </c>
      <c r="DN387" s="192" t="e">
        <f t="shared" si="341"/>
        <v>#NUM!</v>
      </c>
      <c r="DO387" s="192" t="e">
        <f t="shared" si="342"/>
        <v>#NUM!</v>
      </c>
      <c r="DP387" s="192" t="e">
        <f t="shared" si="343"/>
        <v>#NUM!</v>
      </c>
      <c r="DQ387" s="192" t="e">
        <f t="shared" si="344"/>
        <v>#NUM!</v>
      </c>
      <c r="DU387" s="204" t="e">
        <f t="shared" si="345"/>
        <v>#NUM!</v>
      </c>
      <c r="DV387" s="204" t="e">
        <f t="shared" si="346"/>
        <v>#NUM!</v>
      </c>
      <c r="DW387" s="204" t="e">
        <f t="shared" si="347"/>
        <v>#NUM!</v>
      </c>
      <c r="DX387" s="204" t="e">
        <f t="shared" si="348"/>
        <v>#NUM!</v>
      </c>
      <c r="DY387" s="204" t="e">
        <f t="shared" si="349"/>
        <v>#NUM!</v>
      </c>
      <c r="DZ387" s="204" t="e">
        <f t="shared" si="350"/>
        <v>#NUM!</v>
      </c>
      <c r="EA387" s="204" t="e">
        <f t="shared" si="351"/>
        <v>#NUM!</v>
      </c>
      <c r="EB387" s="204" t="e">
        <f t="shared" si="352"/>
        <v>#NUM!</v>
      </c>
      <c r="EC387" s="204" t="e">
        <f t="shared" si="353"/>
        <v>#NUM!</v>
      </c>
      <c r="ED387" s="204" t="e">
        <f t="shared" si="354"/>
        <v>#NUM!</v>
      </c>
      <c r="EE387" s="204" t="e">
        <f t="shared" si="355"/>
        <v>#NUM!</v>
      </c>
    </row>
    <row r="388" spans="21:135" x14ac:dyDescent="0.3">
      <c r="U388">
        <v>374</v>
      </c>
      <c r="V388">
        <f t="shared" si="358"/>
        <v>800</v>
      </c>
      <c r="W388" t="str">
        <f t="shared" si="359"/>
        <v/>
      </c>
      <c r="X388" t="str">
        <f>IF(B387="","",IF(OR(W388="",W388=0),"",IF(V388=800,"",INDEX(DATA!$M$10:$Q$10,1,MATCH(W388,DATA!$M$9:$Q$9,0)))))</f>
        <v/>
      </c>
      <c r="Y388" t="str">
        <f>IF(B387="","",IF($CG$13=2,IF(OR(F387="NO",F387=""),"",F387),IF(V388=800,"",DATA!$M$11)))</f>
        <v/>
      </c>
      <c r="Z388" t="str">
        <f>IF(B387="","",IF(AND($CG$13=2,G387="NO"),"",IF(V388=800,"",LEFT(DATA!$M$12,2)&amp;D387)))</f>
        <v/>
      </c>
      <c r="AA388" t="str">
        <f>IF(B387="","",IF(AND($CG$13=2,G387="NO"),"",IF(V388=800,"",LEFT(DATA!$M$13,2)&amp;D387)))</f>
        <v/>
      </c>
      <c r="AB388" t="str">
        <f>IF(B387="","",IF(AND($CG$13=2,H387="NO"),"",IF(V388=800,"",LEFT(DATA!$M$14,2)&amp;D387)))</f>
        <v/>
      </c>
      <c r="AC388" t="str">
        <f>IF(B387="","",IF(AND($CG$13=2,H387="NO"),"",IF(V388=800,"",LEFT(DATA!$M$15,2)&amp;D387)))</f>
        <v/>
      </c>
      <c r="AD388" t="str">
        <f>IF(B387="","",IF(AND($CG$13=2,I387="NO"),"",IF(V388=800,"",LEFT(DATA!$M$16,2)&amp;D387)))</f>
        <v/>
      </c>
      <c r="AE388" t="str">
        <f>IF(B387="","",IF(AND($CG$13=2,I387="NO"),"",IF(V388=800,"",LEFT(DATA!$M$17,2)&amp;D387)))</f>
        <v/>
      </c>
      <c r="AF388" t="str">
        <f>IF(B387="","",IF(AND($CG$13=2,J387="NO"),"",IF(V388=800,"",LEFT(DATA!$M$18,2)&amp;D387)))</f>
        <v/>
      </c>
      <c r="AG388" t="str">
        <f>IF(B387="","",IF(AND($CG$13=2,J387="NO"),"",IF(V388=800,"",LEFT(DATA!$M$19,2)&amp;D387)))</f>
        <v/>
      </c>
      <c r="AJ388" s="192" t="str">
        <f t="shared" si="360"/>
        <v/>
      </c>
      <c r="AK388" s="192" t="str">
        <f t="shared" si="361"/>
        <v/>
      </c>
      <c r="AL388" s="192" t="str">
        <f t="shared" si="362"/>
        <v/>
      </c>
      <c r="AM388" s="192" t="e">
        <f t="shared" si="363"/>
        <v>#VALUE!</v>
      </c>
      <c r="AN388" s="192">
        <v>374</v>
      </c>
      <c r="AO388" s="192" t="str">
        <f>IF(AL388="","",INDEX($W$15:$AG$402,MATCH(AL388,V$15:$V$402,0),1))</f>
        <v/>
      </c>
      <c r="AP388" s="192" t="str">
        <f t="shared" si="364"/>
        <v/>
      </c>
      <c r="AQ388" s="192" t="str">
        <f t="shared" si="365"/>
        <v/>
      </c>
      <c r="AR388" s="192" t="str">
        <f t="shared" si="366"/>
        <v/>
      </c>
      <c r="AS388" s="192" t="str">
        <f t="shared" si="367"/>
        <v/>
      </c>
      <c r="AT388" s="192" t="str">
        <f t="shared" si="368"/>
        <v/>
      </c>
      <c r="AU388" s="192" t="str">
        <f t="shared" si="369"/>
        <v/>
      </c>
      <c r="AV388" s="192" t="str">
        <f t="shared" si="370"/>
        <v/>
      </c>
      <c r="AW388" s="192" t="str">
        <f t="shared" si="371"/>
        <v/>
      </c>
      <c r="AX388" s="192" t="str">
        <f t="shared" si="372"/>
        <v/>
      </c>
      <c r="AY388" s="192" t="str">
        <f t="shared" si="373"/>
        <v/>
      </c>
      <c r="BB388">
        <f t="shared" si="374"/>
        <v>800</v>
      </c>
      <c r="BC388">
        <f t="shared" si="375"/>
        <v>800</v>
      </c>
      <c r="BD388">
        <f t="shared" si="376"/>
        <v>800</v>
      </c>
      <c r="BE388">
        <f t="shared" si="377"/>
        <v>800</v>
      </c>
      <c r="BF388">
        <f t="shared" si="378"/>
        <v>800</v>
      </c>
      <c r="BG388">
        <f t="shared" si="379"/>
        <v>800</v>
      </c>
      <c r="BH388">
        <v>374</v>
      </c>
      <c r="BK388">
        <f t="shared" si="380"/>
        <v>800</v>
      </c>
      <c r="BL388">
        <f t="shared" si="381"/>
        <v>800</v>
      </c>
      <c r="BM388">
        <f t="shared" si="382"/>
        <v>800</v>
      </c>
      <c r="BN388">
        <f t="shared" si="383"/>
        <v>800</v>
      </c>
      <c r="BO388">
        <f t="shared" si="384"/>
        <v>800</v>
      </c>
      <c r="BP388">
        <f t="shared" si="385"/>
        <v>800</v>
      </c>
      <c r="BQ388">
        <f t="shared" si="386"/>
        <v>800</v>
      </c>
      <c r="CS388" s="193" t="str">
        <f t="shared" si="323"/>
        <v/>
      </c>
      <c r="CT388" s="193" t="str">
        <f t="shared" si="324"/>
        <v/>
      </c>
      <c r="CU388" s="193" t="str">
        <f t="shared" si="325"/>
        <v/>
      </c>
      <c r="CV388" s="193" t="str">
        <f t="shared" si="326"/>
        <v/>
      </c>
      <c r="CW388" s="193" t="str">
        <f t="shared" si="327"/>
        <v/>
      </c>
      <c r="CX388" s="193" t="str">
        <f t="shared" si="328"/>
        <v/>
      </c>
      <c r="CY388" s="193" t="str">
        <f t="shared" si="329"/>
        <v/>
      </c>
      <c r="CZ388" s="193" t="str">
        <f t="shared" si="330"/>
        <v/>
      </c>
      <c r="DA388" s="193" t="str">
        <f t="shared" si="331"/>
        <v/>
      </c>
      <c r="DB388" s="193" t="str">
        <f t="shared" si="332"/>
        <v/>
      </c>
      <c r="DC388" s="193" t="str">
        <f t="shared" si="333"/>
        <v/>
      </c>
      <c r="DF388">
        <v>375</v>
      </c>
      <c r="DG388" s="192" t="e">
        <f t="shared" si="334"/>
        <v>#NUM!</v>
      </c>
      <c r="DH388" s="192" t="e">
        <f t="shared" si="335"/>
        <v>#NUM!</v>
      </c>
      <c r="DI388" s="192" t="e">
        <f t="shared" si="336"/>
        <v>#NUM!</v>
      </c>
      <c r="DJ388" s="192" t="e">
        <f t="shared" si="337"/>
        <v>#NUM!</v>
      </c>
      <c r="DK388" s="192" t="e">
        <f t="shared" si="338"/>
        <v>#NUM!</v>
      </c>
      <c r="DL388" s="192" t="e">
        <f t="shared" si="339"/>
        <v>#NUM!</v>
      </c>
      <c r="DM388" s="192" t="e">
        <f t="shared" si="340"/>
        <v>#NUM!</v>
      </c>
      <c r="DN388" s="192" t="e">
        <f t="shared" si="341"/>
        <v>#NUM!</v>
      </c>
      <c r="DO388" s="192" t="e">
        <f t="shared" si="342"/>
        <v>#NUM!</v>
      </c>
      <c r="DP388" s="192" t="e">
        <f t="shared" si="343"/>
        <v>#NUM!</v>
      </c>
      <c r="DQ388" s="192" t="e">
        <f t="shared" si="344"/>
        <v>#NUM!</v>
      </c>
      <c r="DU388" s="204" t="e">
        <f t="shared" si="345"/>
        <v>#NUM!</v>
      </c>
      <c r="DV388" s="204" t="e">
        <f t="shared" si="346"/>
        <v>#NUM!</v>
      </c>
      <c r="DW388" s="204" t="e">
        <f t="shared" si="347"/>
        <v>#NUM!</v>
      </c>
      <c r="DX388" s="204" t="e">
        <f t="shared" si="348"/>
        <v>#NUM!</v>
      </c>
      <c r="DY388" s="204" t="e">
        <f t="shared" si="349"/>
        <v>#NUM!</v>
      </c>
      <c r="DZ388" s="204" t="e">
        <f t="shared" si="350"/>
        <v>#NUM!</v>
      </c>
      <c r="EA388" s="204" t="e">
        <f t="shared" si="351"/>
        <v>#NUM!</v>
      </c>
      <c r="EB388" s="204" t="e">
        <f t="shared" si="352"/>
        <v>#NUM!</v>
      </c>
      <c r="EC388" s="204" t="e">
        <f t="shared" si="353"/>
        <v>#NUM!</v>
      </c>
      <c r="ED388" s="204" t="e">
        <f t="shared" si="354"/>
        <v>#NUM!</v>
      </c>
      <c r="EE388" s="204" t="e">
        <f t="shared" si="355"/>
        <v>#NUM!</v>
      </c>
    </row>
    <row r="389" spans="21:135" x14ac:dyDescent="0.3">
      <c r="U389">
        <v>375</v>
      </c>
      <c r="V389">
        <f t="shared" si="358"/>
        <v>800</v>
      </c>
      <c r="W389" t="str">
        <f t="shared" si="359"/>
        <v/>
      </c>
      <c r="X389" t="str">
        <f>IF(B388="","",IF(OR(W389="",W389=0),"",IF(V389=800,"",INDEX(DATA!$M$10:$Q$10,1,MATCH(W389,DATA!$M$9:$Q$9,0)))))</f>
        <v/>
      </c>
      <c r="Y389" t="str">
        <f>IF(B388="","",IF($CG$13=2,IF(OR(F388="NO",F388=""),"",F388),IF(V389=800,"",DATA!$M$11)))</f>
        <v/>
      </c>
      <c r="Z389" t="str">
        <f>IF(B388="","",IF(AND($CG$13=2,G388="NO"),"",IF(V389=800,"",LEFT(DATA!$M$12,2)&amp;D388)))</f>
        <v/>
      </c>
      <c r="AA389" t="str">
        <f>IF(B388="","",IF(AND($CG$13=2,G388="NO"),"",IF(V389=800,"",LEFT(DATA!$M$13,2)&amp;D388)))</f>
        <v/>
      </c>
      <c r="AB389" t="str">
        <f>IF(B388="","",IF(AND($CG$13=2,H388="NO"),"",IF(V389=800,"",LEFT(DATA!$M$14,2)&amp;D388)))</f>
        <v/>
      </c>
      <c r="AC389" t="str">
        <f>IF(B388="","",IF(AND($CG$13=2,H388="NO"),"",IF(V389=800,"",LEFT(DATA!$M$15,2)&amp;D388)))</f>
        <v/>
      </c>
      <c r="AD389" t="str">
        <f>IF(B388="","",IF(AND($CG$13=2,I388="NO"),"",IF(V389=800,"",LEFT(DATA!$M$16,2)&amp;D388)))</f>
        <v/>
      </c>
      <c r="AE389" t="str">
        <f>IF(B388="","",IF(AND($CG$13=2,I388="NO"),"",IF(V389=800,"",LEFT(DATA!$M$17,2)&amp;D388)))</f>
        <v/>
      </c>
      <c r="AF389" t="str">
        <f>IF(B388="","",IF(AND($CG$13=2,J388="NO"),"",IF(V389=800,"",LEFT(DATA!$M$18,2)&amp;D388)))</f>
        <v/>
      </c>
      <c r="AG389" t="str">
        <f>IF(B388="","",IF(AND($CG$13=2,J388="NO"),"",IF(V389=800,"",LEFT(DATA!$M$19,2)&amp;D388)))</f>
        <v/>
      </c>
      <c r="AJ389" s="192" t="str">
        <f t="shared" si="360"/>
        <v/>
      </c>
      <c r="AK389" s="192" t="str">
        <f t="shared" si="361"/>
        <v/>
      </c>
      <c r="AL389" s="192" t="str">
        <f t="shared" si="362"/>
        <v/>
      </c>
      <c r="AM389" s="192" t="e">
        <f t="shared" si="363"/>
        <v>#VALUE!</v>
      </c>
      <c r="AN389" s="192">
        <v>375</v>
      </c>
      <c r="AO389" s="192" t="str">
        <f>IF(AL389="","",INDEX($W$15:$AG$402,MATCH(AL389,V$15:$V$402,0),1))</f>
        <v/>
      </c>
      <c r="AP389" s="192" t="str">
        <f t="shared" si="364"/>
        <v/>
      </c>
      <c r="AQ389" s="192" t="str">
        <f t="shared" si="365"/>
        <v/>
      </c>
      <c r="AR389" s="192" t="str">
        <f t="shared" si="366"/>
        <v/>
      </c>
      <c r="AS389" s="192" t="str">
        <f t="shared" si="367"/>
        <v/>
      </c>
      <c r="AT389" s="192" t="str">
        <f t="shared" si="368"/>
        <v/>
      </c>
      <c r="AU389" s="192" t="str">
        <f t="shared" si="369"/>
        <v/>
      </c>
      <c r="AV389" s="192" t="str">
        <f t="shared" si="370"/>
        <v/>
      </c>
      <c r="AW389" s="192" t="str">
        <f t="shared" si="371"/>
        <v/>
      </c>
      <c r="AX389" s="192" t="str">
        <f t="shared" si="372"/>
        <v/>
      </c>
      <c r="AY389" s="192" t="str">
        <f t="shared" si="373"/>
        <v/>
      </c>
      <c r="BB389">
        <f t="shared" si="374"/>
        <v>800</v>
      </c>
      <c r="BC389">
        <f t="shared" si="375"/>
        <v>800</v>
      </c>
      <c r="BD389">
        <f t="shared" si="376"/>
        <v>800</v>
      </c>
      <c r="BE389">
        <f t="shared" si="377"/>
        <v>800</v>
      </c>
      <c r="BF389">
        <f t="shared" si="378"/>
        <v>800</v>
      </c>
      <c r="BG389">
        <f t="shared" si="379"/>
        <v>800</v>
      </c>
      <c r="BH389">
        <v>375</v>
      </c>
      <c r="BK389">
        <f t="shared" si="380"/>
        <v>800</v>
      </c>
      <c r="BL389">
        <f t="shared" si="381"/>
        <v>800</v>
      </c>
      <c r="BM389">
        <f t="shared" si="382"/>
        <v>800</v>
      </c>
      <c r="BN389">
        <f t="shared" si="383"/>
        <v>800</v>
      </c>
      <c r="BO389">
        <f t="shared" si="384"/>
        <v>800</v>
      </c>
      <c r="BP389">
        <f t="shared" si="385"/>
        <v>800</v>
      </c>
      <c r="BQ389">
        <f t="shared" si="386"/>
        <v>800</v>
      </c>
      <c r="CS389" s="193" t="str">
        <f t="shared" si="323"/>
        <v/>
      </c>
      <c r="CT389" s="193" t="str">
        <f t="shared" si="324"/>
        <v/>
      </c>
      <c r="CU389" s="193" t="str">
        <f t="shared" si="325"/>
        <v/>
      </c>
      <c r="CV389" s="193" t="str">
        <f t="shared" si="326"/>
        <v/>
      </c>
      <c r="CW389" s="193" t="str">
        <f t="shared" si="327"/>
        <v/>
      </c>
      <c r="CX389" s="193" t="str">
        <f t="shared" si="328"/>
        <v/>
      </c>
      <c r="CY389" s="193" t="str">
        <f t="shared" si="329"/>
        <v/>
      </c>
      <c r="CZ389" s="193" t="str">
        <f t="shared" si="330"/>
        <v/>
      </c>
      <c r="DA389" s="193" t="str">
        <f t="shared" si="331"/>
        <v/>
      </c>
      <c r="DB389" s="193" t="str">
        <f t="shared" si="332"/>
        <v/>
      </c>
      <c r="DC389" s="193" t="str">
        <f t="shared" si="333"/>
        <v/>
      </c>
      <c r="DF389">
        <v>376</v>
      </c>
      <c r="DG389" s="192" t="e">
        <f t="shared" si="334"/>
        <v>#NUM!</v>
      </c>
      <c r="DH389" s="192" t="e">
        <f t="shared" si="335"/>
        <v>#NUM!</v>
      </c>
      <c r="DI389" s="192" t="e">
        <f t="shared" si="336"/>
        <v>#NUM!</v>
      </c>
      <c r="DJ389" s="192" t="e">
        <f t="shared" si="337"/>
        <v>#NUM!</v>
      </c>
      <c r="DK389" s="192" t="e">
        <f t="shared" si="338"/>
        <v>#NUM!</v>
      </c>
      <c r="DL389" s="192" t="e">
        <f t="shared" si="339"/>
        <v>#NUM!</v>
      </c>
      <c r="DM389" s="192" t="e">
        <f t="shared" si="340"/>
        <v>#NUM!</v>
      </c>
      <c r="DN389" s="192" t="e">
        <f t="shared" si="341"/>
        <v>#NUM!</v>
      </c>
      <c r="DO389" s="192" t="e">
        <f t="shared" si="342"/>
        <v>#NUM!</v>
      </c>
      <c r="DP389" s="192" t="e">
        <f t="shared" si="343"/>
        <v>#NUM!</v>
      </c>
      <c r="DQ389" s="192" t="e">
        <f t="shared" si="344"/>
        <v>#NUM!</v>
      </c>
      <c r="DU389" s="204" t="e">
        <f t="shared" si="345"/>
        <v>#NUM!</v>
      </c>
      <c r="DV389" s="204" t="e">
        <f t="shared" si="346"/>
        <v>#NUM!</v>
      </c>
      <c r="DW389" s="204" t="e">
        <f t="shared" si="347"/>
        <v>#NUM!</v>
      </c>
      <c r="DX389" s="204" t="e">
        <f t="shared" si="348"/>
        <v>#NUM!</v>
      </c>
      <c r="DY389" s="204" t="e">
        <f t="shared" si="349"/>
        <v>#NUM!</v>
      </c>
      <c r="DZ389" s="204" t="e">
        <f t="shared" si="350"/>
        <v>#NUM!</v>
      </c>
      <c r="EA389" s="204" t="e">
        <f t="shared" si="351"/>
        <v>#NUM!</v>
      </c>
      <c r="EB389" s="204" t="e">
        <f t="shared" si="352"/>
        <v>#NUM!</v>
      </c>
      <c r="EC389" s="204" t="e">
        <f t="shared" si="353"/>
        <v>#NUM!</v>
      </c>
      <c r="ED389" s="204" t="e">
        <f t="shared" si="354"/>
        <v>#NUM!</v>
      </c>
      <c r="EE389" s="204" t="e">
        <f t="shared" si="355"/>
        <v>#NUM!</v>
      </c>
    </row>
    <row r="390" spans="21:135" x14ac:dyDescent="0.3">
      <c r="U390">
        <v>376</v>
      </c>
      <c r="V390">
        <f t="shared" si="358"/>
        <v>800</v>
      </c>
      <c r="W390" t="str">
        <f t="shared" si="359"/>
        <v/>
      </c>
      <c r="X390" t="str">
        <f>IF(B389="","",IF(OR(W390="",W390=0),"",IF(V390=800,"",INDEX(DATA!$M$10:$Q$10,1,MATCH(W390,DATA!$M$9:$Q$9,0)))))</f>
        <v/>
      </c>
      <c r="Y390" t="str">
        <f>IF(B389="","",IF($CG$13=2,IF(OR(F389="NO",F389=""),"",F389),IF(V390=800,"",DATA!$M$11)))</f>
        <v/>
      </c>
      <c r="Z390" t="str">
        <f>IF(B389="","",IF(AND($CG$13=2,G389="NO"),"",IF(V390=800,"",LEFT(DATA!$M$12,2)&amp;D389)))</f>
        <v/>
      </c>
      <c r="AA390" t="str">
        <f>IF(B389="","",IF(AND($CG$13=2,G389="NO"),"",IF(V390=800,"",LEFT(DATA!$M$13,2)&amp;D389)))</f>
        <v/>
      </c>
      <c r="AB390" t="str">
        <f>IF(B389="","",IF(AND($CG$13=2,H389="NO"),"",IF(V390=800,"",LEFT(DATA!$M$14,2)&amp;D389)))</f>
        <v/>
      </c>
      <c r="AC390" t="str">
        <f>IF(B389="","",IF(AND($CG$13=2,H389="NO"),"",IF(V390=800,"",LEFT(DATA!$M$15,2)&amp;D389)))</f>
        <v/>
      </c>
      <c r="AD390" t="str">
        <f>IF(B389="","",IF(AND($CG$13=2,I389="NO"),"",IF(V390=800,"",LEFT(DATA!$M$16,2)&amp;D389)))</f>
        <v/>
      </c>
      <c r="AE390" t="str">
        <f>IF(B389="","",IF(AND($CG$13=2,I389="NO"),"",IF(V390=800,"",LEFT(DATA!$M$17,2)&amp;D389)))</f>
        <v/>
      </c>
      <c r="AF390" t="str">
        <f>IF(B389="","",IF(AND($CG$13=2,J389="NO"),"",IF(V390=800,"",LEFT(DATA!$M$18,2)&amp;D389)))</f>
        <v/>
      </c>
      <c r="AG390" t="str">
        <f>IF(B389="","",IF(AND($CG$13=2,J389="NO"),"",IF(V390=800,"",LEFT(DATA!$M$19,2)&amp;D389)))</f>
        <v/>
      </c>
      <c r="AJ390" s="192" t="str">
        <f t="shared" si="360"/>
        <v/>
      </c>
      <c r="AK390" s="192" t="str">
        <f t="shared" si="361"/>
        <v/>
      </c>
      <c r="AL390" s="192" t="str">
        <f t="shared" si="362"/>
        <v/>
      </c>
      <c r="AM390" s="192" t="e">
        <f t="shared" si="363"/>
        <v>#VALUE!</v>
      </c>
      <c r="AN390" s="192">
        <v>376</v>
      </c>
      <c r="AO390" s="192" t="str">
        <f>IF(AL390="","",INDEX($W$15:$AG$402,MATCH(AL390,V$15:$V$402,0),1))</f>
        <v/>
      </c>
      <c r="AP390" s="192" t="str">
        <f t="shared" si="364"/>
        <v/>
      </c>
      <c r="AQ390" s="192" t="str">
        <f t="shared" si="365"/>
        <v/>
      </c>
      <c r="AR390" s="192" t="str">
        <f t="shared" si="366"/>
        <v/>
      </c>
      <c r="AS390" s="192" t="str">
        <f t="shared" si="367"/>
        <v/>
      </c>
      <c r="AT390" s="192" t="str">
        <f t="shared" si="368"/>
        <v/>
      </c>
      <c r="AU390" s="192" t="str">
        <f t="shared" si="369"/>
        <v/>
      </c>
      <c r="AV390" s="192" t="str">
        <f t="shared" si="370"/>
        <v/>
      </c>
      <c r="AW390" s="192" t="str">
        <f t="shared" si="371"/>
        <v/>
      </c>
      <c r="AX390" s="192" t="str">
        <f t="shared" si="372"/>
        <v/>
      </c>
      <c r="AY390" s="192" t="str">
        <f t="shared" si="373"/>
        <v/>
      </c>
      <c r="BB390">
        <f t="shared" si="374"/>
        <v>800</v>
      </c>
      <c r="BC390">
        <f t="shared" si="375"/>
        <v>800</v>
      </c>
      <c r="BD390">
        <f t="shared" si="376"/>
        <v>800</v>
      </c>
      <c r="BE390">
        <f t="shared" si="377"/>
        <v>800</v>
      </c>
      <c r="BF390">
        <f t="shared" si="378"/>
        <v>800</v>
      </c>
      <c r="BG390">
        <f t="shared" si="379"/>
        <v>800</v>
      </c>
      <c r="BH390">
        <v>376</v>
      </c>
      <c r="BK390">
        <f t="shared" si="380"/>
        <v>800</v>
      </c>
      <c r="BL390">
        <f t="shared" si="381"/>
        <v>800</v>
      </c>
      <c r="BM390">
        <f t="shared" si="382"/>
        <v>800</v>
      </c>
      <c r="BN390">
        <f t="shared" si="383"/>
        <v>800</v>
      </c>
      <c r="BO390">
        <f t="shared" si="384"/>
        <v>800</v>
      </c>
      <c r="BP390">
        <f t="shared" si="385"/>
        <v>800</v>
      </c>
      <c r="BQ390">
        <f t="shared" si="386"/>
        <v>800</v>
      </c>
      <c r="CS390" s="193" t="str">
        <f t="shared" si="323"/>
        <v/>
      </c>
      <c r="CT390" s="193" t="str">
        <f t="shared" si="324"/>
        <v/>
      </c>
      <c r="CU390" s="193" t="str">
        <f t="shared" si="325"/>
        <v/>
      </c>
      <c r="CV390" s="193" t="str">
        <f t="shared" si="326"/>
        <v/>
      </c>
      <c r="CW390" s="193" t="str">
        <f t="shared" si="327"/>
        <v/>
      </c>
      <c r="CX390" s="193" t="str">
        <f t="shared" si="328"/>
        <v/>
      </c>
      <c r="CY390" s="193" t="str">
        <f t="shared" si="329"/>
        <v/>
      </c>
      <c r="CZ390" s="193" t="str">
        <f t="shared" si="330"/>
        <v/>
      </c>
      <c r="DA390" s="193" t="str">
        <f t="shared" si="331"/>
        <v/>
      </c>
      <c r="DB390" s="193" t="str">
        <f t="shared" si="332"/>
        <v/>
      </c>
      <c r="DC390" s="193" t="str">
        <f t="shared" si="333"/>
        <v/>
      </c>
      <c r="DF390">
        <v>377</v>
      </c>
      <c r="DG390" s="192" t="e">
        <f t="shared" si="334"/>
        <v>#NUM!</v>
      </c>
      <c r="DH390" s="192" t="e">
        <f t="shared" si="335"/>
        <v>#NUM!</v>
      </c>
      <c r="DI390" s="192" t="e">
        <f t="shared" si="336"/>
        <v>#NUM!</v>
      </c>
      <c r="DJ390" s="192" t="e">
        <f t="shared" si="337"/>
        <v>#NUM!</v>
      </c>
      <c r="DK390" s="192" t="e">
        <f t="shared" si="338"/>
        <v>#NUM!</v>
      </c>
      <c r="DL390" s="192" t="e">
        <f t="shared" si="339"/>
        <v>#NUM!</v>
      </c>
      <c r="DM390" s="192" t="e">
        <f t="shared" si="340"/>
        <v>#NUM!</v>
      </c>
      <c r="DN390" s="192" t="e">
        <f t="shared" si="341"/>
        <v>#NUM!</v>
      </c>
      <c r="DO390" s="192" t="e">
        <f t="shared" si="342"/>
        <v>#NUM!</v>
      </c>
      <c r="DP390" s="192" t="e">
        <f t="shared" si="343"/>
        <v>#NUM!</v>
      </c>
      <c r="DQ390" s="192" t="e">
        <f t="shared" si="344"/>
        <v>#NUM!</v>
      </c>
      <c r="DU390" s="204" t="e">
        <f t="shared" si="345"/>
        <v>#NUM!</v>
      </c>
      <c r="DV390" s="204" t="e">
        <f t="shared" si="346"/>
        <v>#NUM!</v>
      </c>
      <c r="DW390" s="204" t="e">
        <f t="shared" si="347"/>
        <v>#NUM!</v>
      </c>
      <c r="DX390" s="204" t="e">
        <f t="shared" si="348"/>
        <v>#NUM!</v>
      </c>
      <c r="DY390" s="204" t="e">
        <f t="shared" si="349"/>
        <v>#NUM!</v>
      </c>
      <c r="DZ390" s="204" t="e">
        <f t="shared" si="350"/>
        <v>#NUM!</v>
      </c>
      <c r="EA390" s="204" t="e">
        <f t="shared" si="351"/>
        <v>#NUM!</v>
      </c>
      <c r="EB390" s="204" t="e">
        <f t="shared" si="352"/>
        <v>#NUM!</v>
      </c>
      <c r="EC390" s="204" t="e">
        <f t="shared" si="353"/>
        <v>#NUM!</v>
      </c>
      <c r="ED390" s="204" t="e">
        <f t="shared" si="354"/>
        <v>#NUM!</v>
      </c>
      <c r="EE390" s="204" t="e">
        <f t="shared" si="355"/>
        <v>#NUM!</v>
      </c>
    </row>
    <row r="391" spans="21:135" x14ac:dyDescent="0.3">
      <c r="U391">
        <v>377</v>
      </c>
      <c r="V391">
        <f t="shared" si="358"/>
        <v>800</v>
      </c>
      <c r="W391" t="str">
        <f t="shared" si="359"/>
        <v/>
      </c>
      <c r="X391" t="str">
        <f>IF(B390="","",IF(OR(W391="",W391=0),"",IF(V391=800,"",INDEX(DATA!$M$10:$Q$10,1,MATCH(W391,DATA!$M$9:$Q$9,0)))))</f>
        <v/>
      </c>
      <c r="Y391" t="str">
        <f>IF(B390="","",IF($CG$13=2,IF(OR(F390="NO",F390=""),"",F390),IF(V391=800,"",DATA!$M$11)))</f>
        <v/>
      </c>
      <c r="Z391" t="str">
        <f>IF(B390="","",IF(AND($CG$13=2,G390="NO"),"",IF(V391=800,"",LEFT(DATA!$M$12,2)&amp;D390)))</f>
        <v/>
      </c>
      <c r="AA391" t="str">
        <f>IF(B390="","",IF(AND($CG$13=2,G390="NO"),"",IF(V391=800,"",LEFT(DATA!$M$13,2)&amp;D390)))</f>
        <v/>
      </c>
      <c r="AB391" t="str">
        <f>IF(B390="","",IF(AND($CG$13=2,H390="NO"),"",IF(V391=800,"",LEFT(DATA!$M$14,2)&amp;D390)))</f>
        <v/>
      </c>
      <c r="AC391" t="str">
        <f>IF(B390="","",IF(AND($CG$13=2,H390="NO"),"",IF(V391=800,"",LEFT(DATA!$M$15,2)&amp;D390)))</f>
        <v/>
      </c>
      <c r="AD391" t="str">
        <f>IF(B390="","",IF(AND($CG$13=2,I390="NO"),"",IF(V391=800,"",LEFT(DATA!$M$16,2)&amp;D390)))</f>
        <v/>
      </c>
      <c r="AE391" t="str">
        <f>IF(B390="","",IF(AND($CG$13=2,I390="NO"),"",IF(V391=800,"",LEFT(DATA!$M$17,2)&amp;D390)))</f>
        <v/>
      </c>
      <c r="AF391" t="str">
        <f>IF(B390="","",IF(AND($CG$13=2,J390="NO"),"",IF(V391=800,"",LEFT(DATA!$M$18,2)&amp;D390)))</f>
        <v/>
      </c>
      <c r="AG391" t="str">
        <f>IF(B390="","",IF(AND($CG$13=2,J390="NO"),"",IF(V391=800,"",LEFT(DATA!$M$19,2)&amp;D390)))</f>
        <v/>
      </c>
      <c r="AJ391" s="192" t="str">
        <f t="shared" si="360"/>
        <v/>
      </c>
      <c r="AK391" s="192" t="str">
        <f t="shared" si="361"/>
        <v/>
      </c>
      <c r="AL391" s="192" t="str">
        <f t="shared" si="362"/>
        <v/>
      </c>
      <c r="AM391" s="192" t="e">
        <f t="shared" si="363"/>
        <v>#VALUE!</v>
      </c>
      <c r="AN391" s="192">
        <v>377</v>
      </c>
      <c r="AO391" s="192" t="str">
        <f>IF(AL391="","",INDEX($W$15:$AG$402,MATCH(AL391,V$15:$V$402,0),1))</f>
        <v/>
      </c>
      <c r="AP391" s="192" t="str">
        <f t="shared" si="364"/>
        <v/>
      </c>
      <c r="AQ391" s="192" t="str">
        <f t="shared" si="365"/>
        <v/>
      </c>
      <c r="AR391" s="192" t="str">
        <f t="shared" si="366"/>
        <v/>
      </c>
      <c r="AS391" s="192" t="str">
        <f t="shared" si="367"/>
        <v/>
      </c>
      <c r="AT391" s="192" t="str">
        <f t="shared" si="368"/>
        <v/>
      </c>
      <c r="AU391" s="192" t="str">
        <f t="shared" si="369"/>
        <v/>
      </c>
      <c r="AV391" s="192" t="str">
        <f t="shared" si="370"/>
        <v/>
      </c>
      <c r="AW391" s="192" t="str">
        <f t="shared" si="371"/>
        <v/>
      </c>
      <c r="AX391" s="192" t="str">
        <f t="shared" si="372"/>
        <v/>
      </c>
      <c r="AY391" s="192" t="str">
        <f t="shared" si="373"/>
        <v/>
      </c>
      <c r="BB391">
        <f t="shared" si="374"/>
        <v>800</v>
      </c>
      <c r="BC391">
        <f t="shared" si="375"/>
        <v>800</v>
      </c>
      <c r="BD391">
        <f t="shared" si="376"/>
        <v>800</v>
      </c>
      <c r="BE391">
        <f t="shared" si="377"/>
        <v>800</v>
      </c>
      <c r="BF391">
        <f t="shared" si="378"/>
        <v>800</v>
      </c>
      <c r="BG391">
        <f t="shared" si="379"/>
        <v>800</v>
      </c>
      <c r="BH391">
        <v>377</v>
      </c>
      <c r="BK391">
        <f t="shared" si="380"/>
        <v>800</v>
      </c>
      <c r="BL391">
        <f t="shared" si="381"/>
        <v>800</v>
      </c>
      <c r="BM391">
        <f t="shared" si="382"/>
        <v>800</v>
      </c>
      <c r="BN391">
        <f t="shared" si="383"/>
        <v>800</v>
      </c>
      <c r="BO391">
        <f t="shared" si="384"/>
        <v>800</v>
      </c>
      <c r="BP391">
        <f t="shared" si="385"/>
        <v>800</v>
      </c>
      <c r="BQ391">
        <f t="shared" si="386"/>
        <v>800</v>
      </c>
      <c r="CS391" s="193" t="str">
        <f t="shared" si="323"/>
        <v/>
      </c>
      <c r="CT391" s="193" t="str">
        <f t="shared" si="324"/>
        <v/>
      </c>
      <c r="CU391" s="193" t="str">
        <f t="shared" si="325"/>
        <v/>
      </c>
      <c r="CV391" s="193" t="str">
        <f t="shared" si="326"/>
        <v/>
      </c>
      <c r="CW391" s="193" t="str">
        <f t="shared" si="327"/>
        <v/>
      </c>
      <c r="CX391" s="193" t="str">
        <f t="shared" si="328"/>
        <v/>
      </c>
      <c r="CY391" s="193" t="str">
        <f t="shared" si="329"/>
        <v/>
      </c>
      <c r="CZ391" s="193" t="str">
        <f t="shared" si="330"/>
        <v/>
      </c>
      <c r="DA391" s="193" t="str">
        <f t="shared" si="331"/>
        <v/>
      </c>
      <c r="DB391" s="193" t="str">
        <f t="shared" si="332"/>
        <v/>
      </c>
      <c r="DC391" s="193" t="str">
        <f t="shared" si="333"/>
        <v/>
      </c>
      <c r="DF391">
        <v>378</v>
      </c>
      <c r="DG391" s="192" t="e">
        <f t="shared" si="334"/>
        <v>#NUM!</v>
      </c>
      <c r="DH391" s="192" t="e">
        <f t="shared" si="335"/>
        <v>#NUM!</v>
      </c>
      <c r="DI391" s="192" t="e">
        <f t="shared" si="336"/>
        <v>#NUM!</v>
      </c>
      <c r="DJ391" s="192" t="e">
        <f t="shared" si="337"/>
        <v>#NUM!</v>
      </c>
      <c r="DK391" s="192" t="e">
        <f t="shared" si="338"/>
        <v>#NUM!</v>
      </c>
      <c r="DL391" s="192" t="e">
        <f t="shared" si="339"/>
        <v>#NUM!</v>
      </c>
      <c r="DM391" s="192" t="e">
        <f t="shared" si="340"/>
        <v>#NUM!</v>
      </c>
      <c r="DN391" s="192" t="e">
        <f t="shared" si="341"/>
        <v>#NUM!</v>
      </c>
      <c r="DO391" s="192" t="e">
        <f t="shared" si="342"/>
        <v>#NUM!</v>
      </c>
      <c r="DP391" s="192" t="e">
        <f t="shared" si="343"/>
        <v>#NUM!</v>
      </c>
      <c r="DQ391" s="192" t="e">
        <f t="shared" si="344"/>
        <v>#NUM!</v>
      </c>
      <c r="DU391" s="204" t="e">
        <f t="shared" si="345"/>
        <v>#NUM!</v>
      </c>
      <c r="DV391" s="204" t="e">
        <f t="shared" si="346"/>
        <v>#NUM!</v>
      </c>
      <c r="DW391" s="204" t="e">
        <f t="shared" si="347"/>
        <v>#NUM!</v>
      </c>
      <c r="DX391" s="204" t="e">
        <f t="shared" si="348"/>
        <v>#NUM!</v>
      </c>
      <c r="DY391" s="204" t="e">
        <f t="shared" si="349"/>
        <v>#NUM!</v>
      </c>
      <c r="DZ391" s="204" t="e">
        <f t="shared" si="350"/>
        <v>#NUM!</v>
      </c>
      <c r="EA391" s="204" t="e">
        <f t="shared" si="351"/>
        <v>#NUM!</v>
      </c>
      <c r="EB391" s="204" t="e">
        <f t="shared" si="352"/>
        <v>#NUM!</v>
      </c>
      <c r="EC391" s="204" t="e">
        <f t="shared" si="353"/>
        <v>#NUM!</v>
      </c>
      <c r="ED391" s="204" t="e">
        <f t="shared" si="354"/>
        <v>#NUM!</v>
      </c>
      <c r="EE391" s="204" t="e">
        <f t="shared" si="355"/>
        <v>#NUM!</v>
      </c>
    </row>
    <row r="392" spans="21:135" x14ac:dyDescent="0.3">
      <c r="U392">
        <v>378</v>
      </c>
      <c r="V392">
        <f t="shared" si="358"/>
        <v>800</v>
      </c>
      <c r="W392" t="str">
        <f t="shared" si="359"/>
        <v/>
      </c>
      <c r="X392" t="str">
        <f>IF(B391="","",IF(OR(W392="",W392=0),"",IF(V392=800,"",INDEX(DATA!$M$10:$Q$10,1,MATCH(W392,DATA!$M$9:$Q$9,0)))))</f>
        <v/>
      </c>
      <c r="Y392" t="str">
        <f>IF(B391="","",IF($CG$13=2,IF(OR(F391="NO",F391=""),"",F391),IF(V392=800,"",DATA!$M$11)))</f>
        <v/>
      </c>
      <c r="Z392" t="str">
        <f>IF(B391="","",IF(AND($CG$13=2,G391="NO"),"",IF(V392=800,"",LEFT(DATA!$M$12,2)&amp;D391)))</f>
        <v/>
      </c>
      <c r="AA392" t="str">
        <f>IF(B391="","",IF(AND($CG$13=2,G391="NO"),"",IF(V392=800,"",LEFT(DATA!$M$13,2)&amp;D391)))</f>
        <v/>
      </c>
      <c r="AB392" t="str">
        <f>IF(B391="","",IF(AND($CG$13=2,H391="NO"),"",IF(V392=800,"",LEFT(DATA!$M$14,2)&amp;D391)))</f>
        <v/>
      </c>
      <c r="AC392" t="str">
        <f>IF(B391="","",IF(AND($CG$13=2,H391="NO"),"",IF(V392=800,"",LEFT(DATA!$M$15,2)&amp;D391)))</f>
        <v/>
      </c>
      <c r="AD392" t="str">
        <f>IF(B391="","",IF(AND($CG$13=2,I391="NO"),"",IF(V392=800,"",LEFT(DATA!$M$16,2)&amp;D391)))</f>
        <v/>
      </c>
      <c r="AE392" t="str">
        <f>IF(B391="","",IF(AND($CG$13=2,I391="NO"),"",IF(V392=800,"",LEFT(DATA!$M$17,2)&amp;D391)))</f>
        <v/>
      </c>
      <c r="AF392" t="str">
        <f>IF(B391="","",IF(AND($CG$13=2,J391="NO"),"",IF(V392=800,"",LEFT(DATA!$M$18,2)&amp;D391)))</f>
        <v/>
      </c>
      <c r="AG392" t="str">
        <f>IF(B391="","",IF(AND($CG$13=2,J391="NO"),"",IF(V392=800,"",LEFT(DATA!$M$19,2)&amp;D391)))</f>
        <v/>
      </c>
      <c r="AJ392" s="192" t="str">
        <f t="shared" si="360"/>
        <v/>
      </c>
      <c r="AK392" s="192" t="str">
        <f t="shared" si="361"/>
        <v/>
      </c>
      <c r="AL392" s="192" t="str">
        <f t="shared" si="362"/>
        <v/>
      </c>
      <c r="AM392" s="192" t="e">
        <f t="shared" si="363"/>
        <v>#VALUE!</v>
      </c>
      <c r="AN392" s="192">
        <v>378</v>
      </c>
      <c r="AO392" s="192" t="str">
        <f>IF(AL392="","",INDEX($W$15:$AG$402,MATCH(AL392,V$15:$V$402,0),1))</f>
        <v/>
      </c>
      <c r="AP392" s="192" t="str">
        <f t="shared" si="364"/>
        <v/>
      </c>
      <c r="AQ392" s="192" t="str">
        <f t="shared" si="365"/>
        <v/>
      </c>
      <c r="AR392" s="192" t="str">
        <f t="shared" si="366"/>
        <v/>
      </c>
      <c r="AS392" s="192" t="str">
        <f t="shared" si="367"/>
        <v/>
      </c>
      <c r="AT392" s="192" t="str">
        <f t="shared" si="368"/>
        <v/>
      </c>
      <c r="AU392" s="192" t="str">
        <f t="shared" si="369"/>
        <v/>
      </c>
      <c r="AV392" s="192" t="str">
        <f t="shared" si="370"/>
        <v/>
      </c>
      <c r="AW392" s="192" t="str">
        <f t="shared" si="371"/>
        <v/>
      </c>
      <c r="AX392" s="192" t="str">
        <f t="shared" si="372"/>
        <v/>
      </c>
      <c r="AY392" s="192" t="str">
        <f t="shared" si="373"/>
        <v/>
      </c>
      <c r="BB392">
        <f t="shared" si="374"/>
        <v>800</v>
      </c>
      <c r="BC392">
        <f t="shared" si="375"/>
        <v>800</v>
      </c>
      <c r="BD392">
        <f t="shared" si="376"/>
        <v>800</v>
      </c>
      <c r="BE392">
        <f t="shared" si="377"/>
        <v>800</v>
      </c>
      <c r="BF392">
        <f t="shared" si="378"/>
        <v>800</v>
      </c>
      <c r="BG392">
        <f t="shared" si="379"/>
        <v>800</v>
      </c>
      <c r="BH392">
        <v>378</v>
      </c>
      <c r="BK392">
        <f t="shared" si="380"/>
        <v>800</v>
      </c>
      <c r="BL392">
        <f t="shared" si="381"/>
        <v>800</v>
      </c>
      <c r="BM392">
        <f t="shared" si="382"/>
        <v>800</v>
      </c>
      <c r="BN392">
        <f t="shared" si="383"/>
        <v>800</v>
      </c>
      <c r="BO392">
        <f t="shared" si="384"/>
        <v>800</v>
      </c>
      <c r="BP392">
        <f t="shared" si="385"/>
        <v>800</v>
      </c>
      <c r="BQ392">
        <f t="shared" si="386"/>
        <v>800</v>
      </c>
      <c r="CS392" s="193" t="str">
        <f t="shared" si="323"/>
        <v/>
      </c>
      <c r="CT392" s="193" t="str">
        <f t="shared" si="324"/>
        <v/>
      </c>
      <c r="CU392" s="193" t="str">
        <f t="shared" si="325"/>
        <v/>
      </c>
      <c r="CV392" s="193" t="str">
        <f t="shared" si="326"/>
        <v/>
      </c>
      <c r="CW392" s="193" t="str">
        <f t="shared" si="327"/>
        <v/>
      </c>
      <c r="CX392" s="193" t="str">
        <f t="shared" si="328"/>
        <v/>
      </c>
      <c r="CY392" s="193" t="str">
        <f t="shared" si="329"/>
        <v/>
      </c>
      <c r="CZ392" s="193" t="str">
        <f t="shared" si="330"/>
        <v/>
      </c>
      <c r="DA392" s="193" t="str">
        <f t="shared" si="331"/>
        <v/>
      </c>
      <c r="DB392" s="193" t="str">
        <f t="shared" si="332"/>
        <v/>
      </c>
      <c r="DC392" s="193" t="str">
        <f t="shared" si="333"/>
        <v/>
      </c>
      <c r="DF392">
        <v>379</v>
      </c>
      <c r="DG392" s="192" t="e">
        <f t="shared" si="334"/>
        <v>#NUM!</v>
      </c>
      <c r="DH392" s="192" t="e">
        <f t="shared" si="335"/>
        <v>#NUM!</v>
      </c>
      <c r="DI392" s="192" t="e">
        <f t="shared" si="336"/>
        <v>#NUM!</v>
      </c>
      <c r="DJ392" s="192" t="e">
        <f t="shared" si="337"/>
        <v>#NUM!</v>
      </c>
      <c r="DK392" s="192" t="e">
        <f t="shared" si="338"/>
        <v>#NUM!</v>
      </c>
      <c r="DL392" s="192" t="e">
        <f t="shared" si="339"/>
        <v>#NUM!</v>
      </c>
      <c r="DM392" s="192" t="e">
        <f t="shared" si="340"/>
        <v>#NUM!</v>
      </c>
      <c r="DN392" s="192" t="e">
        <f t="shared" si="341"/>
        <v>#NUM!</v>
      </c>
      <c r="DO392" s="192" t="e">
        <f t="shared" si="342"/>
        <v>#NUM!</v>
      </c>
      <c r="DP392" s="192" t="e">
        <f t="shared" si="343"/>
        <v>#NUM!</v>
      </c>
      <c r="DQ392" s="192" t="e">
        <f t="shared" si="344"/>
        <v>#NUM!</v>
      </c>
      <c r="DU392" s="204" t="e">
        <f t="shared" si="345"/>
        <v>#NUM!</v>
      </c>
      <c r="DV392" s="204" t="e">
        <f t="shared" si="346"/>
        <v>#NUM!</v>
      </c>
      <c r="DW392" s="204" t="e">
        <f t="shared" si="347"/>
        <v>#NUM!</v>
      </c>
      <c r="DX392" s="204" t="e">
        <f t="shared" si="348"/>
        <v>#NUM!</v>
      </c>
      <c r="DY392" s="204" t="e">
        <f t="shared" si="349"/>
        <v>#NUM!</v>
      </c>
      <c r="DZ392" s="204" t="e">
        <f t="shared" si="350"/>
        <v>#NUM!</v>
      </c>
      <c r="EA392" s="204" t="e">
        <f t="shared" si="351"/>
        <v>#NUM!</v>
      </c>
      <c r="EB392" s="204" t="e">
        <f t="shared" si="352"/>
        <v>#NUM!</v>
      </c>
      <c r="EC392" s="204" t="e">
        <f t="shared" si="353"/>
        <v>#NUM!</v>
      </c>
      <c r="ED392" s="204" t="e">
        <f t="shared" si="354"/>
        <v>#NUM!</v>
      </c>
      <c r="EE392" s="204" t="e">
        <f t="shared" si="355"/>
        <v>#NUM!</v>
      </c>
    </row>
    <row r="393" spans="21:135" x14ac:dyDescent="0.3">
      <c r="U393">
        <v>379</v>
      </c>
      <c r="V393">
        <f t="shared" si="358"/>
        <v>800</v>
      </c>
      <c r="W393" t="str">
        <f t="shared" si="359"/>
        <v/>
      </c>
      <c r="X393" t="str">
        <f>IF(B392="","",IF(OR(W393="",W393=0),"",IF(V393=800,"",INDEX(DATA!$M$10:$Q$10,1,MATCH(W393,DATA!$M$9:$Q$9,0)))))</f>
        <v/>
      </c>
      <c r="Y393" t="str">
        <f>IF(B392="","",IF($CG$13=2,IF(OR(F392="NO",F392=""),"",F392),IF(V393=800,"",DATA!$M$11)))</f>
        <v/>
      </c>
      <c r="Z393" t="str">
        <f>IF(B392="","",IF(AND($CG$13=2,G392="NO"),"",IF(V393=800,"",LEFT(DATA!$M$12,2)&amp;D392)))</f>
        <v/>
      </c>
      <c r="AA393" t="str">
        <f>IF(B392="","",IF(AND($CG$13=2,G392="NO"),"",IF(V393=800,"",LEFT(DATA!$M$13,2)&amp;D392)))</f>
        <v/>
      </c>
      <c r="AB393" t="str">
        <f>IF(B392="","",IF(AND($CG$13=2,H392="NO"),"",IF(V393=800,"",LEFT(DATA!$M$14,2)&amp;D392)))</f>
        <v/>
      </c>
      <c r="AC393" t="str">
        <f>IF(B392="","",IF(AND($CG$13=2,H392="NO"),"",IF(V393=800,"",LEFT(DATA!$M$15,2)&amp;D392)))</f>
        <v/>
      </c>
      <c r="AD393" t="str">
        <f>IF(B392="","",IF(AND($CG$13=2,I392="NO"),"",IF(V393=800,"",LEFT(DATA!$M$16,2)&amp;D392)))</f>
        <v/>
      </c>
      <c r="AE393" t="str">
        <f>IF(B392="","",IF(AND($CG$13=2,I392="NO"),"",IF(V393=800,"",LEFT(DATA!$M$17,2)&amp;D392)))</f>
        <v/>
      </c>
      <c r="AF393" t="str">
        <f>IF(B392="","",IF(AND($CG$13=2,J392="NO"),"",IF(V393=800,"",LEFT(DATA!$M$18,2)&amp;D392)))</f>
        <v/>
      </c>
      <c r="AG393" t="str">
        <f>IF(B392="","",IF(AND($CG$13=2,J392="NO"),"",IF(V393=800,"",LEFT(DATA!$M$19,2)&amp;D392)))</f>
        <v/>
      </c>
      <c r="AJ393" s="192" t="str">
        <f t="shared" si="360"/>
        <v/>
      </c>
      <c r="AK393" s="192" t="str">
        <f t="shared" si="361"/>
        <v/>
      </c>
      <c r="AL393" s="192" t="str">
        <f t="shared" si="362"/>
        <v/>
      </c>
      <c r="AM393" s="192" t="e">
        <f t="shared" si="363"/>
        <v>#VALUE!</v>
      </c>
      <c r="AN393" s="192">
        <v>379</v>
      </c>
      <c r="AO393" s="192" t="str">
        <f>IF(AL393="","",INDEX($W$15:$AG$402,MATCH(AL393,V$15:$V$402,0),1))</f>
        <v/>
      </c>
      <c r="AP393" s="192" t="str">
        <f t="shared" si="364"/>
        <v/>
      </c>
      <c r="AQ393" s="192" t="str">
        <f t="shared" si="365"/>
        <v/>
      </c>
      <c r="AR393" s="192" t="str">
        <f t="shared" si="366"/>
        <v/>
      </c>
      <c r="AS393" s="192" t="str">
        <f t="shared" si="367"/>
        <v/>
      </c>
      <c r="AT393" s="192" t="str">
        <f t="shared" si="368"/>
        <v/>
      </c>
      <c r="AU393" s="192" t="str">
        <f t="shared" si="369"/>
        <v/>
      </c>
      <c r="AV393" s="192" t="str">
        <f t="shared" si="370"/>
        <v/>
      </c>
      <c r="AW393" s="192" t="str">
        <f t="shared" si="371"/>
        <v/>
      </c>
      <c r="AX393" s="192" t="str">
        <f t="shared" si="372"/>
        <v/>
      </c>
      <c r="AY393" s="192" t="str">
        <f t="shared" si="373"/>
        <v/>
      </c>
      <c r="BB393">
        <f t="shared" si="374"/>
        <v>800</v>
      </c>
      <c r="BC393">
        <f t="shared" si="375"/>
        <v>800</v>
      </c>
      <c r="BD393">
        <f t="shared" si="376"/>
        <v>800</v>
      </c>
      <c r="BE393">
        <f t="shared" si="377"/>
        <v>800</v>
      </c>
      <c r="BF393">
        <f t="shared" si="378"/>
        <v>800</v>
      </c>
      <c r="BG393">
        <f t="shared" si="379"/>
        <v>800</v>
      </c>
      <c r="BH393">
        <v>379</v>
      </c>
      <c r="BK393">
        <f t="shared" si="380"/>
        <v>800</v>
      </c>
      <c r="BL393">
        <f t="shared" si="381"/>
        <v>800</v>
      </c>
      <c r="BM393">
        <f t="shared" si="382"/>
        <v>800</v>
      </c>
      <c r="BN393">
        <f t="shared" si="383"/>
        <v>800</v>
      </c>
      <c r="BO393">
        <f t="shared" si="384"/>
        <v>800</v>
      </c>
      <c r="BP393">
        <f t="shared" si="385"/>
        <v>800</v>
      </c>
      <c r="BQ393">
        <f t="shared" si="386"/>
        <v>800</v>
      </c>
      <c r="CS393" s="193" t="str">
        <f t="shared" si="323"/>
        <v/>
      </c>
      <c r="CT393" s="193" t="str">
        <f t="shared" si="324"/>
        <v/>
      </c>
      <c r="CU393" s="193" t="str">
        <f t="shared" si="325"/>
        <v/>
      </c>
      <c r="CV393" s="193" t="str">
        <f t="shared" si="326"/>
        <v/>
      </c>
      <c r="CW393" s="193" t="str">
        <f t="shared" si="327"/>
        <v/>
      </c>
      <c r="CX393" s="193" t="str">
        <f t="shared" si="328"/>
        <v/>
      </c>
      <c r="CY393" s="193" t="str">
        <f t="shared" si="329"/>
        <v/>
      </c>
      <c r="CZ393" s="193" t="str">
        <f t="shared" si="330"/>
        <v/>
      </c>
      <c r="DA393" s="193" t="str">
        <f t="shared" si="331"/>
        <v/>
      </c>
      <c r="DB393" s="193" t="str">
        <f t="shared" si="332"/>
        <v/>
      </c>
      <c r="DC393" s="193" t="str">
        <f t="shared" si="333"/>
        <v/>
      </c>
      <c r="DF393">
        <v>380</v>
      </c>
      <c r="DG393" s="192" t="e">
        <f t="shared" si="334"/>
        <v>#NUM!</v>
      </c>
      <c r="DH393" s="192" t="e">
        <f t="shared" si="335"/>
        <v>#NUM!</v>
      </c>
      <c r="DI393" s="192" t="e">
        <f t="shared" si="336"/>
        <v>#NUM!</v>
      </c>
      <c r="DJ393" s="192" t="e">
        <f t="shared" si="337"/>
        <v>#NUM!</v>
      </c>
      <c r="DK393" s="192" t="e">
        <f t="shared" si="338"/>
        <v>#NUM!</v>
      </c>
      <c r="DL393" s="192" t="e">
        <f t="shared" si="339"/>
        <v>#NUM!</v>
      </c>
      <c r="DM393" s="192" t="e">
        <f t="shared" si="340"/>
        <v>#NUM!</v>
      </c>
      <c r="DN393" s="192" t="e">
        <f t="shared" si="341"/>
        <v>#NUM!</v>
      </c>
      <c r="DO393" s="192" t="e">
        <f t="shared" si="342"/>
        <v>#NUM!</v>
      </c>
      <c r="DP393" s="192" t="e">
        <f t="shared" si="343"/>
        <v>#NUM!</v>
      </c>
      <c r="DQ393" s="192" t="e">
        <f t="shared" si="344"/>
        <v>#NUM!</v>
      </c>
      <c r="DU393" s="204" t="e">
        <f t="shared" si="345"/>
        <v>#NUM!</v>
      </c>
      <c r="DV393" s="204" t="e">
        <f t="shared" si="346"/>
        <v>#NUM!</v>
      </c>
      <c r="DW393" s="204" t="e">
        <f t="shared" si="347"/>
        <v>#NUM!</v>
      </c>
      <c r="DX393" s="204" t="e">
        <f t="shared" si="348"/>
        <v>#NUM!</v>
      </c>
      <c r="DY393" s="204" t="e">
        <f t="shared" si="349"/>
        <v>#NUM!</v>
      </c>
      <c r="DZ393" s="204" t="e">
        <f t="shared" si="350"/>
        <v>#NUM!</v>
      </c>
      <c r="EA393" s="204" t="e">
        <f t="shared" si="351"/>
        <v>#NUM!</v>
      </c>
      <c r="EB393" s="204" t="e">
        <f t="shared" si="352"/>
        <v>#NUM!</v>
      </c>
      <c r="EC393" s="204" t="e">
        <f t="shared" si="353"/>
        <v>#NUM!</v>
      </c>
      <c r="ED393" s="204" t="e">
        <f t="shared" si="354"/>
        <v>#NUM!</v>
      </c>
      <c r="EE393" s="204" t="e">
        <f t="shared" si="355"/>
        <v>#NUM!</v>
      </c>
    </row>
    <row r="394" spans="21:135" x14ac:dyDescent="0.3">
      <c r="U394">
        <v>380</v>
      </c>
      <c r="V394">
        <f t="shared" si="358"/>
        <v>800</v>
      </c>
      <c r="W394" t="str">
        <f t="shared" si="359"/>
        <v/>
      </c>
      <c r="X394" t="str">
        <f>IF(B393="","",IF(OR(W394="",W394=0),"",IF(V394=800,"",INDEX(DATA!$M$10:$Q$10,1,MATCH(W394,DATA!$M$9:$Q$9,0)))))</f>
        <v/>
      </c>
      <c r="Y394" t="str">
        <f>IF(B393="","",IF($CG$13=2,IF(OR(F393="NO",F393=""),"",F393),IF(V394=800,"",DATA!$M$11)))</f>
        <v/>
      </c>
      <c r="Z394" t="str">
        <f>IF(B393="","",IF(AND($CG$13=2,G393="NO"),"",IF(V394=800,"",LEFT(DATA!$M$12,2)&amp;D393)))</f>
        <v/>
      </c>
      <c r="AA394" t="str">
        <f>IF(B393="","",IF(AND($CG$13=2,G393="NO"),"",IF(V394=800,"",LEFT(DATA!$M$13,2)&amp;D393)))</f>
        <v/>
      </c>
      <c r="AB394" t="str">
        <f>IF(B393="","",IF(AND($CG$13=2,H393="NO"),"",IF(V394=800,"",LEFT(DATA!$M$14,2)&amp;D393)))</f>
        <v/>
      </c>
      <c r="AC394" t="str">
        <f>IF(B393="","",IF(AND($CG$13=2,H393="NO"),"",IF(V394=800,"",LEFT(DATA!$M$15,2)&amp;D393)))</f>
        <v/>
      </c>
      <c r="AD394" t="str">
        <f>IF(B393="","",IF(AND($CG$13=2,I393="NO"),"",IF(V394=800,"",LEFT(DATA!$M$16,2)&amp;D393)))</f>
        <v/>
      </c>
      <c r="AE394" t="str">
        <f>IF(B393="","",IF(AND($CG$13=2,I393="NO"),"",IF(V394=800,"",LEFT(DATA!$M$17,2)&amp;D393)))</f>
        <v/>
      </c>
      <c r="AF394" t="str">
        <f>IF(B393="","",IF(AND($CG$13=2,J393="NO"),"",IF(V394=800,"",LEFT(DATA!$M$18,2)&amp;D393)))</f>
        <v/>
      </c>
      <c r="AG394" t="str">
        <f>IF(B393="","",IF(AND($CG$13=2,J393="NO"),"",IF(V394=800,"",LEFT(DATA!$M$19,2)&amp;D393)))</f>
        <v/>
      </c>
      <c r="AJ394" s="192" t="str">
        <f t="shared" si="360"/>
        <v/>
      </c>
      <c r="AK394" s="192" t="str">
        <f t="shared" si="361"/>
        <v/>
      </c>
      <c r="AL394" s="192" t="str">
        <f t="shared" si="362"/>
        <v/>
      </c>
      <c r="AM394" s="192" t="e">
        <f t="shared" si="363"/>
        <v>#VALUE!</v>
      </c>
      <c r="AN394" s="192">
        <v>380</v>
      </c>
      <c r="AO394" s="192" t="str">
        <f>IF(AL394="","",INDEX($W$15:$AG$402,MATCH(AL394,V$15:$V$402,0),1))</f>
        <v/>
      </c>
      <c r="AP394" s="192" t="str">
        <f t="shared" si="364"/>
        <v/>
      </c>
      <c r="AQ394" s="192" t="str">
        <f t="shared" si="365"/>
        <v/>
      </c>
      <c r="AR394" s="192" t="str">
        <f t="shared" si="366"/>
        <v/>
      </c>
      <c r="AS394" s="192" t="str">
        <f t="shared" si="367"/>
        <v/>
      </c>
      <c r="AT394" s="192" t="str">
        <f t="shared" si="368"/>
        <v/>
      </c>
      <c r="AU394" s="192" t="str">
        <f t="shared" si="369"/>
        <v/>
      </c>
      <c r="AV394" s="192" t="str">
        <f t="shared" si="370"/>
        <v/>
      </c>
      <c r="AW394" s="192" t="str">
        <f t="shared" si="371"/>
        <v/>
      </c>
      <c r="AX394" s="192" t="str">
        <f t="shared" si="372"/>
        <v/>
      </c>
      <c r="AY394" s="192" t="str">
        <f t="shared" si="373"/>
        <v/>
      </c>
      <c r="BB394">
        <f t="shared" si="374"/>
        <v>800</v>
      </c>
      <c r="BC394">
        <f t="shared" si="375"/>
        <v>800</v>
      </c>
      <c r="BD394">
        <f t="shared" si="376"/>
        <v>800</v>
      </c>
      <c r="BE394">
        <f t="shared" si="377"/>
        <v>800</v>
      </c>
      <c r="BF394">
        <f t="shared" si="378"/>
        <v>800</v>
      </c>
      <c r="BG394">
        <f t="shared" si="379"/>
        <v>800</v>
      </c>
      <c r="BH394">
        <v>380</v>
      </c>
      <c r="BK394">
        <f t="shared" si="380"/>
        <v>800</v>
      </c>
      <c r="BL394">
        <f t="shared" si="381"/>
        <v>800</v>
      </c>
      <c r="BM394">
        <f t="shared" si="382"/>
        <v>800</v>
      </c>
      <c r="BN394">
        <f t="shared" si="383"/>
        <v>800</v>
      </c>
      <c r="BO394">
        <f t="shared" si="384"/>
        <v>800</v>
      </c>
      <c r="BP394">
        <f t="shared" si="385"/>
        <v>800</v>
      </c>
      <c r="BQ394">
        <f t="shared" si="386"/>
        <v>800</v>
      </c>
      <c r="CS394" s="193" t="str">
        <f t="shared" si="323"/>
        <v/>
      </c>
      <c r="CT394" s="193" t="str">
        <f t="shared" si="324"/>
        <v/>
      </c>
      <c r="CU394" s="193" t="str">
        <f t="shared" si="325"/>
        <v/>
      </c>
      <c r="CV394" s="193" t="str">
        <f t="shared" si="326"/>
        <v/>
      </c>
      <c r="CW394" s="193" t="str">
        <f t="shared" si="327"/>
        <v/>
      </c>
      <c r="CX394" s="193" t="str">
        <f t="shared" si="328"/>
        <v/>
      </c>
      <c r="CY394" s="193" t="str">
        <f t="shared" si="329"/>
        <v/>
      </c>
      <c r="CZ394" s="193" t="str">
        <f t="shared" si="330"/>
        <v/>
      </c>
      <c r="DA394" s="193" t="str">
        <f t="shared" si="331"/>
        <v/>
      </c>
      <c r="DB394" s="193" t="str">
        <f t="shared" si="332"/>
        <v/>
      </c>
      <c r="DC394" s="193" t="str">
        <f t="shared" si="333"/>
        <v/>
      </c>
      <c r="DF394">
        <v>381</v>
      </c>
      <c r="DG394" s="192" t="e">
        <f t="shared" si="334"/>
        <v>#NUM!</v>
      </c>
      <c r="DH394" s="192" t="e">
        <f t="shared" si="335"/>
        <v>#NUM!</v>
      </c>
      <c r="DI394" s="192" t="e">
        <f t="shared" si="336"/>
        <v>#NUM!</v>
      </c>
      <c r="DJ394" s="192" t="e">
        <f t="shared" si="337"/>
        <v>#NUM!</v>
      </c>
      <c r="DK394" s="192" t="e">
        <f t="shared" si="338"/>
        <v>#NUM!</v>
      </c>
      <c r="DL394" s="192" t="e">
        <f t="shared" si="339"/>
        <v>#NUM!</v>
      </c>
      <c r="DM394" s="192" t="e">
        <f t="shared" si="340"/>
        <v>#NUM!</v>
      </c>
      <c r="DN394" s="192" t="e">
        <f t="shared" si="341"/>
        <v>#NUM!</v>
      </c>
      <c r="DO394" s="192" t="e">
        <f t="shared" si="342"/>
        <v>#NUM!</v>
      </c>
      <c r="DP394" s="192" t="e">
        <f t="shared" si="343"/>
        <v>#NUM!</v>
      </c>
      <c r="DQ394" s="192" t="e">
        <f t="shared" si="344"/>
        <v>#NUM!</v>
      </c>
      <c r="DU394" s="204" t="e">
        <f t="shared" si="345"/>
        <v>#NUM!</v>
      </c>
      <c r="DV394" s="204" t="e">
        <f t="shared" si="346"/>
        <v>#NUM!</v>
      </c>
      <c r="DW394" s="204" t="e">
        <f t="shared" si="347"/>
        <v>#NUM!</v>
      </c>
      <c r="DX394" s="204" t="e">
        <f t="shared" si="348"/>
        <v>#NUM!</v>
      </c>
      <c r="DY394" s="204" t="e">
        <f t="shared" si="349"/>
        <v>#NUM!</v>
      </c>
      <c r="DZ394" s="204" t="e">
        <f t="shared" si="350"/>
        <v>#NUM!</v>
      </c>
      <c r="EA394" s="204" t="e">
        <f t="shared" si="351"/>
        <v>#NUM!</v>
      </c>
      <c r="EB394" s="204" t="e">
        <f t="shared" si="352"/>
        <v>#NUM!</v>
      </c>
      <c r="EC394" s="204" t="e">
        <f t="shared" si="353"/>
        <v>#NUM!</v>
      </c>
      <c r="ED394" s="204" t="e">
        <f t="shared" si="354"/>
        <v>#NUM!</v>
      </c>
      <c r="EE394" s="204" t="e">
        <f t="shared" si="355"/>
        <v>#NUM!</v>
      </c>
    </row>
    <row r="395" spans="21:135" x14ac:dyDescent="0.3">
      <c r="U395">
        <v>381</v>
      </c>
      <c r="V395">
        <f t="shared" si="358"/>
        <v>800</v>
      </c>
      <c r="W395" t="str">
        <f t="shared" si="359"/>
        <v/>
      </c>
      <c r="X395" t="str">
        <f>IF(B394="","",IF(OR(W395="",W395=0),"",IF(V395=800,"",INDEX(DATA!$M$10:$Q$10,1,MATCH(W395,DATA!$M$9:$Q$9,0)))))</f>
        <v/>
      </c>
      <c r="Y395" t="str">
        <f>IF(B394="","",IF($CG$13=2,IF(OR(F394="NO",F394=""),"",F394),IF(V395=800,"",DATA!$M$11)))</f>
        <v/>
      </c>
      <c r="Z395" t="str">
        <f>IF(B394="","",IF(AND($CG$13=2,G394="NO"),"",IF(V395=800,"",LEFT(DATA!$M$12,2)&amp;D394)))</f>
        <v/>
      </c>
      <c r="AA395" t="str">
        <f>IF(B394="","",IF(AND($CG$13=2,G394="NO"),"",IF(V395=800,"",LEFT(DATA!$M$13,2)&amp;D394)))</f>
        <v/>
      </c>
      <c r="AB395" t="str">
        <f>IF(B394="","",IF(AND($CG$13=2,H394="NO"),"",IF(V395=800,"",LEFT(DATA!$M$14,2)&amp;D394)))</f>
        <v/>
      </c>
      <c r="AC395" t="str">
        <f>IF(B394="","",IF(AND($CG$13=2,H394="NO"),"",IF(V395=800,"",LEFT(DATA!$M$15,2)&amp;D394)))</f>
        <v/>
      </c>
      <c r="AD395" t="str">
        <f>IF(B394="","",IF(AND($CG$13=2,I394="NO"),"",IF(V395=800,"",LEFT(DATA!$M$16,2)&amp;D394)))</f>
        <v/>
      </c>
      <c r="AE395" t="str">
        <f>IF(B394="","",IF(AND($CG$13=2,I394="NO"),"",IF(V395=800,"",LEFT(DATA!$M$17,2)&amp;D394)))</f>
        <v/>
      </c>
      <c r="AF395" t="str">
        <f>IF(B394="","",IF(AND($CG$13=2,J394="NO"),"",IF(V395=800,"",LEFT(DATA!$M$18,2)&amp;D394)))</f>
        <v/>
      </c>
      <c r="AG395" t="str">
        <f>IF(B394="","",IF(AND($CG$13=2,J394="NO"),"",IF(V395=800,"",LEFT(DATA!$M$19,2)&amp;D394)))</f>
        <v/>
      </c>
      <c r="AJ395" s="192" t="str">
        <f t="shared" si="360"/>
        <v/>
      </c>
      <c r="AK395" s="192" t="str">
        <f t="shared" si="361"/>
        <v/>
      </c>
      <c r="AL395" s="192" t="str">
        <f t="shared" si="362"/>
        <v/>
      </c>
      <c r="AM395" s="192" t="e">
        <f t="shared" si="363"/>
        <v>#VALUE!</v>
      </c>
      <c r="AN395" s="192">
        <v>381</v>
      </c>
      <c r="AO395" s="192" t="str">
        <f>IF(AL395="","",INDEX($W$15:$AG$402,MATCH(AL395,V$15:$V$402,0),1))</f>
        <v/>
      </c>
      <c r="AP395" s="192" t="str">
        <f t="shared" si="364"/>
        <v/>
      </c>
      <c r="AQ395" s="192" t="str">
        <f t="shared" si="365"/>
        <v/>
      </c>
      <c r="AR395" s="192" t="str">
        <f t="shared" si="366"/>
        <v/>
      </c>
      <c r="AS395" s="192" t="str">
        <f t="shared" si="367"/>
        <v/>
      </c>
      <c r="AT395" s="192" t="str">
        <f t="shared" si="368"/>
        <v/>
      </c>
      <c r="AU395" s="192" t="str">
        <f t="shared" si="369"/>
        <v/>
      </c>
      <c r="AV395" s="192" t="str">
        <f t="shared" si="370"/>
        <v/>
      </c>
      <c r="AW395" s="192" t="str">
        <f t="shared" si="371"/>
        <v/>
      </c>
      <c r="AX395" s="192" t="str">
        <f t="shared" si="372"/>
        <v/>
      </c>
      <c r="AY395" s="192" t="str">
        <f t="shared" si="373"/>
        <v/>
      </c>
      <c r="BB395">
        <f t="shared" si="374"/>
        <v>800</v>
      </c>
      <c r="BC395">
        <f t="shared" si="375"/>
        <v>800</v>
      </c>
      <c r="BD395">
        <f t="shared" si="376"/>
        <v>800</v>
      </c>
      <c r="BE395">
        <f t="shared" si="377"/>
        <v>800</v>
      </c>
      <c r="BF395">
        <f t="shared" si="378"/>
        <v>800</v>
      </c>
      <c r="BG395">
        <f t="shared" si="379"/>
        <v>800</v>
      </c>
      <c r="BH395">
        <v>381</v>
      </c>
      <c r="BK395">
        <f t="shared" si="380"/>
        <v>800</v>
      </c>
      <c r="BL395">
        <f t="shared" si="381"/>
        <v>800</v>
      </c>
      <c r="BM395">
        <f t="shared" si="382"/>
        <v>800</v>
      </c>
      <c r="BN395">
        <f t="shared" si="383"/>
        <v>800</v>
      </c>
      <c r="BO395">
        <f t="shared" si="384"/>
        <v>800</v>
      </c>
      <c r="BP395">
        <f t="shared" si="385"/>
        <v>800</v>
      </c>
      <c r="BQ395">
        <f t="shared" si="386"/>
        <v>800</v>
      </c>
      <c r="CS395" s="193" t="str">
        <f t="shared" si="323"/>
        <v/>
      </c>
      <c r="CT395" s="193" t="str">
        <f t="shared" si="324"/>
        <v/>
      </c>
      <c r="CU395" s="193" t="str">
        <f t="shared" si="325"/>
        <v/>
      </c>
      <c r="CV395" s="193" t="str">
        <f t="shared" si="326"/>
        <v/>
      </c>
      <c r="CW395" s="193" t="str">
        <f t="shared" si="327"/>
        <v/>
      </c>
      <c r="CX395" s="193" t="str">
        <f t="shared" si="328"/>
        <v/>
      </c>
      <c r="CY395" s="193" t="str">
        <f t="shared" si="329"/>
        <v/>
      </c>
      <c r="CZ395" s="193" t="str">
        <f t="shared" si="330"/>
        <v/>
      </c>
      <c r="DA395" s="193" t="str">
        <f t="shared" si="331"/>
        <v/>
      </c>
      <c r="DB395" s="193" t="str">
        <f t="shared" si="332"/>
        <v/>
      </c>
      <c r="DC395" s="193" t="str">
        <f t="shared" si="333"/>
        <v/>
      </c>
      <c r="DF395">
        <v>382</v>
      </c>
      <c r="DG395" s="192" t="e">
        <f t="shared" si="334"/>
        <v>#NUM!</v>
      </c>
      <c r="DH395" s="192" t="e">
        <f t="shared" si="335"/>
        <v>#NUM!</v>
      </c>
      <c r="DI395" s="192" t="e">
        <f t="shared" si="336"/>
        <v>#NUM!</v>
      </c>
      <c r="DJ395" s="192" t="e">
        <f t="shared" si="337"/>
        <v>#NUM!</v>
      </c>
      <c r="DK395" s="192" t="e">
        <f t="shared" si="338"/>
        <v>#NUM!</v>
      </c>
      <c r="DL395" s="192" t="e">
        <f t="shared" si="339"/>
        <v>#NUM!</v>
      </c>
      <c r="DM395" s="192" t="e">
        <f t="shared" si="340"/>
        <v>#NUM!</v>
      </c>
      <c r="DN395" s="192" t="e">
        <f t="shared" si="341"/>
        <v>#NUM!</v>
      </c>
      <c r="DO395" s="192" t="e">
        <f t="shared" si="342"/>
        <v>#NUM!</v>
      </c>
      <c r="DP395" s="192" t="e">
        <f t="shared" si="343"/>
        <v>#NUM!</v>
      </c>
      <c r="DQ395" s="192" t="e">
        <f t="shared" si="344"/>
        <v>#NUM!</v>
      </c>
      <c r="DU395" s="204" t="e">
        <f t="shared" si="345"/>
        <v>#NUM!</v>
      </c>
      <c r="DV395" s="204" t="e">
        <f t="shared" si="346"/>
        <v>#NUM!</v>
      </c>
      <c r="DW395" s="204" t="e">
        <f t="shared" si="347"/>
        <v>#NUM!</v>
      </c>
      <c r="DX395" s="204" t="e">
        <f t="shared" si="348"/>
        <v>#NUM!</v>
      </c>
      <c r="DY395" s="204" t="e">
        <f t="shared" si="349"/>
        <v>#NUM!</v>
      </c>
      <c r="DZ395" s="204" t="e">
        <f t="shared" si="350"/>
        <v>#NUM!</v>
      </c>
      <c r="EA395" s="204" t="e">
        <f t="shared" si="351"/>
        <v>#NUM!</v>
      </c>
      <c r="EB395" s="204" t="e">
        <f t="shared" si="352"/>
        <v>#NUM!</v>
      </c>
      <c r="EC395" s="204" t="e">
        <f t="shared" si="353"/>
        <v>#NUM!</v>
      </c>
      <c r="ED395" s="204" t="e">
        <f t="shared" si="354"/>
        <v>#NUM!</v>
      </c>
      <c r="EE395" s="204" t="e">
        <f t="shared" si="355"/>
        <v>#NUM!</v>
      </c>
    </row>
    <row r="396" spans="21:135" x14ac:dyDescent="0.3">
      <c r="U396">
        <v>382</v>
      </c>
      <c r="V396">
        <f t="shared" si="358"/>
        <v>800</v>
      </c>
      <c r="W396" t="str">
        <f t="shared" si="359"/>
        <v/>
      </c>
      <c r="X396" t="str">
        <f>IF(B395="","",IF(OR(W396="",W396=0),"",IF(V396=800,"",INDEX(DATA!$M$10:$Q$10,1,MATCH(W396,DATA!$M$9:$Q$9,0)))))</f>
        <v/>
      </c>
      <c r="Y396" t="str">
        <f>IF(B395="","",IF($CG$13=2,IF(OR(F395="NO",F395=""),"",F395),IF(V396=800,"",DATA!$M$11)))</f>
        <v/>
      </c>
      <c r="Z396" t="str">
        <f>IF(B395="","",IF(AND($CG$13=2,G395="NO"),"",IF(V396=800,"",LEFT(DATA!$M$12,2)&amp;D395)))</f>
        <v/>
      </c>
      <c r="AA396" t="str">
        <f>IF(B395="","",IF(AND($CG$13=2,G395="NO"),"",IF(V396=800,"",LEFT(DATA!$M$13,2)&amp;D395)))</f>
        <v/>
      </c>
      <c r="AB396" t="str">
        <f>IF(B395="","",IF(AND($CG$13=2,H395="NO"),"",IF(V396=800,"",LEFT(DATA!$M$14,2)&amp;D395)))</f>
        <v/>
      </c>
      <c r="AC396" t="str">
        <f>IF(B395="","",IF(AND($CG$13=2,H395="NO"),"",IF(V396=800,"",LEFT(DATA!$M$15,2)&amp;D395)))</f>
        <v/>
      </c>
      <c r="AD396" t="str">
        <f>IF(B395="","",IF(AND($CG$13=2,I395="NO"),"",IF(V396=800,"",LEFT(DATA!$M$16,2)&amp;D395)))</f>
        <v/>
      </c>
      <c r="AE396" t="str">
        <f>IF(B395="","",IF(AND($CG$13=2,I395="NO"),"",IF(V396=800,"",LEFT(DATA!$M$17,2)&amp;D395)))</f>
        <v/>
      </c>
      <c r="AF396" t="str">
        <f>IF(B395="","",IF(AND($CG$13=2,J395="NO"),"",IF(V396=800,"",LEFT(DATA!$M$18,2)&amp;D395)))</f>
        <v/>
      </c>
      <c r="AG396" t="str">
        <f>IF(B395="","",IF(AND($CG$13=2,J395="NO"),"",IF(V396=800,"",LEFT(DATA!$M$19,2)&amp;D395)))</f>
        <v/>
      </c>
      <c r="AJ396" s="192" t="str">
        <f t="shared" si="360"/>
        <v/>
      </c>
      <c r="AK396" s="192" t="str">
        <f t="shared" si="361"/>
        <v/>
      </c>
      <c r="AL396" s="192" t="str">
        <f t="shared" si="362"/>
        <v/>
      </c>
      <c r="AM396" s="192" t="e">
        <f t="shared" si="363"/>
        <v>#VALUE!</v>
      </c>
      <c r="AN396" s="192">
        <v>382</v>
      </c>
      <c r="AO396" s="192" t="str">
        <f>IF(AL396="","",INDEX($W$15:$AG$402,MATCH(AL396,V$15:$V$402,0),1))</f>
        <v/>
      </c>
      <c r="AP396" s="192" t="str">
        <f t="shared" si="364"/>
        <v/>
      </c>
      <c r="AQ396" s="192" t="str">
        <f t="shared" si="365"/>
        <v/>
      </c>
      <c r="AR396" s="192" t="str">
        <f t="shared" si="366"/>
        <v/>
      </c>
      <c r="AS396" s="192" t="str">
        <f t="shared" si="367"/>
        <v/>
      </c>
      <c r="AT396" s="192" t="str">
        <f t="shared" si="368"/>
        <v/>
      </c>
      <c r="AU396" s="192" t="str">
        <f t="shared" si="369"/>
        <v/>
      </c>
      <c r="AV396" s="192" t="str">
        <f t="shared" si="370"/>
        <v/>
      </c>
      <c r="AW396" s="192" t="str">
        <f t="shared" si="371"/>
        <v/>
      </c>
      <c r="AX396" s="192" t="str">
        <f t="shared" si="372"/>
        <v/>
      </c>
      <c r="AY396" s="192" t="str">
        <f t="shared" si="373"/>
        <v/>
      </c>
      <c r="BB396">
        <f t="shared" si="374"/>
        <v>800</v>
      </c>
      <c r="BC396">
        <f t="shared" si="375"/>
        <v>800</v>
      </c>
      <c r="BD396">
        <f t="shared" si="376"/>
        <v>800</v>
      </c>
      <c r="BE396">
        <f t="shared" si="377"/>
        <v>800</v>
      </c>
      <c r="BF396">
        <f t="shared" si="378"/>
        <v>800</v>
      </c>
      <c r="BG396">
        <f t="shared" si="379"/>
        <v>800</v>
      </c>
      <c r="BH396">
        <v>382</v>
      </c>
      <c r="BK396">
        <f t="shared" si="380"/>
        <v>800</v>
      </c>
      <c r="BL396">
        <f t="shared" si="381"/>
        <v>800</v>
      </c>
      <c r="BM396">
        <f t="shared" si="382"/>
        <v>800</v>
      </c>
      <c r="BN396">
        <f t="shared" si="383"/>
        <v>800</v>
      </c>
      <c r="BO396">
        <f t="shared" si="384"/>
        <v>800</v>
      </c>
      <c r="BP396">
        <f t="shared" si="385"/>
        <v>800</v>
      </c>
      <c r="BQ396">
        <f t="shared" si="386"/>
        <v>800</v>
      </c>
      <c r="CS396" s="193" t="str">
        <f t="shared" si="323"/>
        <v/>
      </c>
      <c r="CT396" s="193" t="str">
        <f t="shared" si="324"/>
        <v/>
      </c>
      <c r="CU396" s="193" t="str">
        <f t="shared" si="325"/>
        <v/>
      </c>
      <c r="CV396" s="193" t="str">
        <f t="shared" si="326"/>
        <v/>
      </c>
      <c r="CW396" s="193" t="str">
        <f t="shared" si="327"/>
        <v/>
      </c>
      <c r="CX396" s="193" t="str">
        <f t="shared" si="328"/>
        <v/>
      </c>
      <c r="CY396" s="193" t="str">
        <f t="shared" si="329"/>
        <v/>
      </c>
      <c r="CZ396" s="193" t="str">
        <f t="shared" si="330"/>
        <v/>
      </c>
      <c r="DA396" s="193" t="str">
        <f t="shared" si="331"/>
        <v/>
      </c>
      <c r="DB396" s="193" t="str">
        <f t="shared" si="332"/>
        <v/>
      </c>
      <c r="DC396" s="193" t="str">
        <f t="shared" si="333"/>
        <v/>
      </c>
      <c r="DF396">
        <v>383</v>
      </c>
      <c r="DG396" s="192" t="e">
        <f t="shared" si="334"/>
        <v>#NUM!</v>
      </c>
      <c r="DH396" s="192" t="e">
        <f t="shared" si="335"/>
        <v>#NUM!</v>
      </c>
      <c r="DI396" s="192" t="e">
        <f t="shared" si="336"/>
        <v>#NUM!</v>
      </c>
      <c r="DJ396" s="192" t="e">
        <f t="shared" si="337"/>
        <v>#NUM!</v>
      </c>
      <c r="DK396" s="192" t="e">
        <f t="shared" si="338"/>
        <v>#NUM!</v>
      </c>
      <c r="DL396" s="192" t="e">
        <f t="shared" si="339"/>
        <v>#NUM!</v>
      </c>
      <c r="DM396" s="192" t="e">
        <f t="shared" si="340"/>
        <v>#NUM!</v>
      </c>
      <c r="DN396" s="192" t="e">
        <f t="shared" si="341"/>
        <v>#NUM!</v>
      </c>
      <c r="DO396" s="192" t="e">
        <f t="shared" si="342"/>
        <v>#NUM!</v>
      </c>
      <c r="DP396" s="192" t="e">
        <f t="shared" si="343"/>
        <v>#NUM!</v>
      </c>
      <c r="DQ396" s="192" t="e">
        <f t="shared" si="344"/>
        <v>#NUM!</v>
      </c>
      <c r="DU396" s="204" t="e">
        <f t="shared" si="345"/>
        <v>#NUM!</v>
      </c>
      <c r="DV396" s="204" t="e">
        <f t="shared" si="346"/>
        <v>#NUM!</v>
      </c>
      <c r="DW396" s="204" t="e">
        <f t="shared" si="347"/>
        <v>#NUM!</v>
      </c>
      <c r="DX396" s="204" t="e">
        <f t="shared" si="348"/>
        <v>#NUM!</v>
      </c>
      <c r="DY396" s="204" t="e">
        <f t="shared" si="349"/>
        <v>#NUM!</v>
      </c>
      <c r="DZ396" s="204" t="e">
        <f t="shared" si="350"/>
        <v>#NUM!</v>
      </c>
      <c r="EA396" s="204" t="e">
        <f t="shared" si="351"/>
        <v>#NUM!</v>
      </c>
      <c r="EB396" s="204" t="e">
        <f t="shared" si="352"/>
        <v>#NUM!</v>
      </c>
      <c r="EC396" s="204" t="e">
        <f t="shared" si="353"/>
        <v>#NUM!</v>
      </c>
      <c r="ED396" s="204" t="e">
        <f t="shared" si="354"/>
        <v>#NUM!</v>
      </c>
      <c r="EE396" s="204" t="e">
        <f t="shared" si="355"/>
        <v>#NUM!</v>
      </c>
    </row>
    <row r="397" spans="21:135" x14ac:dyDescent="0.3">
      <c r="U397">
        <v>383</v>
      </c>
      <c r="V397">
        <f t="shared" si="358"/>
        <v>800</v>
      </c>
      <c r="W397" t="str">
        <f t="shared" si="359"/>
        <v/>
      </c>
      <c r="X397" t="str">
        <f>IF(B396="","",IF(OR(W397="",W397=0),"",IF(V397=800,"",INDEX(DATA!$M$10:$Q$10,1,MATCH(W397,DATA!$M$9:$Q$9,0)))))</f>
        <v/>
      </c>
      <c r="Y397" t="str">
        <f>IF(B396="","",IF($CG$13=2,IF(OR(F396="NO",F396=""),"",F396),IF(V397=800,"",DATA!$M$11)))</f>
        <v/>
      </c>
      <c r="Z397" t="str">
        <f>IF(B396="","",IF(AND($CG$13=2,G396="NO"),"",IF(V397=800,"",LEFT(DATA!$M$12,2)&amp;D396)))</f>
        <v/>
      </c>
      <c r="AA397" t="str">
        <f>IF(B396="","",IF(AND($CG$13=2,G396="NO"),"",IF(V397=800,"",LEFT(DATA!$M$13,2)&amp;D396)))</f>
        <v/>
      </c>
      <c r="AB397" t="str">
        <f>IF(B396="","",IF(AND($CG$13=2,H396="NO"),"",IF(V397=800,"",LEFT(DATA!$M$14,2)&amp;D396)))</f>
        <v/>
      </c>
      <c r="AC397" t="str">
        <f>IF(B396="","",IF(AND($CG$13=2,H396="NO"),"",IF(V397=800,"",LEFT(DATA!$M$15,2)&amp;D396)))</f>
        <v/>
      </c>
      <c r="AD397" t="str">
        <f>IF(B396="","",IF(AND($CG$13=2,I396="NO"),"",IF(V397=800,"",LEFT(DATA!$M$16,2)&amp;D396)))</f>
        <v/>
      </c>
      <c r="AE397" t="str">
        <f>IF(B396="","",IF(AND($CG$13=2,I396="NO"),"",IF(V397=800,"",LEFT(DATA!$M$17,2)&amp;D396)))</f>
        <v/>
      </c>
      <c r="AF397" t="str">
        <f>IF(B396="","",IF(AND($CG$13=2,J396="NO"),"",IF(V397=800,"",LEFT(DATA!$M$18,2)&amp;D396)))</f>
        <v/>
      </c>
      <c r="AG397" t="str">
        <f>IF(B396="","",IF(AND($CG$13=2,J396="NO"),"",IF(V397=800,"",LEFT(DATA!$M$19,2)&amp;D396)))</f>
        <v/>
      </c>
      <c r="AJ397" s="192" t="str">
        <f t="shared" si="360"/>
        <v/>
      </c>
      <c r="AK397" s="192" t="str">
        <f t="shared" si="361"/>
        <v/>
      </c>
      <c r="AL397" s="192" t="str">
        <f t="shared" si="362"/>
        <v/>
      </c>
      <c r="AM397" s="192" t="e">
        <f t="shared" si="363"/>
        <v>#VALUE!</v>
      </c>
      <c r="AN397" s="192">
        <v>383</v>
      </c>
      <c r="AO397" s="192" t="str">
        <f>IF(AL397="","",INDEX($W$15:$AG$402,MATCH(AL397,V$15:$V$402,0),1))</f>
        <v/>
      </c>
      <c r="AP397" s="192" t="str">
        <f t="shared" si="364"/>
        <v/>
      </c>
      <c r="AQ397" s="192" t="str">
        <f t="shared" si="365"/>
        <v/>
      </c>
      <c r="AR397" s="192" t="str">
        <f t="shared" si="366"/>
        <v/>
      </c>
      <c r="AS397" s="192" t="str">
        <f t="shared" si="367"/>
        <v/>
      </c>
      <c r="AT397" s="192" t="str">
        <f t="shared" si="368"/>
        <v/>
      </c>
      <c r="AU397" s="192" t="str">
        <f t="shared" si="369"/>
        <v/>
      </c>
      <c r="AV397" s="192" t="str">
        <f t="shared" si="370"/>
        <v/>
      </c>
      <c r="AW397" s="192" t="str">
        <f t="shared" si="371"/>
        <v/>
      </c>
      <c r="AX397" s="192" t="str">
        <f t="shared" si="372"/>
        <v/>
      </c>
      <c r="AY397" s="192" t="str">
        <f t="shared" si="373"/>
        <v/>
      </c>
      <c r="BB397">
        <f t="shared" si="374"/>
        <v>800</v>
      </c>
      <c r="BC397">
        <f t="shared" si="375"/>
        <v>800</v>
      </c>
      <c r="BD397">
        <f t="shared" si="376"/>
        <v>800</v>
      </c>
      <c r="BE397">
        <f t="shared" si="377"/>
        <v>800</v>
      </c>
      <c r="BF397">
        <f t="shared" si="378"/>
        <v>800</v>
      </c>
      <c r="BG397">
        <f t="shared" si="379"/>
        <v>800</v>
      </c>
      <c r="BH397">
        <v>383</v>
      </c>
      <c r="BK397">
        <f t="shared" si="380"/>
        <v>800</v>
      </c>
      <c r="BL397">
        <f t="shared" si="381"/>
        <v>800</v>
      </c>
      <c r="BM397">
        <f t="shared" si="382"/>
        <v>800</v>
      </c>
      <c r="BN397">
        <f t="shared" si="383"/>
        <v>800</v>
      </c>
      <c r="BO397">
        <f t="shared" si="384"/>
        <v>800</v>
      </c>
      <c r="BP397">
        <f t="shared" si="385"/>
        <v>800</v>
      </c>
      <c r="BQ397">
        <f t="shared" si="386"/>
        <v>800</v>
      </c>
      <c r="CS397" s="193" t="str">
        <f t="shared" si="323"/>
        <v/>
      </c>
      <c r="CT397" s="193" t="str">
        <f t="shared" si="324"/>
        <v/>
      </c>
      <c r="CU397" s="193" t="str">
        <f t="shared" si="325"/>
        <v/>
      </c>
      <c r="CV397" s="193" t="str">
        <f t="shared" si="326"/>
        <v/>
      </c>
      <c r="CW397" s="193" t="str">
        <f t="shared" si="327"/>
        <v/>
      </c>
      <c r="CX397" s="193" t="str">
        <f t="shared" si="328"/>
        <v/>
      </c>
      <c r="CY397" s="193" t="str">
        <f t="shared" si="329"/>
        <v/>
      </c>
      <c r="CZ397" s="193" t="str">
        <f t="shared" si="330"/>
        <v/>
      </c>
      <c r="DA397" s="193" t="str">
        <f t="shared" si="331"/>
        <v/>
      </c>
      <c r="DB397" s="193" t="str">
        <f t="shared" si="332"/>
        <v/>
      </c>
      <c r="DC397" s="193" t="str">
        <f t="shared" si="333"/>
        <v/>
      </c>
      <c r="DF397">
        <v>384</v>
      </c>
      <c r="DG397" s="192" t="e">
        <f t="shared" si="334"/>
        <v>#NUM!</v>
      </c>
      <c r="DH397" s="192" t="e">
        <f t="shared" si="335"/>
        <v>#NUM!</v>
      </c>
      <c r="DI397" s="192" t="e">
        <f t="shared" si="336"/>
        <v>#NUM!</v>
      </c>
      <c r="DJ397" s="192" t="e">
        <f t="shared" si="337"/>
        <v>#NUM!</v>
      </c>
      <c r="DK397" s="192" t="e">
        <f t="shared" si="338"/>
        <v>#NUM!</v>
      </c>
      <c r="DL397" s="192" t="e">
        <f t="shared" si="339"/>
        <v>#NUM!</v>
      </c>
      <c r="DM397" s="192" t="e">
        <f t="shared" si="340"/>
        <v>#NUM!</v>
      </c>
      <c r="DN397" s="192" t="e">
        <f t="shared" si="341"/>
        <v>#NUM!</v>
      </c>
      <c r="DO397" s="192" t="e">
        <f t="shared" si="342"/>
        <v>#NUM!</v>
      </c>
      <c r="DP397" s="192" t="e">
        <f t="shared" si="343"/>
        <v>#NUM!</v>
      </c>
      <c r="DQ397" s="192" t="e">
        <f t="shared" si="344"/>
        <v>#NUM!</v>
      </c>
      <c r="DU397" s="204" t="e">
        <f t="shared" si="345"/>
        <v>#NUM!</v>
      </c>
      <c r="DV397" s="204" t="e">
        <f t="shared" si="346"/>
        <v>#NUM!</v>
      </c>
      <c r="DW397" s="204" t="e">
        <f t="shared" si="347"/>
        <v>#NUM!</v>
      </c>
      <c r="DX397" s="204" t="e">
        <f t="shared" si="348"/>
        <v>#NUM!</v>
      </c>
      <c r="DY397" s="204" t="e">
        <f t="shared" si="349"/>
        <v>#NUM!</v>
      </c>
      <c r="DZ397" s="204" t="e">
        <f t="shared" si="350"/>
        <v>#NUM!</v>
      </c>
      <c r="EA397" s="204" t="e">
        <f t="shared" si="351"/>
        <v>#NUM!</v>
      </c>
      <c r="EB397" s="204" t="e">
        <f t="shared" si="352"/>
        <v>#NUM!</v>
      </c>
      <c r="EC397" s="204" t="e">
        <f t="shared" si="353"/>
        <v>#NUM!</v>
      </c>
      <c r="ED397" s="204" t="e">
        <f t="shared" si="354"/>
        <v>#NUM!</v>
      </c>
      <c r="EE397" s="204" t="e">
        <f t="shared" si="355"/>
        <v>#NUM!</v>
      </c>
    </row>
    <row r="398" spans="21:135" x14ac:dyDescent="0.3">
      <c r="U398">
        <v>384</v>
      </c>
      <c r="V398">
        <f t="shared" si="358"/>
        <v>800</v>
      </c>
      <c r="W398" t="str">
        <f t="shared" si="359"/>
        <v/>
      </c>
      <c r="X398" t="str">
        <f>IF(B397="","",IF(OR(W398="",W398=0),"",IF(V398=800,"",INDEX(DATA!$M$10:$Q$10,1,MATCH(W398,DATA!$M$9:$Q$9,0)))))</f>
        <v/>
      </c>
      <c r="Y398" t="str">
        <f>IF(B397="","",IF($CG$13=2,IF(OR(F397="NO",F397=""),"",F397),IF(V398=800,"",DATA!$M$11)))</f>
        <v/>
      </c>
      <c r="Z398" t="str">
        <f>IF(B397="","",IF(AND($CG$13=2,G397="NO"),"",IF(V398=800,"",LEFT(DATA!$M$12,2)&amp;D397)))</f>
        <v/>
      </c>
      <c r="AA398" t="str">
        <f>IF(B397="","",IF(AND($CG$13=2,G397="NO"),"",IF(V398=800,"",LEFT(DATA!$M$13,2)&amp;D397)))</f>
        <v/>
      </c>
      <c r="AB398" t="str">
        <f>IF(B397="","",IF(AND($CG$13=2,H397="NO"),"",IF(V398=800,"",LEFT(DATA!$M$14,2)&amp;D397)))</f>
        <v/>
      </c>
      <c r="AC398" t="str">
        <f>IF(B397="","",IF(AND($CG$13=2,H397="NO"),"",IF(V398=800,"",LEFT(DATA!$M$15,2)&amp;D397)))</f>
        <v/>
      </c>
      <c r="AD398" t="str">
        <f>IF(B397="","",IF(AND($CG$13=2,I397="NO"),"",IF(V398=800,"",LEFT(DATA!$M$16,2)&amp;D397)))</f>
        <v/>
      </c>
      <c r="AE398" t="str">
        <f>IF(B397="","",IF(AND($CG$13=2,I397="NO"),"",IF(V398=800,"",LEFT(DATA!$M$17,2)&amp;D397)))</f>
        <v/>
      </c>
      <c r="AF398" t="str">
        <f>IF(B397="","",IF(AND($CG$13=2,J397="NO"),"",IF(V398=800,"",LEFT(DATA!$M$18,2)&amp;D397)))</f>
        <v/>
      </c>
      <c r="AG398" t="str">
        <f>IF(B397="","",IF(AND($CG$13=2,J397="NO"),"",IF(V398=800,"",LEFT(DATA!$M$19,2)&amp;D397)))</f>
        <v/>
      </c>
      <c r="AJ398" s="192" t="str">
        <f t="shared" si="360"/>
        <v/>
      </c>
      <c r="AK398" s="192" t="str">
        <f t="shared" si="361"/>
        <v/>
      </c>
      <c r="AL398" s="192" t="str">
        <f t="shared" si="362"/>
        <v/>
      </c>
      <c r="AM398" s="192" t="e">
        <f t="shared" si="363"/>
        <v>#VALUE!</v>
      </c>
      <c r="AN398" s="192">
        <v>384</v>
      </c>
      <c r="AO398" s="192" t="str">
        <f>IF(AL398="","",INDEX($W$15:$AG$402,MATCH(AL398,V$15:$V$402,0),1))</f>
        <v/>
      </c>
      <c r="AP398" s="192" t="str">
        <f t="shared" si="364"/>
        <v/>
      </c>
      <c r="AQ398" s="192" t="str">
        <f t="shared" si="365"/>
        <v/>
      </c>
      <c r="AR398" s="192" t="str">
        <f t="shared" si="366"/>
        <v/>
      </c>
      <c r="AS398" s="192" t="str">
        <f t="shared" si="367"/>
        <v/>
      </c>
      <c r="AT398" s="192" t="str">
        <f t="shared" si="368"/>
        <v/>
      </c>
      <c r="AU398" s="192" t="str">
        <f t="shared" si="369"/>
        <v/>
      </c>
      <c r="AV398" s="192" t="str">
        <f t="shared" si="370"/>
        <v/>
      </c>
      <c r="AW398" s="192" t="str">
        <f t="shared" si="371"/>
        <v/>
      </c>
      <c r="AX398" s="192" t="str">
        <f t="shared" si="372"/>
        <v/>
      </c>
      <c r="AY398" s="192" t="str">
        <f t="shared" si="373"/>
        <v/>
      </c>
      <c r="BB398">
        <f t="shared" si="374"/>
        <v>800</v>
      </c>
      <c r="BC398">
        <f t="shared" si="375"/>
        <v>800</v>
      </c>
      <c r="BD398">
        <f t="shared" si="376"/>
        <v>800</v>
      </c>
      <c r="BE398">
        <f t="shared" si="377"/>
        <v>800</v>
      </c>
      <c r="BF398">
        <f t="shared" si="378"/>
        <v>800</v>
      </c>
      <c r="BG398">
        <f t="shared" si="379"/>
        <v>800</v>
      </c>
      <c r="BH398">
        <v>384</v>
      </c>
      <c r="BK398">
        <f t="shared" si="380"/>
        <v>800</v>
      </c>
      <c r="BL398">
        <f t="shared" si="381"/>
        <v>800</v>
      </c>
      <c r="BM398">
        <f t="shared" si="382"/>
        <v>800</v>
      </c>
      <c r="BN398">
        <f t="shared" si="383"/>
        <v>800</v>
      </c>
      <c r="BO398">
        <f t="shared" si="384"/>
        <v>800</v>
      </c>
      <c r="BP398">
        <f t="shared" si="385"/>
        <v>800</v>
      </c>
      <c r="BQ398">
        <f t="shared" si="386"/>
        <v>800</v>
      </c>
      <c r="CS398" s="193" t="str">
        <f t="shared" si="323"/>
        <v/>
      </c>
      <c r="CT398" s="193" t="str">
        <f t="shared" si="324"/>
        <v/>
      </c>
      <c r="CU398" s="193" t="str">
        <f t="shared" si="325"/>
        <v/>
      </c>
      <c r="CV398" s="193" t="str">
        <f t="shared" si="326"/>
        <v/>
      </c>
      <c r="CW398" s="193" t="str">
        <f t="shared" si="327"/>
        <v/>
      </c>
      <c r="CX398" s="193" t="str">
        <f t="shared" si="328"/>
        <v/>
      </c>
      <c r="CY398" s="193" t="str">
        <f t="shared" si="329"/>
        <v/>
      </c>
      <c r="CZ398" s="193" t="str">
        <f t="shared" si="330"/>
        <v/>
      </c>
      <c r="DA398" s="193" t="str">
        <f t="shared" si="331"/>
        <v/>
      </c>
      <c r="DB398" s="193" t="str">
        <f t="shared" si="332"/>
        <v/>
      </c>
      <c r="DC398" s="193" t="str">
        <f t="shared" si="333"/>
        <v/>
      </c>
      <c r="DF398">
        <v>385</v>
      </c>
      <c r="DG398" s="192" t="e">
        <f t="shared" si="334"/>
        <v>#NUM!</v>
      </c>
      <c r="DH398" s="192" t="e">
        <f t="shared" si="335"/>
        <v>#NUM!</v>
      </c>
      <c r="DI398" s="192" t="e">
        <f t="shared" si="336"/>
        <v>#NUM!</v>
      </c>
      <c r="DJ398" s="192" t="e">
        <f t="shared" si="337"/>
        <v>#NUM!</v>
      </c>
      <c r="DK398" s="192" t="e">
        <f t="shared" si="338"/>
        <v>#NUM!</v>
      </c>
      <c r="DL398" s="192" t="e">
        <f t="shared" si="339"/>
        <v>#NUM!</v>
      </c>
      <c r="DM398" s="192" t="e">
        <f t="shared" si="340"/>
        <v>#NUM!</v>
      </c>
      <c r="DN398" s="192" t="e">
        <f t="shared" si="341"/>
        <v>#NUM!</v>
      </c>
      <c r="DO398" s="192" t="e">
        <f t="shared" si="342"/>
        <v>#NUM!</v>
      </c>
      <c r="DP398" s="192" t="e">
        <f t="shared" si="343"/>
        <v>#NUM!</v>
      </c>
      <c r="DQ398" s="192" t="e">
        <f t="shared" si="344"/>
        <v>#NUM!</v>
      </c>
      <c r="DU398" s="204" t="e">
        <f t="shared" si="345"/>
        <v>#NUM!</v>
      </c>
      <c r="DV398" s="204" t="e">
        <f t="shared" si="346"/>
        <v>#NUM!</v>
      </c>
      <c r="DW398" s="204" t="e">
        <f t="shared" si="347"/>
        <v>#NUM!</v>
      </c>
      <c r="DX398" s="204" t="e">
        <f t="shared" si="348"/>
        <v>#NUM!</v>
      </c>
      <c r="DY398" s="204" t="e">
        <f t="shared" si="349"/>
        <v>#NUM!</v>
      </c>
      <c r="DZ398" s="204" t="e">
        <f t="shared" si="350"/>
        <v>#NUM!</v>
      </c>
      <c r="EA398" s="204" t="e">
        <f t="shared" si="351"/>
        <v>#NUM!</v>
      </c>
      <c r="EB398" s="204" t="e">
        <f t="shared" si="352"/>
        <v>#NUM!</v>
      </c>
      <c r="EC398" s="204" t="e">
        <f t="shared" si="353"/>
        <v>#NUM!</v>
      </c>
      <c r="ED398" s="204" t="e">
        <f t="shared" si="354"/>
        <v>#NUM!</v>
      </c>
      <c r="EE398" s="204" t="e">
        <f t="shared" si="355"/>
        <v>#NUM!</v>
      </c>
    </row>
    <row r="399" spans="21:135" x14ac:dyDescent="0.3">
      <c r="U399">
        <v>385</v>
      </c>
      <c r="V399">
        <f t="shared" si="358"/>
        <v>800</v>
      </c>
      <c r="W399" t="str">
        <f t="shared" si="359"/>
        <v/>
      </c>
      <c r="X399" t="str">
        <f>IF(B398="","",IF(OR(W399="",W399=0),"",IF(V399=800,"",INDEX(DATA!$M$10:$Q$10,1,MATCH(W399,DATA!$M$9:$Q$9,0)))))</f>
        <v/>
      </c>
      <c r="Y399" t="str">
        <f>IF(B398="","",IF($CG$13=2,IF(OR(F398="NO",F398=""),"",F398),IF(V399=800,"",DATA!$M$11)))</f>
        <v/>
      </c>
      <c r="Z399" t="str">
        <f>IF(B398="","",IF(AND($CG$13=2,G398="NO"),"",IF(V399=800,"",LEFT(DATA!$M$12,2)&amp;D398)))</f>
        <v/>
      </c>
      <c r="AA399" t="str">
        <f>IF(B398="","",IF(AND($CG$13=2,G398="NO"),"",IF(V399=800,"",LEFT(DATA!$M$13,2)&amp;D398)))</f>
        <v/>
      </c>
      <c r="AB399" t="str">
        <f>IF(B398="","",IF(AND($CG$13=2,H398="NO"),"",IF(V399=800,"",LEFT(DATA!$M$14,2)&amp;D398)))</f>
        <v/>
      </c>
      <c r="AC399" t="str">
        <f>IF(B398="","",IF(AND($CG$13=2,H398="NO"),"",IF(V399=800,"",LEFT(DATA!$M$15,2)&amp;D398)))</f>
        <v/>
      </c>
      <c r="AD399" t="str">
        <f>IF(B398="","",IF(AND($CG$13=2,I398="NO"),"",IF(V399=800,"",LEFT(DATA!$M$16,2)&amp;D398)))</f>
        <v/>
      </c>
      <c r="AE399" t="str">
        <f>IF(B398="","",IF(AND($CG$13=2,I398="NO"),"",IF(V399=800,"",LEFT(DATA!$M$17,2)&amp;D398)))</f>
        <v/>
      </c>
      <c r="AF399" t="str">
        <f>IF(B398="","",IF(AND($CG$13=2,J398="NO"),"",IF(V399=800,"",LEFT(DATA!$M$18,2)&amp;D398)))</f>
        <v/>
      </c>
      <c r="AG399" t="str">
        <f>IF(B398="","",IF(AND($CG$13=2,J398="NO"),"",IF(V399=800,"",LEFT(DATA!$M$19,2)&amp;D398)))</f>
        <v/>
      </c>
      <c r="AJ399" s="192" t="str">
        <f t="shared" si="360"/>
        <v/>
      </c>
      <c r="AK399" s="192" t="str">
        <f t="shared" si="361"/>
        <v/>
      </c>
      <c r="AL399" s="192" t="str">
        <f t="shared" si="362"/>
        <v/>
      </c>
      <c r="AM399" s="192" t="e">
        <f t="shared" si="363"/>
        <v>#VALUE!</v>
      </c>
      <c r="AN399" s="192">
        <v>385</v>
      </c>
      <c r="AO399" s="192" t="str">
        <f>IF(AL399="","",INDEX($W$15:$AG$402,MATCH(AL399,V$15:$V$402,0),1))</f>
        <v/>
      </c>
      <c r="AP399" s="192" t="str">
        <f t="shared" si="364"/>
        <v/>
      </c>
      <c r="AQ399" s="192" t="str">
        <f t="shared" si="365"/>
        <v/>
      </c>
      <c r="AR399" s="192" t="str">
        <f t="shared" si="366"/>
        <v/>
      </c>
      <c r="AS399" s="192" t="str">
        <f t="shared" si="367"/>
        <v/>
      </c>
      <c r="AT399" s="192" t="str">
        <f t="shared" si="368"/>
        <v/>
      </c>
      <c r="AU399" s="192" t="str">
        <f t="shared" si="369"/>
        <v/>
      </c>
      <c r="AV399" s="192" t="str">
        <f t="shared" si="370"/>
        <v/>
      </c>
      <c r="AW399" s="192" t="str">
        <f t="shared" si="371"/>
        <v/>
      </c>
      <c r="AX399" s="192" t="str">
        <f t="shared" si="372"/>
        <v/>
      </c>
      <c r="AY399" s="192" t="str">
        <f t="shared" si="373"/>
        <v/>
      </c>
      <c r="BB399">
        <f t="shared" si="374"/>
        <v>800</v>
      </c>
      <c r="BC399">
        <f t="shared" si="375"/>
        <v>800</v>
      </c>
      <c r="BD399">
        <f t="shared" si="376"/>
        <v>800</v>
      </c>
      <c r="BE399">
        <f t="shared" si="377"/>
        <v>800</v>
      </c>
      <c r="BF399">
        <f t="shared" si="378"/>
        <v>800</v>
      </c>
      <c r="BG399">
        <f t="shared" si="379"/>
        <v>800</v>
      </c>
      <c r="BH399">
        <v>385</v>
      </c>
      <c r="BK399">
        <f t="shared" si="380"/>
        <v>800</v>
      </c>
      <c r="BL399">
        <f t="shared" si="381"/>
        <v>800</v>
      </c>
      <c r="BM399">
        <f t="shared" si="382"/>
        <v>800</v>
      </c>
      <c r="BN399">
        <f t="shared" si="383"/>
        <v>800</v>
      </c>
      <c r="BO399">
        <f t="shared" si="384"/>
        <v>800</v>
      </c>
      <c r="BP399">
        <f t="shared" si="385"/>
        <v>800</v>
      </c>
      <c r="BQ399">
        <f t="shared" si="386"/>
        <v>800</v>
      </c>
      <c r="CS399" s="193" t="str">
        <f>IF(W400="","",U400)</f>
        <v/>
      </c>
      <c r="CT399" s="193" t="str">
        <f>IF(X400="","",U400)</f>
        <v/>
      </c>
      <c r="CU399" s="193" t="str">
        <f>IF(Y400="","",U400)</f>
        <v/>
      </c>
      <c r="CV399" s="193" t="str">
        <f>IF(Z400="","",U400)</f>
        <v/>
      </c>
      <c r="CW399" s="193" t="str">
        <f>IF(AA400="","",U400)</f>
        <v/>
      </c>
      <c r="CX399" s="193" t="str">
        <f>IF(AB400="","",U400)</f>
        <v/>
      </c>
      <c r="CY399" s="193" t="str">
        <f>IF(AC400="","",U400)</f>
        <v/>
      </c>
      <c r="CZ399" s="193" t="str">
        <f>IF(AD400="","",U400)</f>
        <v/>
      </c>
      <c r="DA399" s="193" t="str">
        <f>IF(AE400="","",U400)</f>
        <v/>
      </c>
      <c r="DB399" s="193" t="str">
        <f>IF(AF400="","",U400)</f>
        <v/>
      </c>
      <c r="DC399" s="193" t="str">
        <f>IF(AG400="","",U400)</f>
        <v/>
      </c>
      <c r="DF399">
        <v>386</v>
      </c>
      <c r="DG399" s="192" t="e">
        <f>INDEX($W$15:$W$401,SMALL($CS$14:$CS$401,$U400),1)</f>
        <v>#NUM!</v>
      </c>
      <c r="DH399" s="192" t="e">
        <f>INDEX($X$15:$X$401,SMALL($CT$14:$CT$401,$U400),1)</f>
        <v>#NUM!</v>
      </c>
      <c r="DI399" s="192" t="e">
        <f>INDEX($Y$15:$Y$401,SMALL($CU$14:$CU$401,$U400),1)</f>
        <v>#NUM!</v>
      </c>
      <c r="DJ399" s="192" t="e">
        <f>INDEX($Z$15:$Z$401,SMALL($CV$14:$CV$401,$U400),1)</f>
        <v>#NUM!</v>
      </c>
      <c r="DK399" s="192" t="e">
        <f>INDEX($AA$15:$AA$401,SMALL($CW$14:$CW$401,$U400),1)</f>
        <v>#NUM!</v>
      </c>
      <c r="DL399" s="192" t="e">
        <f>INDEX($AB$15:$AB$401,SMALL($CX$14:$CX$401,$U400),1)</f>
        <v>#NUM!</v>
      </c>
      <c r="DM399" s="192" t="e">
        <f>INDEX($AC$15:$AC$401,SMALL($CY$14:$CY$401,$U400),1)</f>
        <v>#NUM!</v>
      </c>
      <c r="DN399" s="192" t="e">
        <f>INDEX($AD$15:$AD$401,SMALL($CZ$14:$CZ$401,$U400),1)</f>
        <v>#NUM!</v>
      </c>
      <c r="DO399" s="192" t="e">
        <f>INDEX($AE$15:$AE$401,SMALL($DA$14:$DA$401,$U400),1)</f>
        <v>#NUM!</v>
      </c>
      <c r="DP399" s="192" t="e">
        <f>INDEX($AF$15:$AF$401,SMALL($DB$14:$DB$401,$U400),1)</f>
        <v>#NUM!</v>
      </c>
      <c r="DQ399" s="192" t="e">
        <f>INDEX($AG$15:$AG$401,SMALL($DC$14:$DC$401,$U400),1)</f>
        <v>#NUM!</v>
      </c>
      <c r="DU399" s="204" t="e">
        <f>INDEX($V$15:$V$402,SMALL($CS$14:$CS$401,U400),1)</f>
        <v>#NUM!</v>
      </c>
      <c r="DV399" s="204" t="e">
        <f>INDEX($V$15:$V$402,SMALL($CT$14:$CT$401,U400),1)</f>
        <v>#NUM!</v>
      </c>
      <c r="DW399" s="204" t="e">
        <f>INDEX($V$15:$V$402,SMALL($CU$14:$CU$401,U400),1)</f>
        <v>#NUM!</v>
      </c>
      <c r="DX399" s="204" t="e">
        <f>INDEX($V$15:$V$402,SMALL($CV$14:$CV$401,U400),1)</f>
        <v>#NUM!</v>
      </c>
      <c r="DY399" s="204" t="e">
        <f>INDEX($V$15:$V$402,SMALL($CW$14:$CW$401,U400),1)</f>
        <v>#NUM!</v>
      </c>
      <c r="DZ399" s="204" t="e">
        <f>INDEX($V$15:$V$402,SMALL($CX$14:$CX$401,U400),1)</f>
        <v>#NUM!</v>
      </c>
      <c r="EA399" s="204" t="e">
        <f>INDEX($V$15:$V$402,SMALL($CY$14:$CY$401,U400),1)</f>
        <v>#NUM!</v>
      </c>
      <c r="EB399" s="204" t="e">
        <f>INDEX($V$15:$V$402,SMALL($CZ$14:$CZ$401,U400),1)</f>
        <v>#NUM!</v>
      </c>
      <c r="EC399" s="204" t="e">
        <f>INDEX($V$15:$V$402,SMALL($DA$14:$DA$401,U400),1)</f>
        <v>#NUM!</v>
      </c>
      <c r="ED399" s="204" t="e">
        <f>INDEX($V$15:$V$402,SMALL($DB$14:$DB$401,U400),1)</f>
        <v>#NUM!</v>
      </c>
      <c r="EE399" s="204" t="e">
        <f>INDEX($V$15:$V$402,SMALL($DC$14:$DC$401,U400),1)</f>
        <v>#NUM!</v>
      </c>
    </row>
    <row r="400" spans="21:135" x14ac:dyDescent="0.3">
      <c r="U400">
        <v>386</v>
      </c>
      <c r="V400">
        <f>IF(OR(B399="",K399=CM$15,K399="AB"),800,C399)</f>
        <v>800</v>
      </c>
      <c r="W400" t="str">
        <f>IF($CG$13=2,IF(OR(E399="NO",E399=""),"",E399),IF(V400=800,"",IF(E399="","",E399)))</f>
        <v/>
      </c>
      <c r="X400" t="str">
        <f>IF(B399="","",IF(OR(W400="",W400=0),"",IF(V400=800,"",INDEX(DATA!$M$10:$Q$10,1,MATCH(W400,DATA!$M$9:$Q$9,0)))))</f>
        <v/>
      </c>
      <c r="Y400" t="str">
        <f>IF(B399="","",IF($CG$13=2,IF(OR(F399="NO",F399=""),"",F399),IF(V400=800,"",DATA!$M$11)))</f>
        <v/>
      </c>
      <c r="Z400" t="str">
        <f>IF(B399="","",IF(AND($CG$13=2,G399="NO"),"",IF(V400=800,"",LEFT(DATA!$M$12,2)&amp;D399)))</f>
        <v/>
      </c>
      <c r="AA400" t="str">
        <f>IF(B399="","",IF(AND($CG$13=2,G399="NO"),"",IF(V400=800,"",LEFT(DATA!$M$13,2)&amp;D399)))</f>
        <v/>
      </c>
      <c r="AB400" t="str">
        <f>IF(B399="","",IF(AND($CG$13=2,H399="NO"),"",IF(V400=800,"",LEFT(DATA!$M$14,2)&amp;D399)))</f>
        <v/>
      </c>
      <c r="AC400" t="str">
        <f>IF(B399="","",IF(AND($CG$13=2,H399="NO"),"",IF(V400=800,"",LEFT(DATA!$M$15,2)&amp;D399)))</f>
        <v/>
      </c>
      <c r="AD400" t="str">
        <f>IF(B399="","",IF(AND($CG$13=2,I399="NO"),"",IF(V400=800,"",LEFT(DATA!$M$16,2)&amp;D399)))</f>
        <v/>
      </c>
      <c r="AE400" t="str">
        <f>IF(B399="","",IF(AND($CG$13=2,I399="NO"),"",IF(V400=800,"",LEFT(DATA!$M$17,2)&amp;D399)))</f>
        <v/>
      </c>
      <c r="AF400" t="str">
        <f>IF(B399="","",IF(AND($CG$13=2,J399="NO"),"",IF(V400=800,"",LEFT(DATA!$M$18,2)&amp;D399)))</f>
        <v/>
      </c>
      <c r="AG400" t="str">
        <f>IF(B399="","",IF(AND($CG$13=2,J399="NO"),"",IF(V400=800,"",LEFT(DATA!$M$19,2)&amp;D399)))</f>
        <v/>
      </c>
      <c r="AJ400" s="192" t="str">
        <f>IF(AND($CG$13=2,SUMPRODUCT(--(X400:AG400&lt;&gt;""))=0),"",IF(INDEX(X400:AG400,1,$AJ$13)="","",IF(V400=800,"",U400)))</f>
        <v/>
      </c>
      <c r="AK400" s="192" t="str">
        <f>IF(ISERROR(SMALL($AJ$15:$AJ$402,U400)),"",SMALL($AJ$15:$AJ$402,U400))</f>
        <v/>
      </c>
      <c r="AL400" s="192" t="str">
        <f>IF(AK400="","",INDEX($V$15:$V$402,MATCH(AK400,$U$15:$U$402,0),1))</f>
        <v/>
      </c>
      <c r="AM400" s="192" t="e">
        <f>IF(OR(AL400="",AJ$13=12,INDEX($W$15:$AG$402,AK400,AJ$13)=0),"",INDEX($W$15:$AG$402,AK400,AJ$13))</f>
        <v>#VALUE!</v>
      </c>
      <c r="AN400" s="192">
        <v>386</v>
      </c>
      <c r="AO400" s="192" t="str">
        <f>IF(AL400="","",INDEX($W$15:$AG$402,MATCH(AL400,V$15:$V$402,0),1))</f>
        <v/>
      </c>
      <c r="AP400" s="192" t="str">
        <f>IF(AL400="","",INDEX($W$15:$AG$402,MATCH(AL400,$V$15:$V$3402,0),2))</f>
        <v/>
      </c>
      <c r="AQ400" s="192" t="str">
        <f>IF(AL400="","",INDEX($W$15:$AG$402,MATCH(AL400,$V$15:$V$402,0),3))</f>
        <v/>
      </c>
      <c r="AR400" s="192" t="str">
        <f>IF(AL400="","",INDEX($W$15:$AG$402,MATCH(AL400,$V$15:$V$402,0),4))</f>
        <v/>
      </c>
      <c r="AS400" s="192" t="str">
        <f>IF(AL400="","",INDEX($W$15:$AG$402,MATCH(AL400,$V$15:$V$402,0),5))</f>
        <v/>
      </c>
      <c r="AT400" s="192" t="str">
        <f>IF(AL400="","",INDEX($W$15:$AG$402,MATCH(AL400,$V$15:$V$402,0),6))</f>
        <v/>
      </c>
      <c r="AU400" s="192" t="str">
        <f>IF(AL400="","",INDEX($W$15:$AG$402,MATCH(AL400,$V$15:$V$402,0),7))</f>
        <v/>
      </c>
      <c r="AV400" s="192" t="str">
        <f t="shared" ref="AV400:AV402" si="387">IF(AL400="","",INDEX($W$15:$AG$402,MATCH(AL400,$V$15:$V$402,0),8))</f>
        <v/>
      </c>
      <c r="AW400" s="192" t="str">
        <f t="shared" ref="AW400:AW402" si="388">IF(AL400="","",INDEX($W$15:$AG$402,MATCH(AL400,$V$15:$V$402,0),9))</f>
        <v/>
      </c>
      <c r="AX400" s="192" t="str">
        <f t="shared" ref="AX400:AX402" si="389">IF(AL400="","",INDEX($W$15:$AG$402,MATCH(AL400,$V$15:$V$402,0),10))</f>
        <v/>
      </c>
      <c r="AY400" s="192" t="str">
        <f t="shared" ref="AY400:AY402" si="390">IF(AL400="","",INDEX($W$15:$AG$402,MATCH(AL400,$V$15:$V$402,0),11))</f>
        <v/>
      </c>
      <c r="BB400">
        <f>IF(OR(B399="",D399=$CM$15),800,IF(D399=$BB$14,B399,800))</f>
        <v>800</v>
      </c>
      <c r="BC400">
        <f>IF(OR(B399="",D399=$CM$15),800,IF(D399=$BC$14,B399,800))</f>
        <v>800</v>
      </c>
      <c r="BD400">
        <f>IF(OR(B399="",D399=$CM$15),800,IF(D399=$BD$14,B399,800))</f>
        <v>800</v>
      </c>
      <c r="BE400">
        <f>IF(OR(B399="",D399=$CM$15),800,IF(D399=$BE$14,B399,800))</f>
        <v>800</v>
      </c>
      <c r="BF400">
        <f>IF(OR(B399="",D399=$CM$15),800,IF(D399=$BF$14,B399,800))</f>
        <v>800</v>
      </c>
      <c r="BG400">
        <f>IF(OR(B399="",D399=$CM$15),800,B399)</f>
        <v>800</v>
      </c>
      <c r="BH400">
        <v>386</v>
      </c>
      <c r="BK400">
        <f>IF(AND($CG$13=2,W400=""),800,IF(OR(B399="",K399=$CM$15),800,IF(E399=BK$14,B399,800)))</f>
        <v>800</v>
      </c>
      <c r="BL400">
        <f>IF(AND($CG$13=2,W400=""),800,IF(OR(B399="",K399=$CM$15),800,IF(E399=BL$14,B399,800)))</f>
        <v>800</v>
      </c>
      <c r="BM400">
        <f>IF(AND($CG$13=2,W400=""),800,IF(OR(B399="",K399=$CM$15),800,IF(E399=BM$14,B399,800)))</f>
        <v>800</v>
      </c>
      <c r="BN400">
        <f>IF(AND($CG$13=2,W400=""),800,IF(OR(B399="",K399=$CM$15),800,IF(E399=BN$14,B399,800)))</f>
        <v>800</v>
      </c>
      <c r="BO400">
        <f>IF(OR(B399="",K399=$CM$15),800,IF(E399=BO$14,B399,800))</f>
        <v>800</v>
      </c>
      <c r="BP400">
        <f>IF(AND($CG$13=2,W400=""),800,IF(OR(B399="",K399=$CH$5),800,IF(OR(E399=$CH$2,E399=$CM$12,E399=$CN$12),B399,800)))</f>
        <v>800</v>
      </c>
      <c r="BQ400">
        <f>IF(AND($CG$13=2,E399="NO"),800,IF(OR(B399="",K399=$CM$15),800,B399))</f>
        <v>800</v>
      </c>
      <c r="CS400" s="193" t="str">
        <f>IF(W401="","",U401)</f>
        <v/>
      </c>
      <c r="CT400" s="193" t="str">
        <f>IF(X401="","",U401)</f>
        <v/>
      </c>
      <c r="CU400" s="193" t="str">
        <f>IF(Y401="","",U401)</f>
        <v/>
      </c>
      <c r="CV400" s="193" t="str">
        <f>IF(Z401="","",U401)</f>
        <v/>
      </c>
      <c r="CW400" s="193" t="str">
        <f>IF(AA401="","",U401)</f>
        <v/>
      </c>
      <c r="CX400" s="193" t="str">
        <f>IF(AB401="","",U401)</f>
        <v/>
      </c>
      <c r="CY400" s="193" t="str">
        <f>IF(AC401="","",U401)</f>
        <v/>
      </c>
      <c r="CZ400" s="193" t="str">
        <f>IF(AD401="","",U401)</f>
        <v/>
      </c>
      <c r="DA400" s="193" t="str">
        <f>IF(AE401="","",U401)</f>
        <v/>
      </c>
      <c r="DB400" s="193" t="str">
        <f>IF(AF401="","",U401)</f>
        <v/>
      </c>
      <c r="DC400" s="193" t="str">
        <f>IF(AG401="","",U401)</f>
        <v/>
      </c>
      <c r="DF400">
        <v>387</v>
      </c>
      <c r="DG400" s="192" t="e">
        <f>INDEX($W$15:$W$401,SMALL($CS$14:$CS$401,$U401),1)</f>
        <v>#NUM!</v>
      </c>
      <c r="DH400" s="192" t="e">
        <f>INDEX($X$15:$X$401,SMALL($CT$14:$CT$401,$U401),1)</f>
        <v>#NUM!</v>
      </c>
      <c r="DI400" s="192" t="e">
        <f>INDEX($Y$15:$Y$401,SMALL($CU$14:$CU$401,$U401),1)</f>
        <v>#NUM!</v>
      </c>
      <c r="DJ400" s="192" t="e">
        <f>INDEX($Z$15:$Z$401,SMALL($CV$14:$CV$401,$U401),1)</f>
        <v>#NUM!</v>
      </c>
      <c r="DK400" s="192" t="e">
        <f>INDEX($AA$15:$AA$401,SMALL($CW$14:$CW$401,$U401),1)</f>
        <v>#NUM!</v>
      </c>
      <c r="DL400" s="192" t="e">
        <f>INDEX($AB$15:$AB$401,SMALL($CX$14:$CX$401,$U401),1)</f>
        <v>#NUM!</v>
      </c>
      <c r="DM400" s="192" t="e">
        <f>INDEX($AC$15:$AC$401,SMALL($CY$14:$CY$401,$U401),1)</f>
        <v>#NUM!</v>
      </c>
      <c r="DN400" s="192" t="e">
        <f>INDEX($AD$15:$AD$401,SMALL($CZ$14:$CZ$401,$U401),1)</f>
        <v>#NUM!</v>
      </c>
      <c r="DO400" s="192" t="e">
        <f>INDEX($AE$15:$AE$401,SMALL($DA$14:$DA$401,$U401),1)</f>
        <v>#NUM!</v>
      </c>
      <c r="DP400" s="192" t="e">
        <f>INDEX($AF$15:$AF$401,SMALL($DB$14:$DB$401,$U401),1)</f>
        <v>#NUM!</v>
      </c>
      <c r="DQ400" s="192" t="e">
        <f>INDEX($AG$15:$AG$401,SMALL($DC$14:$DC$401,$U401),1)</f>
        <v>#NUM!</v>
      </c>
      <c r="DU400" s="204" t="e">
        <f>INDEX($V$15:$V$402,SMALL($CS$14:$CS$401,U401),1)</f>
        <v>#NUM!</v>
      </c>
      <c r="DV400" s="204" t="e">
        <f>INDEX($V$15:$V$402,SMALL($CT$14:$CT$401,U401),1)</f>
        <v>#NUM!</v>
      </c>
      <c r="DW400" s="204" t="e">
        <f>INDEX($V$15:$V$402,SMALL($CU$14:$CU$401,U401),1)</f>
        <v>#NUM!</v>
      </c>
      <c r="DX400" s="204" t="e">
        <f>INDEX($V$15:$V$402,SMALL($CV$14:$CV$401,U401),1)</f>
        <v>#NUM!</v>
      </c>
      <c r="DY400" s="204" t="e">
        <f>INDEX($V$15:$V$402,SMALL($CW$14:$CW$401,U401),1)</f>
        <v>#NUM!</v>
      </c>
      <c r="DZ400" s="204" t="e">
        <f>INDEX($V$15:$V$402,SMALL($CX$14:$CX$401,U401),1)</f>
        <v>#NUM!</v>
      </c>
      <c r="EA400" s="204" t="e">
        <f>INDEX($V$15:$V$402,SMALL($CY$14:$CY$401,U401),1)</f>
        <v>#NUM!</v>
      </c>
      <c r="EB400" s="204" t="e">
        <f>INDEX($V$15:$V$402,SMALL($CZ$14:$CZ$401,U401),1)</f>
        <v>#NUM!</v>
      </c>
      <c r="EC400" s="204" t="e">
        <f>INDEX($V$15:$V$402,SMALL($DA$14:$DA$401,U401),1)</f>
        <v>#NUM!</v>
      </c>
      <c r="ED400" s="204" t="e">
        <f>INDEX($V$15:$V$402,SMALL($DB$14:$DB$401,U401),1)</f>
        <v>#NUM!</v>
      </c>
      <c r="EE400" s="204" t="e">
        <f>INDEX($V$15:$V$402,SMALL($DC$14:$DC$401,U401),1)</f>
        <v>#NUM!</v>
      </c>
    </row>
    <row r="401" spans="21:135" x14ac:dyDescent="0.3">
      <c r="U401">
        <v>387</v>
      </c>
      <c r="V401">
        <f>IF(OR(B400="",K400=CM$15,K400="AB"),800,C400)</f>
        <v>800</v>
      </c>
      <c r="W401" t="str">
        <f>IF($CG$13=2,IF(OR(E400="NO",E400=""),"",E400),IF(V401=800,"",IF(E400="","",E400)))</f>
        <v/>
      </c>
      <c r="X401" t="str">
        <f>IF(B400="","",IF(OR(W401="",W401=0),"",IF(V401=800,"",INDEX(DATA!$M$10:$Q$10,1,MATCH(W401,DATA!$M$9:$Q$9,0)))))</f>
        <v/>
      </c>
      <c r="Y401" t="str">
        <f>IF(B400="","",IF($CG$13=2,IF(OR(F400="NO",F400=""),"",F400),IF(V401=800,"",DATA!$M$11)))</f>
        <v/>
      </c>
      <c r="Z401" t="str">
        <f>IF(B400="","",IF(AND($CG$13=2,G400="NO"),"",IF(V401=800,"",LEFT(DATA!$M$12,2)&amp;D400)))</f>
        <v/>
      </c>
      <c r="AA401" t="str">
        <f>IF(B400="","",IF(AND($CG$13=2,G400="NO"),"",IF(V401=800,"",LEFT(DATA!$M$13,2)&amp;D400)))</f>
        <v/>
      </c>
      <c r="AB401" t="str">
        <f>IF(B400="","",IF(AND($CG$13=2,H400="NO"),"",IF(V401=800,"",LEFT(DATA!$M$14,2)&amp;D400)))</f>
        <v/>
      </c>
      <c r="AC401" t="str">
        <f>IF(B400="","",IF(AND($CG$13=2,H400="NO"),"",IF(V401=800,"",LEFT(DATA!$M$15,2)&amp;D400)))</f>
        <v/>
      </c>
      <c r="AD401" t="str">
        <f>IF(B400="","",IF(AND($CG$13=2,I400="NO"),"",IF(V401=800,"",LEFT(DATA!$M$16,2)&amp;D400)))</f>
        <v/>
      </c>
      <c r="AE401" t="str">
        <f>IF(B400="","",IF(AND($CG$13=2,I400="NO"),"",IF(V401=800,"",LEFT(DATA!$M$17,2)&amp;D400)))</f>
        <v/>
      </c>
      <c r="AF401" t="str">
        <f>IF(B400="","",IF(AND($CG$13=2,J400="NO"),"",IF(V401=800,"",LEFT(DATA!$M$18,2)&amp;D400)))</f>
        <v/>
      </c>
      <c r="AG401" t="str">
        <f>IF(B400="","",IF(AND($CG$13=2,J400="NO"),"",IF(V401=800,"",LEFT(DATA!$M$19,2)&amp;D400)))</f>
        <v/>
      </c>
      <c r="AJ401" s="192" t="str">
        <f>IF(AND($CG$13=2,SUMPRODUCT(--(X401:AG401&lt;&gt;""))=0),"",IF(INDEX(X401:AG401,1,$AJ$13)="","",IF(V401=800,"",U401)))</f>
        <v/>
      </c>
      <c r="AK401" s="192" t="str">
        <f>IF(ISERROR(SMALL($AJ$15:$AJ$402,U401)),"",SMALL($AJ$15:$AJ$402,U401))</f>
        <v/>
      </c>
      <c r="AL401" s="192" t="str">
        <f>IF(AK401="","",INDEX($V$15:$V$402,MATCH(AK401,$U$15:$U$402,0),1))</f>
        <v/>
      </c>
      <c r="AM401" s="192" t="e">
        <f>IF(OR(AL401="",AJ$13=12,INDEX($W$15:$AG$402,AK401,AJ$13)=0),"",INDEX($W$15:$AG$402,AK401,AJ$13))</f>
        <v>#VALUE!</v>
      </c>
      <c r="AN401" s="192">
        <v>387</v>
      </c>
      <c r="AO401" s="192" t="str">
        <f>IF(AL401="","",INDEX($W$15:$AG$402,MATCH(AL401,V$15:$V$402,0),1))</f>
        <v/>
      </c>
      <c r="AP401" s="192" t="str">
        <f>IF(AL401="","",INDEX($W$15:$AG$402,MATCH(AL401,$V$15:$V$3402,0),2))</f>
        <v/>
      </c>
      <c r="AQ401" s="192" t="str">
        <f>IF(AL401="","",INDEX($W$15:$AG$402,MATCH(AL401,$V$15:$V$402,0),3))</f>
        <v/>
      </c>
      <c r="AR401" s="192" t="str">
        <f>IF(AL401="","",INDEX($W$15:$AG$402,MATCH(AL401,$V$15:$V$402,0),4))</f>
        <v/>
      </c>
      <c r="AS401" s="192" t="str">
        <f>IF(AL401="","",INDEX($W$15:$AG$402,MATCH(AL401,$V$15:$V$402,0),5))</f>
        <v/>
      </c>
      <c r="AT401" s="192" t="str">
        <f>IF(AL401="","",INDEX($W$15:$AG$402,MATCH(AL401,$V$15:$V$402,0),6))</f>
        <v/>
      </c>
      <c r="AU401" s="192" t="str">
        <f>IF(AL401="","",INDEX($W$15:$AG$402,MATCH(AL401,$V$15:$V$402,0),7))</f>
        <v/>
      </c>
      <c r="AV401" s="192" t="str">
        <f t="shared" si="387"/>
        <v/>
      </c>
      <c r="AW401" s="192" t="str">
        <f t="shared" si="388"/>
        <v/>
      </c>
      <c r="AX401" s="192" t="str">
        <f t="shared" si="389"/>
        <v/>
      </c>
      <c r="AY401" s="192" t="str">
        <f t="shared" si="390"/>
        <v/>
      </c>
      <c r="BB401">
        <f>IF(OR(B400="",D400=$CM$15),800,IF(D400=$BB$14,B400,800))</f>
        <v>800</v>
      </c>
      <c r="BC401">
        <f>IF(OR(B400="",D400=$CM$15),800,IF(D400=$BC$14,B400,800))</f>
        <v>800</v>
      </c>
      <c r="BD401">
        <f>IF(OR(B400="",D400=$CM$15),800,IF(D400=$BD$14,B400,800))</f>
        <v>800</v>
      </c>
      <c r="BE401">
        <f>IF(OR(B400="",D400=$CM$15),800,IF(D400=$BE$14,B400,800))</f>
        <v>800</v>
      </c>
      <c r="BF401">
        <f>IF(OR(B400="",D400=$CM$15),800,IF(D400=$BF$14,B400,800))</f>
        <v>800</v>
      </c>
      <c r="BG401">
        <f>IF(OR(B400="",D400=$CM$15),800,B400)</f>
        <v>800</v>
      </c>
      <c r="BH401">
        <v>387</v>
      </c>
      <c r="BK401">
        <f>IF(AND($CG$13=2,W401=""),800,IF(OR(B400="",K400=$CM$15),800,IF(E400=BK$14,B400,800)))</f>
        <v>800</v>
      </c>
      <c r="BL401">
        <f>IF(AND($CG$13=2,W401=""),800,IF(OR(B400="",K400=$CM$15),800,IF(E400=BL$14,B400,800)))</f>
        <v>800</v>
      </c>
      <c r="BM401">
        <f>IF(AND($CG$13=2,W401=""),800,IF(OR(B400="",K400=$CM$15),800,IF(E400=BM$14,B400,800)))</f>
        <v>800</v>
      </c>
      <c r="BN401">
        <f>IF(AND($CG$13=2,W401=""),800,IF(OR(B400="",K400=$CM$15),800,IF(E400=BN$14,B400,800)))</f>
        <v>800</v>
      </c>
      <c r="BO401">
        <f>IF(OR(B400="",K400=$CM$15),800,IF(E400=BO$14,B400,800))</f>
        <v>800</v>
      </c>
      <c r="BP401">
        <f>IF(AND($CG$13=2,W401=""),800,IF(OR(B400="",K400=$CH$5),800,IF(OR(E400=$CH$2,E400=$CM$12,E400=$CN$12),B400,800)))</f>
        <v>800</v>
      </c>
      <c r="BQ401">
        <f>IF(AND($CG$13=2,E400="NO"),800,IF(OR(B400="",K400=$CM$15),800,B400))</f>
        <v>800</v>
      </c>
      <c r="CS401" s="193" t="str">
        <f>IF(W402="","",U402)</f>
        <v/>
      </c>
      <c r="CT401" s="193" t="str">
        <f>IF(X402="","",U402)</f>
        <v/>
      </c>
      <c r="CU401" s="193" t="str">
        <f>IF(Y402="","",U402)</f>
        <v/>
      </c>
      <c r="CV401" s="193" t="str">
        <f>IF(Z402="","",U402)</f>
        <v/>
      </c>
      <c r="CW401" s="193" t="str">
        <f>IF(AA402="","",U402)</f>
        <v/>
      </c>
      <c r="CX401" s="193" t="str">
        <f>IF(AB402="","",U402)</f>
        <v/>
      </c>
      <c r="CY401" s="193" t="str">
        <f>IF(AC402="","",U402)</f>
        <v/>
      </c>
      <c r="CZ401" s="193" t="str">
        <f>IF(AD402="","",U402)</f>
        <v/>
      </c>
      <c r="DA401" s="193" t="str">
        <f>IF(AE402="","",U402)</f>
        <v/>
      </c>
      <c r="DB401" s="193" t="str">
        <f>IF(AF402="","",U402)</f>
        <v/>
      </c>
      <c r="DC401" s="193" t="str">
        <f>IF(AG402="","",U402)</f>
        <v/>
      </c>
      <c r="DF401">
        <v>388</v>
      </c>
      <c r="DG401" s="192" t="e">
        <f>INDEX($W$15:$W$401,SMALL($CS$14:$CS$401,$U402),1)</f>
        <v>#NUM!</v>
      </c>
      <c r="DH401" s="192" t="e">
        <f>INDEX($X$15:$X$401,SMALL($CT$14:$CT$401,$U402),1)</f>
        <v>#NUM!</v>
      </c>
      <c r="DI401" s="192" t="e">
        <f>INDEX($Y$15:$Y$401,SMALL($CU$14:$CU$401,$U402),1)</f>
        <v>#NUM!</v>
      </c>
      <c r="DJ401" s="192" t="e">
        <f>INDEX($Z$15:$Z$401,SMALL($CV$14:$CV$401,$U402),1)</f>
        <v>#NUM!</v>
      </c>
      <c r="DK401" s="192" t="e">
        <f>INDEX($AA$15:$AA$401,SMALL($CW$14:$CW$401,$U402),1)</f>
        <v>#NUM!</v>
      </c>
      <c r="DL401" s="192" t="e">
        <f>INDEX($AB$15:$AB$401,SMALL($CX$14:$CX$401,$U402),1)</f>
        <v>#NUM!</v>
      </c>
      <c r="DM401" s="192" t="e">
        <f>INDEX($AC$15:$AC$401,SMALL($CY$14:$CY$401,$U402),1)</f>
        <v>#NUM!</v>
      </c>
      <c r="DN401" s="192" t="e">
        <f>INDEX($AD$15:$AD$401,SMALL($CZ$14:$CZ$401,$U402),1)</f>
        <v>#NUM!</v>
      </c>
      <c r="DO401" s="192" t="e">
        <f>INDEX($AE$15:$AE$401,SMALL($DA$14:$DA$401,$U402),1)</f>
        <v>#NUM!</v>
      </c>
      <c r="DP401" s="192" t="e">
        <f>INDEX($AF$15:$AF$401,SMALL($DB$14:$DB$401,$U402),1)</f>
        <v>#NUM!</v>
      </c>
      <c r="DQ401" s="192" t="e">
        <f>INDEX($AG$15:$AG$401,SMALL($DC$14:$DC$401,$U402),1)</f>
        <v>#NUM!</v>
      </c>
      <c r="DU401" s="204" t="e">
        <f>INDEX($V$15:$V$402,SMALL($CS$14:$CS$401,U402),1)</f>
        <v>#NUM!</v>
      </c>
      <c r="DV401" s="204" t="e">
        <f>INDEX($V$15:$V$402,SMALL($CT$14:$CT$401,U402),1)</f>
        <v>#NUM!</v>
      </c>
      <c r="DW401" s="204" t="e">
        <f>INDEX($V$15:$V$402,SMALL($CU$14:$CU$401,U402),1)</f>
        <v>#NUM!</v>
      </c>
      <c r="DX401" s="204" t="e">
        <f>INDEX($V$15:$V$402,SMALL($CV$14:$CV$401,U402),1)</f>
        <v>#NUM!</v>
      </c>
      <c r="DY401" s="204" t="e">
        <f>INDEX($V$15:$V$402,SMALL($CW$14:$CW$401,U402),1)</f>
        <v>#NUM!</v>
      </c>
      <c r="DZ401" s="204" t="e">
        <f>INDEX($V$15:$V$402,SMALL($CX$14:$CX$401,U402),1)</f>
        <v>#NUM!</v>
      </c>
      <c r="EA401" s="204" t="e">
        <f>INDEX($V$15:$V$402,SMALL($CY$14:$CY$401,U402),1)</f>
        <v>#NUM!</v>
      </c>
      <c r="EB401" s="204" t="e">
        <f>INDEX($V$15:$V$402,SMALL($CZ$14:$CZ$401,U402),1)</f>
        <v>#NUM!</v>
      </c>
      <c r="EC401" s="204" t="e">
        <f>INDEX($V$15:$V$402,SMALL($DA$14:$DA$401,U402),1)</f>
        <v>#NUM!</v>
      </c>
      <c r="ED401" s="204" t="e">
        <f>INDEX($V$15:$V$402,SMALL($DB$14:$DB$401,U402),1)</f>
        <v>#NUM!</v>
      </c>
      <c r="EE401" s="204" t="e">
        <f>INDEX($V$15:$V$402,SMALL($DC$14:$DC$401,U402),1)</f>
        <v>#NUM!</v>
      </c>
    </row>
    <row r="402" spans="21:135" x14ac:dyDescent="0.3">
      <c r="U402">
        <v>388</v>
      </c>
      <c r="V402">
        <f>IF(OR(B401="",K401=CM$15,K401="AB"),800,C401)</f>
        <v>800</v>
      </c>
      <c r="W402" t="str">
        <f>IF($CG$13=2,IF(OR(E401="NO",E401=""),"",E401),IF(V402=800,"",IF(E401="","",E401)))</f>
        <v/>
      </c>
      <c r="X402" t="str">
        <f>IF(B401="","",IF(OR(W402="",W402=0),"",IF(V402=800,"",INDEX(DATA!$M$10:$Q$10,1,MATCH(W402,DATA!$M$9:$Q$9,0)))))</f>
        <v/>
      </c>
      <c r="Y402" t="str">
        <f>IF(B401="","",IF($CG$13=2,IF(OR(F401="NO",F401=""),"",F401),IF(V402=800,"",DATA!$M$11)))</f>
        <v/>
      </c>
      <c r="Z402" t="str">
        <f>IF(B401="","",IF(AND($CG$13=2,G401="NO"),"",IF(V402=800,"",LEFT(DATA!$M$12,2)&amp;D401)))</f>
        <v/>
      </c>
      <c r="AA402" t="str">
        <f>IF(B401="","",IF(AND($CG$13=2,G401="NO"),"",IF(V402=800,"",LEFT(DATA!$M$13,2)&amp;D401)))</f>
        <v/>
      </c>
      <c r="AB402" t="str">
        <f>IF(B401="","",IF(AND($CG$13=2,H401="NO"),"",IF(V402=800,"",LEFT(DATA!$M$14,2)&amp;D401)))</f>
        <v/>
      </c>
      <c r="AC402" t="str">
        <f>IF(B401="","",IF(AND($CG$13=2,H401="NO"),"",IF(V402=800,"",LEFT(DATA!$M$15,2)&amp;D401)))</f>
        <v/>
      </c>
      <c r="AD402" t="str">
        <f>IF(B401="","",IF(AND($CG$13=2,I401="NO"),"",IF(V402=800,"",LEFT(DATA!$M$16,2)&amp;D401)))</f>
        <v/>
      </c>
      <c r="AE402" t="str">
        <f>IF(B401="","",IF(AND($CG$13=2,I401="NO"),"",IF(V402=800,"",LEFT(DATA!$M$17,2)&amp;D401)))</f>
        <v/>
      </c>
      <c r="AF402" t="str">
        <f>IF(B401="","",IF(AND($CG$13=2,J401="NO"),"",IF(V402=800,"",LEFT(DATA!$M$18,2)&amp;D401)))</f>
        <v/>
      </c>
      <c r="AG402" t="str">
        <f>IF(B401="","",IF(AND($CG$13=2,J401="NO"),"",IF(V402=800,"",LEFT(DATA!$M$19,2)&amp;D401)))</f>
        <v/>
      </c>
      <c r="AJ402" s="192" t="str">
        <f>IF(AND($CG$13=2,SUMPRODUCT(--(X402:AG402&lt;&gt;""))=0),"",IF(INDEX(X402:AG402,1,$AJ$13)="","",IF(V402=800,"",U402)))</f>
        <v/>
      </c>
      <c r="AK402" s="192" t="str">
        <f>IF(ISERROR(SMALL($AJ$15:$AJ$402,U402)),"",SMALL($AJ$15:$AJ$402,U402))</f>
        <v/>
      </c>
      <c r="AL402" s="192" t="str">
        <f>IF(AK402="","",INDEX($V$15:$V$402,MATCH(AK402,$U$15:$U$402,0),1))</f>
        <v/>
      </c>
      <c r="AM402" s="192" t="e">
        <f>IF(OR(AL402="",AJ$13=12,INDEX($W$15:$AG$402,AK402,AJ$13)=0),"",INDEX($W$15:$AG$402,AK402,AJ$13))</f>
        <v>#VALUE!</v>
      </c>
      <c r="AN402" s="194">
        <v>388</v>
      </c>
      <c r="AO402" s="192" t="str">
        <f>IF(AL402="","",INDEX($W$15:$AG$402,MATCH(AL402,V$15:$V$402,0),1))</f>
        <v/>
      </c>
      <c r="AP402" s="192" t="str">
        <f>IF(AL402="","",INDEX($W$15:$AG$402,MATCH(AL402,$V$15:$V$3402,0),2))</f>
        <v/>
      </c>
      <c r="AQ402" s="192" t="str">
        <f>IF(AL402="","",INDEX($W$15:$AG$402,MATCH(AL402,$V$15:$V$402,0),3))</f>
        <v/>
      </c>
      <c r="AR402" s="192" t="str">
        <f>IF(AL402="","",INDEX($W$15:$AG$402,MATCH(AL402,$V$15:$V$402,0),4))</f>
        <v/>
      </c>
      <c r="AS402" s="192" t="str">
        <f>IF(AL402="","",INDEX($W$15:$AG$402,MATCH(AL402,$V$15:$V$402,0),5))</f>
        <v/>
      </c>
      <c r="AT402" s="192" t="str">
        <f>IF(AL402="","",INDEX($W$15:$AG$402,MATCH(AL402,$V$15:$V$402,0),6))</f>
        <v/>
      </c>
      <c r="AU402" s="192" t="str">
        <f>IF(AL402="","",INDEX($W$15:$AG$402,MATCH(AL402,$V$15:$V$402,0),7))</f>
        <v/>
      </c>
      <c r="AV402" s="192" t="str">
        <f t="shared" si="387"/>
        <v/>
      </c>
      <c r="AW402" s="192" t="str">
        <f t="shared" si="388"/>
        <v/>
      </c>
      <c r="AX402" s="192" t="str">
        <f t="shared" si="389"/>
        <v/>
      </c>
      <c r="AY402" s="192" t="str">
        <f t="shared" si="390"/>
        <v/>
      </c>
      <c r="BB402">
        <f>IF(OR(B401="",D401=$CM$15),800,IF(D401=$BB$14,B401,800))</f>
        <v>800</v>
      </c>
      <c r="BC402">
        <f>IF(OR(B401="",D401=$CM$15),800,IF(D401=$BC$14,B401,800))</f>
        <v>800</v>
      </c>
      <c r="BD402">
        <f>IF(OR(B401="",D401=$CM$15),800,IF(D401=$BD$14,B401,800))</f>
        <v>800</v>
      </c>
      <c r="BE402">
        <f>IF(OR(B401="",D401=$CM$15),800,IF(D401=$BE$14,B401,800))</f>
        <v>800</v>
      </c>
      <c r="BF402">
        <f>IF(OR(B401="",D401=$CM$15),800,IF(D401=$BF$14,B401,800))</f>
        <v>800</v>
      </c>
      <c r="BG402">
        <f>IF(OR(B401="",D401=$CM$15),800,B401)</f>
        <v>800</v>
      </c>
      <c r="BH402">
        <v>388</v>
      </c>
      <c r="BK402">
        <f>IF(AND($CG$13=2,W402=""),800,IF(OR(B401="",K401=$CM$15),800,IF(E401=BK$14,B401,800)))</f>
        <v>800</v>
      </c>
      <c r="BL402">
        <f>IF(AND($CG$13=2,W402=""),800,IF(OR(B401="",K401=$CM$15),800,IF(E401=BL$14,B401,800)))</f>
        <v>800</v>
      </c>
      <c r="BM402">
        <f>IF(AND($CG$13=2,W402=""),800,IF(OR(B401="",K401=$CM$15),800,IF(E401=BM$14,B401,800)))</f>
        <v>800</v>
      </c>
      <c r="BN402">
        <f>IF(AND($CG$13=2,W402=""),800,IF(OR(B401="",K401=$CM$15),800,IF(E401=BN$14,B401,800)))</f>
        <v>800</v>
      </c>
      <c r="BO402">
        <f>IF(OR(B401="",K401=$CM$15),800,IF(E401=BO$14,B401,800))</f>
        <v>800</v>
      </c>
      <c r="BP402">
        <f>IF(AND($CG$13=2,W402=""),800,IF(OR(B401="",K401=$CH$5),800,IF(OR(E401=$CH$2,E401=$CM$12,E401=$CN$12),B401,800)))</f>
        <v>800</v>
      </c>
      <c r="BQ402">
        <f>IF(AND($CG$13=2,E401="NO"),800,IF(OR(B401="",K401=$CM$15),800,B401))</f>
        <v>800</v>
      </c>
      <c r="CS402" s="193" t="str">
        <f>IF(W403="","",U403)</f>
        <v/>
      </c>
      <c r="CT402" s="193" t="str">
        <f>IF(X403="","",U403)</f>
        <v/>
      </c>
      <c r="CU402" s="193" t="str">
        <f>IF(Y403="","",U403)</f>
        <v/>
      </c>
      <c r="CV402" s="193" t="str">
        <f>IF(Z403="","",U403)</f>
        <v/>
      </c>
      <c r="CW402" s="193" t="str">
        <f>IF(AA403="","",U403)</f>
        <v/>
      </c>
      <c r="CX402" s="193" t="str">
        <f>IF(AB403="","",U403)</f>
        <v/>
      </c>
      <c r="CY402" s="193" t="str">
        <f>IF(AC403="","",U403)</f>
        <v/>
      </c>
      <c r="CZ402" s="193" t="str">
        <f>IF(AD403="","",U403)</f>
        <v/>
      </c>
      <c r="DA402" s="193" t="str">
        <f>IF(AE403="","",U403)</f>
        <v/>
      </c>
      <c r="DB402" s="193" t="str">
        <f>IF(AF403="","",U403)</f>
        <v/>
      </c>
      <c r="DC402" s="193" t="str">
        <f>IF(AG403="","",U403)</f>
        <v/>
      </c>
      <c r="DF402">
        <v>389</v>
      </c>
      <c r="DG402" s="192" t="e">
        <f>INDEX($W$15:$W$401,SMALL($CS$14:$CS$401,$U403),1)</f>
        <v>#NUM!</v>
      </c>
      <c r="DH402" s="192" t="e">
        <f>INDEX($X$15:$X$401,SMALL($CT$14:$CT$401,$U403),1)</f>
        <v>#NUM!</v>
      </c>
      <c r="DI402" s="192" t="e">
        <f>INDEX($Y$15:$Y$401,SMALL($CU$14:$CU$401,$U403),1)</f>
        <v>#NUM!</v>
      </c>
      <c r="DJ402" s="192" t="e">
        <f>INDEX($Z$15:$Z$401,SMALL($CV$14:$CV$401,$U403),1)</f>
        <v>#NUM!</v>
      </c>
      <c r="DK402" s="192" t="e">
        <f>INDEX($AA$15:$AA$401,SMALL($CW$14:$CW$401,$U403),1)</f>
        <v>#NUM!</v>
      </c>
      <c r="DL402" s="192" t="e">
        <f>INDEX($AB$15:$AB$401,SMALL($CX$14:$CX$401,$U403),1)</f>
        <v>#NUM!</v>
      </c>
      <c r="DM402" s="192" t="e">
        <f>INDEX($AC$15:$AC$401,SMALL($CY$14:$CY$401,$U403),1)</f>
        <v>#NUM!</v>
      </c>
      <c r="DN402" s="192" t="e">
        <f>INDEX($AD$15:$AD$401,SMALL($CZ$14:$CZ$401,$U403),1)</f>
        <v>#NUM!</v>
      </c>
      <c r="DO402" s="192" t="e">
        <f>INDEX($AE$15:$AE$401,SMALL($DA$14:$DA$401,$U403),1)</f>
        <v>#NUM!</v>
      </c>
      <c r="DP402" s="192" t="e">
        <f>INDEX($AF$15:$AF$401,SMALL($DB$14:$DB$401,$U403),1)</f>
        <v>#NUM!</v>
      </c>
      <c r="DQ402" s="192" t="e">
        <f>INDEX($AG$15:$AG$401,SMALL($DC$14:$DC$401,$U403),1)</f>
        <v>#NUM!</v>
      </c>
    </row>
    <row r="406" spans="21:135" x14ac:dyDescent="0.3">
      <c r="AE406">
        <f>COUNTIFS(Medium!DL$14:DL$402,$B47,Medium!DF$14:DF$402,"&gt;="&amp;$AQ$28,Medium!DF$14:DF$402,"&lt;="&amp;$AQ$31)</f>
        <v>0</v>
      </c>
    </row>
  </sheetData>
  <sheetProtection algorithmName="SHA-512" hashValue="qaJru2jKXf8tSjPwBBbU695Hg/3CUDMVqE/KOwshu5OwFhw2Pb5G6xYtzdPKfQYWWvf5DSmXk1pv0h0pKM3rjg==" saltValue="RfT6otnudVLi7tGNAH1v3g==" spinCount="100000" sheet="1" objects="1" scenarios="1"/>
  <mergeCells count="4">
    <mergeCell ref="CG11:CJ11"/>
    <mergeCell ref="CL11:CP11"/>
    <mergeCell ref="B12:K12"/>
    <mergeCell ref="B11:K11"/>
  </mergeCells>
  <conditionalFormatting sqref="E14:J363">
    <cfRule type="notContainsBlanks" dxfId="13" priority="1" stopIfTrue="1">
      <formula>LEN(TRIM(E14))&gt;0</formula>
    </cfRule>
  </conditionalFormatting>
  <dataValidations xWindow="837" yWindow="480" count="3">
    <dataValidation type="list" allowBlank="1" showInputMessage="1" showErrorMessage="1" prompt="T=TELUGU MEDIUM_x000a_E=ENGLISH MEDIUM_x000a_U=URDU MEDIUM_x000a_H=HINDI MEDIUM_x000a_K=KANADA MEDIUM" sqref="D14:D363" xr:uid="{00000000-0002-0000-0200-000000000000}">
      <formula1>$U$2:$U$8</formula1>
    </dataValidation>
    <dataValidation type="list" allowBlank="1" showInputMessage="1" showErrorMessage="1" sqref="K14:K363" xr:uid="{00000000-0002-0000-0200-000001000000}">
      <formula1>$CM$14:$CM$17</formula1>
    </dataValidation>
    <dataValidation type="list" allowBlank="1" showInputMessage="1" showErrorMessage="1" sqref="E14:J363" xr:uid="{00000000-0002-0000-0200-000002000000}">
      <formula1>$CN$13:$CN$19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fitToPage="1"/>
  </sheetPr>
  <dimension ref="B1:L36"/>
  <sheetViews>
    <sheetView showGridLines="0" showRowColHeaders="0" workbookViewId="0">
      <selection activeCell="K5" sqref="K5"/>
    </sheetView>
  </sheetViews>
  <sheetFormatPr defaultRowHeight="14.4" x14ac:dyDescent="0.3"/>
  <cols>
    <col min="1" max="1" width="4.33203125" customWidth="1"/>
    <col min="2" max="2" width="5.6640625" customWidth="1"/>
    <col min="3" max="3" width="27.109375" customWidth="1"/>
    <col min="4" max="4" width="20" customWidth="1"/>
    <col min="5" max="5" width="7.109375" customWidth="1"/>
    <col min="6" max="6" width="7.6640625" customWidth="1"/>
    <col min="7" max="9" width="7.109375" customWidth="1"/>
    <col min="10" max="10" width="14.109375" customWidth="1"/>
    <col min="11" max="11" width="6.21875" customWidth="1"/>
  </cols>
  <sheetData>
    <row r="1" spans="2:12" x14ac:dyDescent="0.3">
      <c r="B1" s="28"/>
      <c r="C1" s="28"/>
      <c r="D1" s="28"/>
      <c r="E1" s="28"/>
      <c r="F1" s="28"/>
      <c r="G1" s="28"/>
      <c r="H1" s="28"/>
      <c r="I1" s="28"/>
      <c r="J1" s="28"/>
    </row>
    <row r="2" spans="2:12" ht="19.8" x14ac:dyDescent="0.45">
      <c r="B2" s="1163" t="str">
        <f>'Speed Post Account'!B2</f>
        <v>SSC Public Exams March 2024</v>
      </c>
      <c r="C2" s="1163"/>
      <c r="D2" s="1163"/>
      <c r="E2" s="1163"/>
      <c r="F2" s="1163"/>
      <c r="G2" s="1163"/>
      <c r="H2" s="1163"/>
      <c r="I2" s="1163"/>
      <c r="J2" s="1163"/>
    </row>
    <row r="3" spans="2:12" ht="19.8" x14ac:dyDescent="0.5">
      <c r="B3" s="1191" t="s">
        <v>208</v>
      </c>
      <c r="C3" s="1191"/>
      <c r="D3" s="1191"/>
      <c r="E3" s="1191"/>
      <c r="F3" s="1191"/>
      <c r="G3" s="1191"/>
      <c r="H3" s="1191"/>
      <c r="I3" s="1191"/>
      <c r="J3" s="1191"/>
      <c r="K3" s="28"/>
    </row>
    <row r="4" spans="2:12" ht="19.8" x14ac:dyDescent="0.45">
      <c r="B4" s="106"/>
      <c r="C4" s="137" t="str">
        <f>Remuneration!C4</f>
        <v>Center No. and Name</v>
      </c>
      <c r="D4" s="138" t="str">
        <f>'Speed Post Account'!E4</f>
        <v>ZPH School,  xxxx</v>
      </c>
      <c r="E4" s="106"/>
      <c r="F4" s="106"/>
      <c r="G4" s="106"/>
      <c r="H4" s="106"/>
      <c r="I4" s="106"/>
      <c r="J4" s="106"/>
      <c r="K4" s="28"/>
    </row>
    <row r="5" spans="2:12" ht="20.399999999999999" thickBot="1" x14ac:dyDescent="0.5">
      <c r="B5" s="106"/>
      <c r="C5" s="137" t="str">
        <f>Remuneration!C5</f>
        <v>District Code. &amp; Name</v>
      </c>
      <c r="D5" s="138" t="str">
        <f>'Speed Post Account'!E5</f>
        <v>13 - Kurnool</v>
      </c>
      <c r="E5" s="106"/>
      <c r="F5" s="106"/>
      <c r="G5" s="106"/>
      <c r="H5" s="106"/>
      <c r="I5" s="106"/>
      <c r="J5" s="106"/>
      <c r="K5" s="28"/>
    </row>
    <row r="6" spans="2:12" ht="28.2" thickBot="1" x14ac:dyDescent="0.35">
      <c r="B6" s="423" t="s">
        <v>93</v>
      </c>
      <c r="C6" s="424" t="s">
        <v>191</v>
      </c>
      <c r="D6" s="424" t="s">
        <v>192</v>
      </c>
      <c r="E6" s="424" t="s">
        <v>209</v>
      </c>
      <c r="F6" s="424" t="s">
        <v>210</v>
      </c>
      <c r="G6" s="424" t="s">
        <v>72</v>
      </c>
      <c r="H6" s="424" t="s">
        <v>195</v>
      </c>
      <c r="I6" s="424" t="s">
        <v>85</v>
      </c>
      <c r="J6" s="425" t="s">
        <v>196</v>
      </c>
      <c r="K6" s="492"/>
    </row>
    <row r="7" spans="2:12" s="3" customFormat="1" ht="29.25" customHeight="1" x14ac:dyDescent="0.25">
      <c r="B7" s="426">
        <f>Remuneration!B7</f>
        <v>1</v>
      </c>
      <c r="C7" s="302" t="str">
        <f>Remuneration!C7</f>
        <v>Sri. S.Ranganna</v>
      </c>
      <c r="D7" s="303" t="str">
        <f>Remuneration!D7</f>
        <v>Chief Superintendent</v>
      </c>
      <c r="E7" s="303"/>
      <c r="F7" s="303"/>
      <c r="G7" s="303">
        <f>E7+F7</f>
        <v>0</v>
      </c>
      <c r="H7" s="303"/>
      <c r="I7" s="303">
        <f>G7-H7</f>
        <v>0</v>
      </c>
      <c r="J7" s="304"/>
      <c r="K7" s="455">
        <f>IF(C7="",0,1)</f>
        <v>1</v>
      </c>
      <c r="L7" s="30"/>
    </row>
    <row r="8" spans="2:12" s="3" customFormat="1" ht="33" customHeight="1" x14ac:dyDescent="0.25">
      <c r="B8" s="427">
        <f>Remuneration!B8</f>
        <v>2</v>
      </c>
      <c r="C8" s="302" t="str">
        <f>Remuneration!C8</f>
        <v>Sri. H.Subba Rao</v>
      </c>
      <c r="D8" s="303" t="str">
        <f>Remuneration!D8</f>
        <v>Departmental Officer</v>
      </c>
      <c r="E8" s="305"/>
      <c r="F8" s="305"/>
      <c r="G8" s="305">
        <f t="shared" ref="G8:G25" si="0">E8+F8</f>
        <v>0</v>
      </c>
      <c r="H8" s="305"/>
      <c r="I8" s="305">
        <f t="shared" ref="I8:I25" si="1">G8-H8</f>
        <v>0</v>
      </c>
      <c r="J8" s="306"/>
      <c r="K8" s="455">
        <f t="shared" ref="K8:K27" si="2">IF(C8="",0,1)</f>
        <v>1</v>
      </c>
      <c r="L8" s="30"/>
    </row>
    <row r="9" spans="2:12" s="3" customFormat="1" ht="20.100000000000001" customHeight="1" x14ac:dyDescent="0.25">
      <c r="B9" s="427">
        <f>Remuneration!B9</f>
        <v>3</v>
      </c>
      <c r="C9" s="302" t="str">
        <f>Remuneration!C9</f>
        <v>Smt. Surekha</v>
      </c>
      <c r="D9" s="303" t="str">
        <f>Remuneration!D9</f>
        <v>Invigilator</v>
      </c>
      <c r="E9" s="305"/>
      <c r="F9" s="305"/>
      <c r="G9" s="305">
        <f t="shared" si="0"/>
        <v>0</v>
      </c>
      <c r="H9" s="305"/>
      <c r="I9" s="305">
        <f t="shared" si="1"/>
        <v>0</v>
      </c>
      <c r="J9" s="306"/>
      <c r="K9" s="455">
        <f t="shared" si="2"/>
        <v>1</v>
      </c>
      <c r="L9" s="30"/>
    </row>
    <row r="10" spans="2:12" s="3" customFormat="1" ht="20.100000000000001" customHeight="1" x14ac:dyDescent="0.25">
      <c r="B10" s="427">
        <f>Remuneration!B10</f>
        <v>4</v>
      </c>
      <c r="C10" s="302" t="str">
        <f>Remuneration!C10</f>
        <v>K Ramanna</v>
      </c>
      <c r="D10" s="303" t="str">
        <f>Remuneration!D10</f>
        <v>Invigilator</v>
      </c>
      <c r="E10" s="305"/>
      <c r="F10" s="305"/>
      <c r="G10" s="305">
        <f t="shared" si="0"/>
        <v>0</v>
      </c>
      <c r="H10" s="305"/>
      <c r="I10" s="305">
        <f t="shared" si="1"/>
        <v>0</v>
      </c>
      <c r="J10" s="306"/>
      <c r="K10" s="455">
        <f t="shared" si="2"/>
        <v>1</v>
      </c>
      <c r="L10" s="30"/>
    </row>
    <row r="11" spans="2:12" s="3" customFormat="1" ht="20.100000000000001" customHeight="1" x14ac:dyDescent="0.25">
      <c r="B11" s="427" t="str">
        <f>Remuneration!B11</f>
        <v/>
      </c>
      <c r="C11" s="302" t="str">
        <f>Remuneration!C11</f>
        <v/>
      </c>
      <c r="D11" s="303" t="str">
        <f>Remuneration!D11</f>
        <v>Invigilator</v>
      </c>
      <c r="E11" s="305"/>
      <c r="F11" s="305"/>
      <c r="G11" s="305">
        <f t="shared" si="0"/>
        <v>0</v>
      </c>
      <c r="H11" s="305"/>
      <c r="I11" s="305">
        <f t="shared" si="1"/>
        <v>0</v>
      </c>
      <c r="J11" s="306"/>
      <c r="K11" s="455">
        <f t="shared" si="2"/>
        <v>0</v>
      </c>
      <c r="L11" s="30"/>
    </row>
    <row r="12" spans="2:12" s="3" customFormat="1" ht="20.100000000000001" customHeight="1" x14ac:dyDescent="0.25">
      <c r="B12" s="427" t="str">
        <f>Remuneration!B12</f>
        <v/>
      </c>
      <c r="C12" s="302" t="str">
        <f>Remuneration!C12</f>
        <v/>
      </c>
      <c r="D12" s="303" t="str">
        <f>Remuneration!D12</f>
        <v>Invigilator</v>
      </c>
      <c r="E12" s="305"/>
      <c r="F12" s="305"/>
      <c r="G12" s="305">
        <f t="shared" si="0"/>
        <v>0</v>
      </c>
      <c r="H12" s="305"/>
      <c r="I12" s="305">
        <f t="shared" si="1"/>
        <v>0</v>
      </c>
      <c r="J12" s="306"/>
      <c r="K12" s="455">
        <f t="shared" si="2"/>
        <v>0</v>
      </c>
      <c r="L12" s="30"/>
    </row>
    <row r="13" spans="2:12" s="3" customFormat="1" ht="20.100000000000001" customHeight="1" x14ac:dyDescent="0.25">
      <c r="B13" s="427" t="str">
        <f>Remuneration!B13</f>
        <v/>
      </c>
      <c r="C13" s="302" t="str">
        <f>Remuneration!C13</f>
        <v/>
      </c>
      <c r="D13" s="303" t="str">
        <f>Remuneration!D13</f>
        <v>Invigilator</v>
      </c>
      <c r="E13" s="305"/>
      <c r="F13" s="305"/>
      <c r="G13" s="305">
        <f t="shared" si="0"/>
        <v>0</v>
      </c>
      <c r="H13" s="305"/>
      <c r="I13" s="305">
        <f t="shared" si="1"/>
        <v>0</v>
      </c>
      <c r="J13" s="306"/>
      <c r="K13" s="455">
        <f t="shared" si="2"/>
        <v>0</v>
      </c>
      <c r="L13" s="30"/>
    </row>
    <row r="14" spans="2:12" s="3" customFormat="1" ht="20.100000000000001" customHeight="1" x14ac:dyDescent="0.25">
      <c r="B14" s="427" t="str">
        <f>Remuneration!B14</f>
        <v/>
      </c>
      <c r="C14" s="302" t="str">
        <f>Remuneration!C14</f>
        <v/>
      </c>
      <c r="D14" s="303" t="str">
        <f>Remuneration!D14</f>
        <v>Invigilator</v>
      </c>
      <c r="E14" s="305"/>
      <c r="F14" s="305"/>
      <c r="G14" s="305">
        <f t="shared" si="0"/>
        <v>0</v>
      </c>
      <c r="H14" s="305"/>
      <c r="I14" s="305">
        <f t="shared" si="1"/>
        <v>0</v>
      </c>
      <c r="J14" s="306"/>
      <c r="K14" s="455">
        <f t="shared" si="2"/>
        <v>0</v>
      </c>
      <c r="L14" s="30"/>
    </row>
    <row r="15" spans="2:12" s="3" customFormat="1" ht="20.100000000000001" customHeight="1" x14ac:dyDescent="0.25">
      <c r="B15" s="427" t="str">
        <f>Remuneration!B15</f>
        <v/>
      </c>
      <c r="C15" s="302" t="str">
        <f>Remuneration!C15</f>
        <v/>
      </c>
      <c r="D15" s="303" t="str">
        <f>Remuneration!D15</f>
        <v>Invigilator</v>
      </c>
      <c r="E15" s="305"/>
      <c r="F15" s="305"/>
      <c r="G15" s="305">
        <f t="shared" si="0"/>
        <v>0</v>
      </c>
      <c r="H15" s="305"/>
      <c r="I15" s="305">
        <f t="shared" si="1"/>
        <v>0</v>
      </c>
      <c r="J15" s="306"/>
      <c r="K15" s="455">
        <f t="shared" si="2"/>
        <v>0</v>
      </c>
    </row>
    <row r="16" spans="2:12" s="3" customFormat="1" ht="20.100000000000001" customHeight="1" x14ac:dyDescent="0.25">
      <c r="B16" s="427" t="str">
        <f>Remuneration!B16</f>
        <v/>
      </c>
      <c r="C16" s="302" t="str">
        <f>Remuneration!C16</f>
        <v/>
      </c>
      <c r="D16" s="303" t="str">
        <f>Remuneration!D16</f>
        <v>Invigilator</v>
      </c>
      <c r="E16" s="305"/>
      <c r="F16" s="305"/>
      <c r="G16" s="305">
        <f t="shared" si="0"/>
        <v>0</v>
      </c>
      <c r="H16" s="305"/>
      <c r="I16" s="305">
        <f t="shared" si="1"/>
        <v>0</v>
      </c>
      <c r="J16" s="306"/>
      <c r="K16" s="455">
        <f t="shared" si="2"/>
        <v>0</v>
      </c>
    </row>
    <row r="17" spans="2:11" s="3" customFormat="1" ht="20.100000000000001" customHeight="1" x14ac:dyDescent="0.25">
      <c r="B17" s="427" t="str">
        <f>Remuneration!B17</f>
        <v/>
      </c>
      <c r="C17" s="302" t="str">
        <f>Remuneration!C17</f>
        <v/>
      </c>
      <c r="D17" s="303" t="str">
        <f>Remuneration!D17</f>
        <v>Invigilator</v>
      </c>
      <c r="E17" s="305"/>
      <c r="F17" s="305"/>
      <c r="G17" s="305">
        <f t="shared" si="0"/>
        <v>0</v>
      </c>
      <c r="H17" s="305"/>
      <c r="I17" s="305">
        <f t="shared" si="1"/>
        <v>0</v>
      </c>
      <c r="J17" s="306"/>
      <c r="K17" s="455">
        <f t="shared" si="2"/>
        <v>0</v>
      </c>
    </row>
    <row r="18" spans="2:11" s="3" customFormat="1" ht="20.100000000000001" customHeight="1" x14ac:dyDescent="0.25">
      <c r="B18" s="427" t="str">
        <f>Remuneration!B18</f>
        <v/>
      </c>
      <c r="C18" s="302" t="str">
        <f>Remuneration!C18</f>
        <v/>
      </c>
      <c r="D18" s="303" t="str">
        <f>Remuneration!D18</f>
        <v>Invigilator</v>
      </c>
      <c r="E18" s="305"/>
      <c r="F18" s="305"/>
      <c r="G18" s="305">
        <f t="shared" si="0"/>
        <v>0</v>
      </c>
      <c r="H18" s="305"/>
      <c r="I18" s="305">
        <f t="shared" si="1"/>
        <v>0</v>
      </c>
      <c r="J18" s="306"/>
      <c r="K18" s="455">
        <f t="shared" si="2"/>
        <v>0</v>
      </c>
    </row>
    <row r="19" spans="2:11" s="3" customFormat="1" ht="20.100000000000001" customHeight="1" x14ac:dyDescent="0.25">
      <c r="B19" s="427" t="str">
        <f>Remuneration!B19</f>
        <v/>
      </c>
      <c r="C19" s="302" t="str">
        <f>Remuneration!C19</f>
        <v/>
      </c>
      <c r="D19" s="303" t="str">
        <f>Remuneration!D19</f>
        <v>Invigilator</v>
      </c>
      <c r="E19" s="305"/>
      <c r="F19" s="305"/>
      <c r="G19" s="305">
        <f t="shared" si="0"/>
        <v>0</v>
      </c>
      <c r="H19" s="305"/>
      <c r="I19" s="305">
        <f t="shared" si="1"/>
        <v>0</v>
      </c>
      <c r="J19" s="306"/>
      <c r="K19" s="455">
        <f t="shared" si="2"/>
        <v>0</v>
      </c>
    </row>
    <row r="20" spans="2:11" s="3" customFormat="1" ht="20.100000000000001" customHeight="1" x14ac:dyDescent="0.25">
      <c r="B20" s="427" t="str">
        <f>Remuneration!B20</f>
        <v/>
      </c>
      <c r="C20" s="302" t="str">
        <f>Remuneration!C20</f>
        <v/>
      </c>
      <c r="D20" s="303" t="str">
        <f>Remuneration!D20</f>
        <v>Invigilator</v>
      </c>
      <c r="E20" s="305"/>
      <c r="F20" s="305"/>
      <c r="G20" s="305">
        <f t="shared" si="0"/>
        <v>0</v>
      </c>
      <c r="H20" s="305"/>
      <c r="I20" s="305">
        <f t="shared" si="1"/>
        <v>0</v>
      </c>
      <c r="J20" s="306"/>
      <c r="K20" s="455">
        <f t="shared" si="2"/>
        <v>0</v>
      </c>
    </row>
    <row r="21" spans="2:11" s="3" customFormat="1" ht="20.100000000000001" customHeight="1" x14ac:dyDescent="0.25">
      <c r="B21" s="427" t="str">
        <f>Remuneration!B21</f>
        <v/>
      </c>
      <c r="C21" s="302" t="str">
        <f>Remuneration!C21</f>
        <v/>
      </c>
      <c r="D21" s="303" t="str">
        <f>Remuneration!D21</f>
        <v>Invigilator</v>
      </c>
      <c r="E21" s="305"/>
      <c r="F21" s="305"/>
      <c r="G21" s="305">
        <f t="shared" si="0"/>
        <v>0</v>
      </c>
      <c r="H21" s="305"/>
      <c r="I21" s="305">
        <f t="shared" si="1"/>
        <v>0</v>
      </c>
      <c r="J21" s="306"/>
      <c r="K21" s="455">
        <f t="shared" si="2"/>
        <v>0</v>
      </c>
    </row>
    <row r="22" spans="2:11" s="3" customFormat="1" ht="20.100000000000001" customHeight="1" x14ac:dyDescent="0.25">
      <c r="B22" s="427" t="str">
        <f>Remuneration!B22</f>
        <v/>
      </c>
      <c r="C22" s="302" t="str">
        <f>Remuneration!C22</f>
        <v/>
      </c>
      <c r="D22" s="303" t="str">
        <f>Remuneration!D22</f>
        <v>Jr. Asst.</v>
      </c>
      <c r="E22" s="305"/>
      <c r="F22" s="305"/>
      <c r="G22" s="305">
        <f t="shared" si="0"/>
        <v>0</v>
      </c>
      <c r="H22" s="305"/>
      <c r="I22" s="305">
        <f t="shared" si="1"/>
        <v>0</v>
      </c>
      <c r="J22" s="306"/>
      <c r="K22" s="455">
        <f t="shared" si="2"/>
        <v>0</v>
      </c>
    </row>
    <row r="23" spans="2:11" s="3" customFormat="1" ht="20.100000000000001" customHeight="1" x14ac:dyDescent="0.25">
      <c r="B23" s="427" t="str">
        <f>Remuneration!B23</f>
        <v/>
      </c>
      <c r="C23" s="302" t="str">
        <f>Remuneration!C23</f>
        <v/>
      </c>
      <c r="D23" s="303" t="str">
        <f>Remuneration!D23</f>
        <v>Attender</v>
      </c>
      <c r="E23" s="305"/>
      <c r="F23" s="305"/>
      <c r="G23" s="305">
        <f t="shared" si="0"/>
        <v>0</v>
      </c>
      <c r="H23" s="305"/>
      <c r="I23" s="305">
        <f t="shared" si="1"/>
        <v>0</v>
      </c>
      <c r="J23" s="306"/>
      <c r="K23" s="455">
        <f t="shared" si="2"/>
        <v>0</v>
      </c>
    </row>
    <row r="24" spans="2:11" s="3" customFormat="1" ht="20.100000000000001" customHeight="1" x14ac:dyDescent="0.25">
      <c r="B24" s="427" t="str">
        <f>Remuneration!B24</f>
        <v/>
      </c>
      <c r="C24" s="302" t="str">
        <f>Remuneration!C24</f>
        <v/>
      </c>
      <c r="D24" s="303" t="str">
        <f>Remuneration!D24</f>
        <v>Sweeper</v>
      </c>
      <c r="E24" s="305"/>
      <c r="F24" s="305"/>
      <c r="G24" s="305">
        <f t="shared" si="0"/>
        <v>0</v>
      </c>
      <c r="H24" s="305"/>
      <c r="I24" s="305">
        <f t="shared" si="1"/>
        <v>0</v>
      </c>
      <c r="J24" s="306"/>
      <c r="K24" s="455">
        <f t="shared" si="2"/>
        <v>0</v>
      </c>
    </row>
    <row r="25" spans="2:11" s="3" customFormat="1" ht="20.100000000000001" customHeight="1" x14ac:dyDescent="0.25">
      <c r="B25" s="427" t="str">
        <f>Remuneration!B25</f>
        <v/>
      </c>
      <c r="C25" s="302" t="str">
        <f>Remuneration!C25</f>
        <v/>
      </c>
      <c r="D25" s="303" t="str">
        <f>Remuneration!D25</f>
        <v>Waterman</v>
      </c>
      <c r="E25" s="305"/>
      <c r="F25" s="305"/>
      <c r="G25" s="305">
        <f t="shared" si="0"/>
        <v>0</v>
      </c>
      <c r="H25" s="305"/>
      <c r="I25" s="305">
        <f t="shared" si="1"/>
        <v>0</v>
      </c>
      <c r="J25" s="306"/>
      <c r="K25" s="455">
        <f t="shared" si="2"/>
        <v>0</v>
      </c>
    </row>
    <row r="26" spans="2:11" s="3" customFormat="1" ht="20.100000000000001" customHeight="1" x14ac:dyDescent="0.25">
      <c r="B26" s="427" t="str">
        <f>Remuneration!B26</f>
        <v/>
      </c>
      <c r="C26" s="302" t="str">
        <f>Remuneration!C26</f>
        <v/>
      </c>
      <c r="D26" s="303" t="str">
        <f>Remuneration!D26</f>
        <v/>
      </c>
      <c r="E26" s="305"/>
      <c r="F26" s="305"/>
      <c r="G26" s="305">
        <f>E26+F26</f>
        <v>0</v>
      </c>
      <c r="H26" s="305"/>
      <c r="I26" s="305">
        <f>G26-H26</f>
        <v>0</v>
      </c>
      <c r="J26" s="306"/>
      <c r="K26" s="455">
        <f t="shared" si="2"/>
        <v>0</v>
      </c>
    </row>
    <row r="27" spans="2:11" s="3" customFormat="1" ht="20.100000000000001" customHeight="1" thickBot="1" x14ac:dyDescent="0.3">
      <c r="B27" s="428" t="str">
        <f>Remuneration!B27</f>
        <v/>
      </c>
      <c r="C27" s="302" t="str">
        <f>Remuneration!C27</f>
        <v/>
      </c>
      <c r="D27" s="303" t="str">
        <f>Remuneration!D27</f>
        <v/>
      </c>
      <c r="E27" s="307"/>
      <c r="F27" s="307"/>
      <c r="G27" s="307"/>
      <c r="H27" s="307"/>
      <c r="I27" s="307"/>
      <c r="J27" s="308"/>
      <c r="K27" s="455">
        <f t="shared" si="2"/>
        <v>0</v>
      </c>
    </row>
    <row r="28" spans="2:11" ht="26.4" customHeight="1" thickBot="1" x14ac:dyDescent="0.35">
      <c r="B28" s="1207" t="s">
        <v>72</v>
      </c>
      <c r="C28" s="1208"/>
      <c r="D28" s="1209"/>
      <c r="E28" s="429"/>
      <c r="F28" s="429"/>
      <c r="G28" s="429">
        <f>SUM(G7:G26)</f>
        <v>0</v>
      </c>
      <c r="H28" s="429">
        <f>SUM(H7:H26)</f>
        <v>0</v>
      </c>
      <c r="I28" s="429">
        <f>SUM(I7:I26)</f>
        <v>0</v>
      </c>
      <c r="J28" s="430"/>
      <c r="K28" s="455">
        <f>IF(B$28="",0,1)</f>
        <v>1</v>
      </c>
    </row>
    <row r="29" spans="2:11" ht="27" customHeight="1" x14ac:dyDescent="0.3">
      <c r="B29" s="28"/>
      <c r="C29" s="28"/>
      <c r="D29" s="28"/>
      <c r="E29" s="28"/>
      <c r="F29" s="28"/>
      <c r="G29" s="28"/>
      <c r="H29" s="28"/>
      <c r="I29" s="28"/>
      <c r="J29" s="28"/>
      <c r="K29" s="455">
        <f t="shared" ref="K29:K36" si="3">IF(B$28="",0,1)</f>
        <v>1</v>
      </c>
    </row>
    <row r="30" spans="2:11" ht="15.6" x14ac:dyDescent="0.3">
      <c r="B30" s="283"/>
      <c r="C30" s="431" t="str">
        <f>CONCATENATE("Rs: ",H28,"                 ")</f>
        <v xml:space="preserve">Rs: 0                 </v>
      </c>
      <c r="D30" s="432" t="s">
        <v>211</v>
      </c>
      <c r="E30" s="283"/>
      <c r="F30" s="283"/>
      <c r="G30" s="283"/>
      <c r="H30" s="283"/>
      <c r="I30" s="283"/>
      <c r="J30" s="283"/>
      <c r="K30" s="455">
        <f t="shared" si="3"/>
        <v>1</v>
      </c>
    </row>
    <row r="31" spans="2:11" ht="15.6" x14ac:dyDescent="0.3">
      <c r="B31" s="283"/>
      <c r="C31" s="432" t="s">
        <v>199</v>
      </c>
      <c r="D31" s="283"/>
      <c r="E31" s="283"/>
      <c r="F31" s="283"/>
      <c r="G31" s="283"/>
      <c r="H31" s="283"/>
      <c r="I31" s="283"/>
      <c r="J31" s="283"/>
      <c r="K31" s="455">
        <f t="shared" si="3"/>
        <v>1</v>
      </c>
    </row>
    <row r="32" spans="2:11" ht="18" customHeight="1" x14ac:dyDescent="0.3">
      <c r="B32" s="283"/>
      <c r="C32" s="283"/>
      <c r="D32" s="283"/>
      <c r="E32" s="283"/>
      <c r="F32" s="283"/>
      <c r="G32" s="283"/>
      <c r="H32" s="283"/>
      <c r="I32" s="283"/>
      <c r="J32" s="283"/>
      <c r="K32" s="455">
        <f t="shared" si="3"/>
        <v>1</v>
      </c>
    </row>
    <row r="33" spans="2:11" ht="15" x14ac:dyDescent="0.3">
      <c r="B33" s="433" t="s">
        <v>200</v>
      </c>
      <c r="C33" s="51"/>
      <c r="D33" s="97" t="str">
        <f>'Speed Post Account'!B35</f>
        <v>Signature of the Dept. Officer</v>
      </c>
      <c r="E33" s="51"/>
      <c r="F33" s="51"/>
      <c r="G33" s="51"/>
      <c r="H33" s="51"/>
      <c r="I33" s="51"/>
      <c r="J33" s="315" t="str">
        <f>'Speed Post Account'!H35</f>
        <v>Signature of the Chief Superintendent</v>
      </c>
      <c r="K33" s="455">
        <f t="shared" si="3"/>
        <v>1</v>
      </c>
    </row>
    <row r="34" spans="2:11" ht="19.5" customHeight="1" x14ac:dyDescent="0.3">
      <c r="B34" s="433" t="s">
        <v>59</v>
      </c>
      <c r="C34" s="434"/>
      <c r="D34" s="1206" t="str">
        <f>Remuneration!D34</f>
        <v>Sri. H.Subba Rao</v>
      </c>
      <c r="E34" s="1206"/>
      <c r="F34" s="1206"/>
      <c r="G34" s="434"/>
      <c r="H34" s="1206" t="str">
        <f>Remuneration!H34</f>
        <v>Sri. S.Ranganna</v>
      </c>
      <c r="I34" s="1206"/>
      <c r="J34" s="1206"/>
      <c r="K34" s="455">
        <f t="shared" si="3"/>
        <v>1</v>
      </c>
    </row>
    <row r="35" spans="2:11" ht="29.25" customHeight="1" x14ac:dyDescent="0.3">
      <c r="B35" s="420"/>
      <c r="C35" s="422"/>
      <c r="D35" s="435"/>
      <c r="E35" s="435"/>
      <c r="F35" s="435"/>
      <c r="G35" s="422"/>
      <c r="H35" s="435"/>
      <c r="I35" s="435"/>
      <c r="J35" s="435"/>
      <c r="K35" s="455">
        <f t="shared" si="3"/>
        <v>1</v>
      </c>
    </row>
    <row r="36" spans="2:11" ht="15.6" x14ac:dyDescent="0.3">
      <c r="B36" s="415" t="s">
        <v>292</v>
      </c>
      <c r="C36" s="28"/>
      <c r="D36" s="28"/>
      <c r="E36" s="28"/>
      <c r="F36" s="28"/>
      <c r="G36" s="28"/>
      <c r="H36" s="28"/>
      <c r="I36" s="28"/>
      <c r="J36" s="28"/>
      <c r="K36" s="455">
        <f t="shared" si="3"/>
        <v>1</v>
      </c>
    </row>
  </sheetData>
  <sheetProtection algorithmName="SHA-512" hashValue="MBz6IVGAzN6Q3YrQbzL6cX/OrnlhaDC/+xuq2DCKBRkdciHwo1XrpKQhTN2o6Dg5B93R1Zowl47SK8rN7sMgdg==" saltValue="xuAg3AfrcZk10fqBOSL2/A==" spinCount="100000" sheet="1" sort="0" autoFilter="0"/>
  <autoFilter ref="K6:K36" xr:uid="{00000000-0001-0000-1A00-000000000000}"/>
  <customSheetViews>
    <customSheetView guid="{C68C7D00-2884-4B0B-841E-6AB961699C1E}" showGridLines="0" showRowCol="0">
      <selection activeCell="J5" sqref="J5"/>
      <pageMargins left="0.3" right="0.4" top="0.7" bottom="0.4" header="0.3" footer="0.3"/>
      <printOptions horizontalCentered="1"/>
      <pageSetup paperSize="9" orientation="portrait" horizontalDpi="300" verticalDpi="300" r:id="rId1"/>
    </customSheetView>
    <customSheetView guid="{91B66CC3-8FCC-42E0-960E-ACA6844C784B}" showGridLines="0" showRowCol="0">
      <selection activeCell="L9" sqref="L9"/>
      <pageMargins left="0.4" right="0.14000000000000001" top="0.75" bottom="0.75" header="0.3" footer="0.3"/>
      <pageSetup paperSize="9" orientation="portrait" horizontalDpi="300" verticalDpi="300" r:id="rId2"/>
    </customSheetView>
    <customSheetView guid="{7EB9028C-C1C3-4BCC-8803-2457D6816300}" showGridLines="0" showRowCol="0">
      <selection activeCell="P7" sqref="P7"/>
      <pageMargins left="0.4" right="0.14000000000000001" top="0.75" bottom="0.75" header="0.3" footer="0.3"/>
      <pageSetup paperSize="9" orientation="portrait" horizontalDpi="300" verticalDpi="300" r:id="rId3"/>
    </customSheetView>
    <customSheetView guid="{E29035F5-F69F-4E6C-B271-4FA14E090C51}" showGridLines="0" showRowCol="0">
      <selection activeCell="L9" sqref="L9"/>
      <pageMargins left="0.4" right="0.14000000000000001" top="0.75" bottom="0.75" header="0.3" footer="0.3"/>
      <pageSetup paperSize="9" orientation="portrait" horizontalDpi="300" verticalDpi="300" r:id="rId4"/>
    </customSheetView>
    <customSheetView guid="{F97A65F8-EBCA-4E66-ADD8-B9510728BB77}" showGridLines="0" showRowCol="0">
      <selection activeCell="C7" sqref="C7"/>
      <pageMargins left="0.4" right="0.14000000000000001" top="0.75" bottom="0.75" header="0.3" footer="0.3"/>
      <pageSetup paperSize="9" orientation="portrait" horizontalDpi="300" verticalDpi="300" r:id="rId5"/>
    </customSheetView>
  </customSheetViews>
  <mergeCells count="5">
    <mergeCell ref="B2:J2"/>
    <mergeCell ref="B3:J3"/>
    <mergeCell ref="D34:F34"/>
    <mergeCell ref="H34:J34"/>
    <mergeCell ref="B28:D28"/>
  </mergeCells>
  <conditionalFormatting sqref="B7:J27 B28 E28:J28">
    <cfRule type="cellIs" dxfId="0" priority="1" stopIfTrue="1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7" fitToHeight="0" orientation="portrait" horizontalDpi="300" verticalDpi="300" r:id="rId6"/>
  <ignoredErrors>
    <ignoredError sqref="C9:J27 B2:J3 B5 B4 D4:J4 D5:J5 C4:C5 D7:J7 D8:J8 B7:B27 G28:I28 C30 D33:J34 C7:C8 K7:K36" unlockedFormula="1"/>
  </ignoredErrors>
  <drawing r:id="rId7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/>
  <dimension ref="B2:O35"/>
  <sheetViews>
    <sheetView showGridLines="0" showRowColHeaders="0" workbookViewId="0">
      <selection activeCell="M3" sqref="M3"/>
    </sheetView>
  </sheetViews>
  <sheetFormatPr defaultRowHeight="14.4" x14ac:dyDescent="0.3"/>
  <cols>
    <col min="1" max="1" width="5.33203125" customWidth="1"/>
    <col min="2" max="2" width="10" customWidth="1"/>
    <col min="3" max="3" width="8.21875" customWidth="1"/>
    <col min="5" max="5" width="6.88671875" customWidth="1"/>
    <col min="6" max="6" width="11.21875" customWidth="1"/>
    <col min="7" max="7" width="7" customWidth="1"/>
    <col min="9" max="9" width="12.88671875" customWidth="1"/>
  </cols>
  <sheetData>
    <row r="2" spans="2:15" ht="21" x14ac:dyDescent="0.4">
      <c r="B2" s="28"/>
      <c r="C2" s="28"/>
      <c r="D2" s="28"/>
      <c r="E2" s="1211" t="s">
        <v>212</v>
      </c>
      <c r="F2" s="1211"/>
      <c r="G2" s="1211"/>
      <c r="H2" s="1211"/>
      <c r="I2" s="28"/>
      <c r="J2" s="28"/>
      <c r="K2" s="28"/>
    </row>
    <row r="3" spans="2:15" ht="15.6" x14ac:dyDescent="0.3">
      <c r="B3" s="436"/>
      <c r="C3" s="28"/>
      <c r="D3" s="28"/>
      <c r="E3" s="28"/>
      <c r="F3" s="28"/>
      <c r="G3" s="28"/>
      <c r="H3" s="28"/>
      <c r="I3" s="28"/>
      <c r="J3" s="28"/>
      <c r="K3" s="28"/>
    </row>
    <row r="4" spans="2:15" ht="131.25" customHeight="1" x14ac:dyDescent="0.3">
      <c r="B4" s="1203" t="str">
        <f>CONCATENATE("                Mr/Mrs ..............................................................  working at ................................................  School, ................................................ has attended the invigilation duty of ",DATA!F9," at Center No : ",DATA!F11,", ",DATA!F10,", from ........................  to ........................ ( ......  days ) during which he/she applied CL for ....... days on ........................ and he/she is relieved on AN of .........................  . ")</f>
        <v xml:space="preserve">                Mr/Mrs ..............................................................  working at ................................................  School, ................................................ has attended the invigilation duty of SSC Public Exams March 2024 at Center No : 2365, ZPH School,  xxxx, from ........................  to ........................ ( ......  days ) during which he/she applied CL for ....... days on ........................ and he/she is relieved on AN of .........................  . </v>
      </c>
      <c r="C4" s="1203"/>
      <c r="D4" s="1203"/>
      <c r="E4" s="1203"/>
      <c r="F4" s="1203"/>
      <c r="G4" s="1203"/>
      <c r="H4" s="1203"/>
      <c r="I4" s="1203"/>
      <c r="J4" s="1203"/>
      <c r="K4" s="1203"/>
      <c r="L4" s="98"/>
      <c r="N4" s="28"/>
      <c r="O4" s="28"/>
    </row>
    <row r="5" spans="2:15" ht="18" x14ac:dyDescent="0.35">
      <c r="B5" s="437"/>
      <c r="C5" s="28"/>
      <c r="D5" s="28"/>
      <c r="E5" s="28"/>
      <c r="F5" s="28"/>
      <c r="G5" s="28"/>
      <c r="H5" s="28"/>
      <c r="I5" s="28"/>
      <c r="J5" s="28"/>
      <c r="K5" s="28"/>
    </row>
    <row r="6" spans="2:15" ht="15.6" x14ac:dyDescent="0.3">
      <c r="B6" s="1204" t="s">
        <v>200</v>
      </c>
      <c r="C6" s="1204"/>
      <c r="D6" s="28"/>
      <c r="E6" s="28"/>
      <c r="F6" s="28"/>
      <c r="G6" s="28"/>
      <c r="H6" s="28"/>
      <c r="I6" s="28"/>
      <c r="J6" s="28"/>
      <c r="K6" s="28"/>
    </row>
    <row r="7" spans="2:15" ht="15.6" x14ac:dyDescent="0.3">
      <c r="B7" s="438" t="s">
        <v>213</v>
      </c>
      <c r="C7" s="283"/>
      <c r="D7" s="28"/>
      <c r="E7" s="28"/>
      <c r="F7" s="28"/>
      <c r="G7" s="1210" t="s">
        <v>220</v>
      </c>
      <c r="H7" s="1210"/>
      <c r="I7" s="1210"/>
      <c r="J7" s="1210"/>
      <c r="K7" s="1210"/>
    </row>
    <row r="8" spans="2:15" x14ac:dyDescent="0.3"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2:15" x14ac:dyDescent="0.3"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2:15" x14ac:dyDescent="0.3"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2:15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2:15" x14ac:dyDescent="0.3"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2:15" x14ac:dyDescent="0.3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2:15" x14ac:dyDescent="0.3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2:15" x14ac:dyDescent="0.3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5" x14ac:dyDescent="0.3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x14ac:dyDescent="0.3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x14ac:dyDescent="0.3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x14ac:dyDescent="0.3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x14ac:dyDescent="0.3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21" x14ac:dyDescent="0.4">
      <c r="B21" s="28"/>
      <c r="C21" s="28"/>
      <c r="D21" s="28"/>
      <c r="E21" s="1211" t="s">
        <v>212</v>
      </c>
      <c r="F21" s="1211"/>
      <c r="G21" s="1211"/>
      <c r="H21" s="1211"/>
      <c r="I21" s="28"/>
      <c r="J21" s="28"/>
      <c r="K21" s="28"/>
    </row>
    <row r="22" spans="2:11" ht="15.6" x14ac:dyDescent="0.3">
      <c r="B22" s="436"/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131.25" customHeight="1" x14ac:dyDescent="0.3">
      <c r="B23" s="1203" t="str">
        <f>B4</f>
        <v xml:space="preserve">                Mr/Mrs ..............................................................  working at ................................................  School, ................................................ has attended the invigilation duty of SSC Public Exams March 2024 at Center No : 2365, ZPH School,  xxxx, from ........................  to ........................ ( ......  days ) during which he/she applied CL for ....... days on ........................ and he/she is relieved on AN of .........................  . </v>
      </c>
      <c r="C23" s="1203"/>
      <c r="D23" s="1203"/>
      <c r="E23" s="1203"/>
      <c r="F23" s="1203"/>
      <c r="G23" s="1203"/>
      <c r="H23" s="1203"/>
      <c r="I23" s="1203"/>
      <c r="J23" s="1203"/>
      <c r="K23" s="1203"/>
    </row>
    <row r="24" spans="2:11" ht="15.6" x14ac:dyDescent="0.3">
      <c r="B24" s="438"/>
      <c r="C24" s="283"/>
      <c r="D24" s="283"/>
      <c r="E24" s="283"/>
      <c r="F24" s="283"/>
      <c r="G24" s="283"/>
      <c r="H24" s="283"/>
      <c r="I24" s="283"/>
      <c r="J24" s="283"/>
      <c r="K24" s="283"/>
    </row>
    <row r="25" spans="2:11" ht="15.6" x14ac:dyDescent="0.3">
      <c r="B25" s="1204" t="s">
        <v>200</v>
      </c>
      <c r="C25" s="1204"/>
      <c r="D25" s="283"/>
      <c r="E25" s="283"/>
      <c r="F25" s="283"/>
      <c r="G25" s="283"/>
      <c r="H25" s="283"/>
      <c r="I25" s="283"/>
      <c r="J25" s="283"/>
      <c r="K25" s="283"/>
    </row>
    <row r="26" spans="2:11" ht="15.6" x14ac:dyDescent="0.3">
      <c r="B26" s="438" t="s">
        <v>213</v>
      </c>
      <c r="C26" s="283"/>
      <c r="D26" s="283"/>
      <c r="E26" s="283"/>
      <c r="F26" s="283"/>
      <c r="G26" s="1210" t="s">
        <v>220</v>
      </c>
      <c r="H26" s="1210"/>
      <c r="I26" s="1210"/>
      <c r="J26" s="1210"/>
      <c r="K26" s="1210"/>
    </row>
    <row r="27" spans="2:11" x14ac:dyDescent="0.3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11" x14ac:dyDescent="0.3"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35" spans="2:2" ht="15.6" x14ac:dyDescent="0.3">
      <c r="B35" s="134" t="s">
        <v>292</v>
      </c>
    </row>
  </sheetData>
  <sheetProtection algorithmName="SHA-512" hashValue="t9aMCUpgU3Cjfuf1oQnvbWz7o85QpiuNvISogfsSwHRH3BrAbgeQUr6+Yv4e3MiBdK3lgDwhwWrb26uWHI2P1A==" saltValue="4LqRWPjynW4n8tntR5ULbg==" spinCount="100000" sheet="1" objects="1" scenarios="1"/>
  <customSheetViews>
    <customSheetView guid="{C68C7D00-2884-4B0B-841E-6AB961699C1E}" showGridLines="0" showRowCol="0">
      <selection activeCell="L4" sqref="L4"/>
      <pageMargins left="0.3" right="0.3" top="0.6" bottom="0.4" header="0.3" footer="0.3"/>
      <printOptions horizontalCentered="1"/>
      <pageSetup paperSize="9" orientation="portrait" horizontalDpi="300" verticalDpi="300" r:id="rId1"/>
    </customSheetView>
    <customSheetView guid="{91B66CC3-8FCC-42E0-960E-ACA6844C784B}" showGridLines="0" showRowCol="0">
      <selection activeCell="O4" sqref="O4"/>
      <pageMargins left="0.5" right="0.37" top="0.62" bottom="0.47" header="0.3" footer="0.3"/>
      <pageSetup paperSize="9" orientation="portrait" horizontalDpi="300" verticalDpi="300" r:id="rId2"/>
    </customSheetView>
    <customSheetView guid="{7EB9028C-C1C3-4BCC-8803-2457D6816300}" showGridLines="0" showRowCol="0">
      <selection activeCell="P3" sqref="P3"/>
      <pageMargins left="0.5" right="0.37" top="0.62" bottom="0.47" header="0.3" footer="0.3"/>
      <pageSetup paperSize="9" orientation="portrait" horizontalDpi="300" verticalDpi="300" r:id="rId3"/>
    </customSheetView>
    <customSheetView guid="{E29035F5-F69F-4E6C-B271-4FA14E090C51}" showGridLines="0" showRowCol="0">
      <selection activeCell="O4" sqref="O4"/>
      <pageMargins left="0.5" right="0.37" top="0.62" bottom="0.47" header="0.3" footer="0.3"/>
      <pageSetup paperSize="9" orientation="portrait" horizontalDpi="300" verticalDpi="300" r:id="rId4"/>
    </customSheetView>
    <customSheetView guid="{F97A65F8-EBCA-4E66-ADD8-B9510728BB77}" showGridLines="0" showRowCol="0">
      <selection activeCell="O4" sqref="O4"/>
      <pageMargins left="0.5" right="0.37" top="0.62" bottom="0.47" header="0.3" footer="0.3"/>
      <pageSetup paperSize="9" orientation="portrait" horizontalDpi="300" verticalDpi="300" r:id="rId5"/>
    </customSheetView>
  </customSheetViews>
  <mergeCells count="8">
    <mergeCell ref="B25:C25"/>
    <mergeCell ref="G26:K26"/>
    <mergeCell ref="E2:H2"/>
    <mergeCell ref="B4:K4"/>
    <mergeCell ref="B6:C6"/>
    <mergeCell ref="G7:K7"/>
    <mergeCell ref="E21:H21"/>
    <mergeCell ref="B23:K23"/>
  </mergeCells>
  <printOptions horizontalCentered="1"/>
  <pageMargins left="0.3" right="0.3" top="0.6" bottom="0.4" header="0.3" footer="0.3"/>
  <pageSetup paperSize="9" orientation="portrait" horizontalDpi="300" verticalDpi="300" r:id="rId6"/>
  <ignoredErrors>
    <ignoredError sqref="B23 B4" unlockedFormula="1"/>
  </ignoredErrors>
  <drawing r:id="rId7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B2:I42"/>
  <sheetViews>
    <sheetView showGridLines="0" showRowColHeaders="0" workbookViewId="0">
      <selection activeCell="O18" sqref="O18"/>
    </sheetView>
  </sheetViews>
  <sheetFormatPr defaultRowHeight="14.4" x14ac:dyDescent="0.3"/>
  <cols>
    <col min="1" max="1" width="5.21875" customWidth="1"/>
    <col min="2" max="5" width="14.6640625" customWidth="1"/>
    <col min="6" max="6" width="16" customWidth="1"/>
    <col min="7" max="7" width="14.6640625" customWidth="1"/>
  </cols>
  <sheetData>
    <row r="2" spans="2:9" ht="21" x14ac:dyDescent="0.4">
      <c r="B2" s="1213" t="str">
        <f>'Speed Post Account'!B2</f>
        <v>SSC Public Exams March 2024</v>
      </c>
      <c r="C2" s="1213"/>
      <c r="D2" s="1213"/>
      <c r="E2" s="1213"/>
      <c r="F2" s="1213"/>
      <c r="G2" s="1213"/>
    </row>
    <row r="3" spans="2:9" ht="18" x14ac:dyDescent="0.35">
      <c r="B3" s="1212" t="s">
        <v>214</v>
      </c>
      <c r="C3" s="1212"/>
      <c r="D3" s="1212"/>
      <c r="E3" s="1212"/>
      <c r="F3" s="1212"/>
      <c r="G3" s="1212"/>
    </row>
    <row r="4" spans="2:9" ht="18" x14ac:dyDescent="0.35">
      <c r="B4" s="1215" t="str">
        <f>Remuneration!C4</f>
        <v>Center No. and Name</v>
      </c>
      <c r="C4" s="1215"/>
      <c r="D4" s="93" t="str">
        <f>'Speed Post Account'!E4</f>
        <v>ZPH School,  xxxx</v>
      </c>
      <c r="E4" s="28"/>
      <c r="F4" s="28"/>
      <c r="G4" s="28"/>
    </row>
    <row r="5" spans="2:9" ht="18" x14ac:dyDescent="0.35">
      <c r="B5" s="1215" t="str">
        <f>Remuneration!C5</f>
        <v>District Code. &amp; Name</v>
      </c>
      <c r="C5" s="1215"/>
      <c r="D5" s="93" t="str">
        <f>'Speed Post Account'!E5</f>
        <v>13 - Kurnool</v>
      </c>
      <c r="E5" s="28"/>
      <c r="F5" s="28"/>
      <c r="G5" s="28"/>
    </row>
    <row r="6" spans="2:9" ht="15.6" x14ac:dyDescent="0.3">
      <c r="B6" s="439"/>
      <c r="C6" s="28"/>
      <c r="D6" s="28"/>
      <c r="E6" s="28"/>
      <c r="F6" s="28"/>
      <c r="G6" s="28"/>
    </row>
    <row r="7" spans="2:9" ht="35.25" customHeight="1" x14ac:dyDescent="0.3">
      <c r="B7" s="1214" t="s">
        <v>215</v>
      </c>
      <c r="C7" s="1214"/>
      <c r="D7" s="1214" t="s">
        <v>216</v>
      </c>
      <c r="E7" s="1214"/>
      <c r="F7" s="1214" t="s">
        <v>217</v>
      </c>
      <c r="G7" s="1214"/>
      <c r="I7" s="28"/>
    </row>
    <row r="8" spans="2:9" ht="22.5" customHeight="1" x14ac:dyDescent="0.3">
      <c r="B8" s="440" t="s">
        <v>218</v>
      </c>
      <c r="C8" s="440" t="s">
        <v>219</v>
      </c>
      <c r="D8" s="440" t="s">
        <v>218</v>
      </c>
      <c r="E8" s="440" t="s">
        <v>219</v>
      </c>
      <c r="F8" s="440" t="s">
        <v>218</v>
      </c>
      <c r="G8" s="440" t="s">
        <v>219</v>
      </c>
      <c r="I8" s="28"/>
    </row>
    <row r="9" spans="2:9" x14ac:dyDescent="0.3">
      <c r="B9" s="1214"/>
      <c r="C9" s="1214"/>
      <c r="D9" s="1214"/>
      <c r="E9" s="1214"/>
      <c r="F9" s="1214"/>
      <c r="G9" s="1214"/>
      <c r="I9" s="28"/>
    </row>
    <row r="10" spans="2:9" x14ac:dyDescent="0.3">
      <c r="B10" s="1214"/>
      <c r="C10" s="1214"/>
      <c r="D10" s="1214"/>
      <c r="E10" s="1214"/>
      <c r="F10" s="1214"/>
      <c r="G10" s="1214"/>
      <c r="I10" s="28"/>
    </row>
    <row r="11" spans="2:9" x14ac:dyDescent="0.3">
      <c r="B11" s="1214"/>
      <c r="C11" s="1214"/>
      <c r="D11" s="1214"/>
      <c r="E11" s="1214"/>
      <c r="F11" s="1214"/>
      <c r="G11" s="1214"/>
      <c r="I11" s="28"/>
    </row>
    <row r="12" spans="2:9" ht="15.6" x14ac:dyDescent="0.3">
      <c r="B12" s="439"/>
      <c r="C12" s="28"/>
      <c r="D12" s="28"/>
      <c r="E12" s="28"/>
      <c r="F12" s="28"/>
      <c r="G12" s="28"/>
      <c r="I12" s="28"/>
    </row>
    <row r="13" spans="2:9" x14ac:dyDescent="0.3">
      <c r="B13" s="28"/>
      <c r="C13" s="28"/>
      <c r="D13" s="28"/>
      <c r="E13" s="28"/>
      <c r="F13" s="28"/>
      <c r="G13" s="28"/>
      <c r="I13" s="28"/>
    </row>
    <row r="14" spans="2:9" x14ac:dyDescent="0.3">
      <c r="B14" s="28"/>
      <c r="C14" s="28"/>
      <c r="D14" s="28"/>
      <c r="E14" s="28"/>
      <c r="F14" s="28"/>
      <c r="G14" s="28"/>
    </row>
    <row r="15" spans="2:9" x14ac:dyDescent="0.3">
      <c r="B15" s="28"/>
      <c r="C15" s="28"/>
      <c r="D15" s="28"/>
      <c r="E15" s="28"/>
      <c r="F15" s="98" t="str">
        <f>'Speed Post Account'!H35</f>
        <v>Signature of the Chief Superintendent</v>
      </c>
      <c r="G15" s="28"/>
    </row>
    <row r="16" spans="2:9" x14ac:dyDescent="0.3">
      <c r="B16" s="28"/>
      <c r="C16" s="28"/>
      <c r="D16" s="28"/>
      <c r="E16" s="28"/>
      <c r="F16" s="28"/>
      <c r="G16" s="28"/>
    </row>
    <row r="17" spans="2:7" x14ac:dyDescent="0.3">
      <c r="B17" s="28"/>
      <c r="C17" s="28"/>
      <c r="D17" s="28"/>
      <c r="E17" s="28"/>
      <c r="F17" s="28"/>
      <c r="G17" s="28"/>
    </row>
    <row r="18" spans="2:7" x14ac:dyDescent="0.3">
      <c r="B18" s="28"/>
      <c r="C18" s="28"/>
      <c r="D18" s="28"/>
      <c r="E18" s="28"/>
      <c r="F18" s="28"/>
      <c r="G18" s="28"/>
    </row>
    <row r="19" spans="2:7" x14ac:dyDescent="0.3">
      <c r="B19" s="28"/>
      <c r="C19" s="28"/>
      <c r="D19" s="28"/>
      <c r="E19" s="28"/>
      <c r="F19" s="28"/>
      <c r="G19" s="28"/>
    </row>
    <row r="20" spans="2:7" x14ac:dyDescent="0.3">
      <c r="B20" s="28"/>
      <c r="C20" s="28"/>
      <c r="D20" s="28"/>
      <c r="E20" s="28"/>
      <c r="F20" s="28"/>
      <c r="G20" s="28"/>
    </row>
    <row r="21" spans="2:7" x14ac:dyDescent="0.3">
      <c r="B21" s="28"/>
      <c r="C21" s="28"/>
      <c r="D21" s="28"/>
      <c r="E21" s="28"/>
      <c r="F21" s="28"/>
      <c r="G21" s="28"/>
    </row>
    <row r="22" spans="2:7" x14ac:dyDescent="0.3">
      <c r="B22" s="28"/>
      <c r="C22" s="28"/>
      <c r="D22" s="28"/>
      <c r="E22" s="28"/>
      <c r="F22" s="28"/>
      <c r="G22" s="28"/>
    </row>
    <row r="23" spans="2:7" x14ac:dyDescent="0.3">
      <c r="B23" s="28"/>
      <c r="C23" s="28"/>
      <c r="D23" s="28"/>
      <c r="E23" s="28"/>
      <c r="F23" s="28"/>
      <c r="G23" s="28"/>
    </row>
    <row r="24" spans="2:7" x14ac:dyDescent="0.3">
      <c r="B24" s="28"/>
      <c r="C24" s="28"/>
      <c r="D24" s="28"/>
      <c r="E24" s="28"/>
      <c r="F24" s="28"/>
      <c r="G24" s="28"/>
    </row>
    <row r="25" spans="2:7" x14ac:dyDescent="0.3">
      <c r="B25" s="28"/>
      <c r="C25" s="28"/>
      <c r="D25" s="28"/>
      <c r="E25" s="28"/>
      <c r="F25" s="28"/>
      <c r="G25" s="28"/>
    </row>
    <row r="26" spans="2:7" ht="21" x14ac:dyDescent="0.4">
      <c r="B26" s="1213" t="str">
        <f>B2</f>
        <v>SSC Public Exams March 2024</v>
      </c>
      <c r="C26" s="1213"/>
      <c r="D26" s="1213"/>
      <c r="E26" s="1213"/>
      <c r="F26" s="1213"/>
      <c r="G26" s="1213"/>
    </row>
    <row r="27" spans="2:7" ht="18" x14ac:dyDescent="0.35">
      <c r="B27" s="1212" t="s">
        <v>214</v>
      </c>
      <c r="C27" s="1212"/>
      <c r="D27" s="1212"/>
      <c r="E27" s="1212"/>
      <c r="F27" s="1212"/>
      <c r="G27" s="1212"/>
    </row>
    <row r="28" spans="2:7" ht="18" x14ac:dyDescent="0.35">
      <c r="B28" s="28"/>
      <c r="C28" s="316" t="str">
        <f>B4</f>
        <v>Center No. and Name</v>
      </c>
      <c r="D28" s="441" t="str">
        <f>D4</f>
        <v>ZPH School,  xxxx</v>
      </c>
      <c r="E28" s="28"/>
      <c r="F28" s="28"/>
      <c r="G28" s="28"/>
    </row>
    <row r="29" spans="2:7" ht="18" x14ac:dyDescent="0.35">
      <c r="B29" s="28"/>
      <c r="C29" s="316" t="str">
        <f>B5</f>
        <v>District Code. &amp; Name</v>
      </c>
      <c r="D29" s="441" t="str">
        <f>D5</f>
        <v>13 - Kurnool</v>
      </c>
      <c r="E29" s="28"/>
      <c r="F29" s="28"/>
      <c r="G29" s="28"/>
    </row>
    <row r="30" spans="2:7" ht="15.6" x14ac:dyDescent="0.3">
      <c r="B30" s="439"/>
      <c r="C30" s="28"/>
      <c r="D30" s="28"/>
      <c r="E30" s="28"/>
      <c r="F30" s="28"/>
      <c r="G30" s="28"/>
    </row>
    <row r="31" spans="2:7" ht="35.25" customHeight="1" x14ac:dyDescent="0.3">
      <c r="B31" s="1214" t="s">
        <v>215</v>
      </c>
      <c r="C31" s="1214"/>
      <c r="D31" s="1214" t="s">
        <v>216</v>
      </c>
      <c r="E31" s="1214"/>
      <c r="F31" s="1214" t="s">
        <v>217</v>
      </c>
      <c r="G31" s="1214"/>
    </row>
    <row r="32" spans="2:7" ht="22.5" customHeight="1" x14ac:dyDescent="0.3">
      <c r="B32" s="440" t="s">
        <v>218</v>
      </c>
      <c r="C32" s="440" t="s">
        <v>219</v>
      </c>
      <c r="D32" s="440" t="s">
        <v>218</v>
      </c>
      <c r="E32" s="440" t="s">
        <v>219</v>
      </c>
      <c r="F32" s="440" t="s">
        <v>218</v>
      </c>
      <c r="G32" s="440" t="s">
        <v>219</v>
      </c>
    </row>
    <row r="33" spans="2:7" x14ac:dyDescent="0.3">
      <c r="B33" s="1214"/>
      <c r="C33" s="1214"/>
      <c r="D33" s="1214"/>
      <c r="E33" s="1214"/>
      <c r="F33" s="1214"/>
      <c r="G33" s="1214"/>
    </row>
    <row r="34" spans="2:7" x14ac:dyDescent="0.3">
      <c r="B34" s="1214"/>
      <c r="C34" s="1214"/>
      <c r="D34" s="1214"/>
      <c r="E34" s="1214"/>
      <c r="F34" s="1214"/>
      <c r="G34" s="1214"/>
    </row>
    <row r="35" spans="2:7" x14ac:dyDescent="0.3">
      <c r="B35" s="1214"/>
      <c r="C35" s="1214"/>
      <c r="D35" s="1214"/>
      <c r="E35" s="1214"/>
      <c r="F35" s="1214"/>
      <c r="G35" s="1214"/>
    </row>
    <row r="36" spans="2:7" x14ac:dyDescent="0.3">
      <c r="B36" s="28"/>
      <c r="C36" s="28"/>
      <c r="D36" s="28"/>
      <c r="E36" s="28"/>
      <c r="F36" s="28"/>
      <c r="G36" s="28"/>
    </row>
    <row r="37" spans="2:7" x14ac:dyDescent="0.3">
      <c r="B37" s="28"/>
      <c r="C37" s="28"/>
      <c r="D37" s="28"/>
      <c r="E37" s="28"/>
      <c r="F37" s="28"/>
      <c r="G37" s="28"/>
    </row>
    <row r="38" spans="2:7" x14ac:dyDescent="0.3">
      <c r="B38" s="28"/>
      <c r="C38" s="28"/>
      <c r="D38" s="28"/>
      <c r="E38" s="28"/>
      <c r="F38" s="28"/>
      <c r="G38" s="28"/>
    </row>
    <row r="39" spans="2:7" x14ac:dyDescent="0.3">
      <c r="B39" s="28"/>
      <c r="C39" s="28"/>
      <c r="D39" s="28"/>
      <c r="E39" s="28"/>
      <c r="F39" s="98" t="str">
        <f>F15</f>
        <v>Signature of the Chief Superintendent</v>
      </c>
      <c r="G39" s="28"/>
    </row>
    <row r="40" spans="2:7" x14ac:dyDescent="0.3">
      <c r="B40" s="28"/>
      <c r="C40" s="28"/>
      <c r="D40" s="28"/>
      <c r="E40" s="28"/>
      <c r="F40" s="28"/>
      <c r="G40" s="28"/>
    </row>
    <row r="41" spans="2:7" x14ac:dyDescent="0.3">
      <c r="B41" s="28"/>
      <c r="C41" s="28"/>
      <c r="D41" s="28"/>
      <c r="E41" s="28"/>
      <c r="F41" s="28"/>
      <c r="G41" s="28"/>
    </row>
    <row r="42" spans="2:7" x14ac:dyDescent="0.3">
      <c r="B42" s="28"/>
      <c r="C42" s="28"/>
      <c r="D42" s="28"/>
      <c r="E42" s="28"/>
      <c r="F42" s="28"/>
      <c r="G42" s="28"/>
    </row>
  </sheetData>
  <sheetProtection password="BE99" sheet="1"/>
  <customSheetViews>
    <customSheetView guid="{C68C7D00-2884-4B0B-841E-6AB961699C1E}" showGridLines="0" showRowCol="0">
      <selection activeCell="I8" sqref="I8"/>
      <pageMargins left="0.3" right="0.4" top="0.7" bottom="0.5" header="0.3" footer="0.3"/>
      <printOptions horizontalCentered="1"/>
      <pageSetup paperSize="9" orientation="portrait" horizontalDpi="300" verticalDpi="300" r:id="rId1"/>
    </customSheetView>
    <customSheetView guid="{91B66CC3-8FCC-42E0-960E-ACA6844C784B}" showGridLines="0" showRowCol="0">
      <selection activeCell="I7" sqref="I7"/>
      <pageMargins left="0.57999999999999996" right="0.43" top="0.75" bottom="0.75" header="0.3" footer="0.3"/>
      <pageSetup paperSize="9" orientation="portrait" horizontalDpi="300" verticalDpi="300" r:id="rId2"/>
    </customSheetView>
    <customSheetView guid="{7EB9028C-C1C3-4BCC-8803-2457D6816300}" showGridLines="0" showRowCol="0">
      <pageMargins left="0.57999999999999996" right="0.43" top="0.75" bottom="0.75" header="0.3" footer="0.3"/>
      <pageSetup paperSize="9" orientation="portrait" horizontalDpi="300" verticalDpi="300" r:id="rId3"/>
    </customSheetView>
    <customSheetView guid="{E29035F5-F69F-4E6C-B271-4FA14E090C51}" showGridLines="0" showRowCol="0">
      <selection activeCell="I7" sqref="I7"/>
      <pageMargins left="0.57999999999999996" right="0.43" top="0.75" bottom="0.75" header="0.3" footer="0.3"/>
      <pageSetup paperSize="9" orientation="portrait" horizontalDpi="300" verticalDpi="300" r:id="rId4"/>
    </customSheetView>
    <customSheetView guid="{F97A65F8-EBCA-4E66-ADD8-B9510728BB77}" showGridLines="0" showRowCol="0">
      <selection activeCell="I8" sqref="I8"/>
      <pageMargins left="0.57999999999999996" right="0.43" top="0.75" bottom="0.75" header="0.3" footer="0.3"/>
      <pageSetup paperSize="9" orientation="portrait" horizontalDpi="300" verticalDpi="300" r:id="rId5"/>
    </customSheetView>
  </customSheetViews>
  <mergeCells count="24">
    <mergeCell ref="B31:C31"/>
    <mergeCell ref="G9:G11"/>
    <mergeCell ref="F31:G31"/>
    <mergeCell ref="D31:E31"/>
    <mergeCell ref="G33:G35"/>
    <mergeCell ref="B9:B11"/>
    <mergeCell ref="C9:C11"/>
    <mergeCell ref="F33:F35"/>
    <mergeCell ref="E9:E11"/>
    <mergeCell ref="D33:D35"/>
    <mergeCell ref="E33:E35"/>
    <mergeCell ref="D9:D11"/>
    <mergeCell ref="F9:F11"/>
    <mergeCell ref="B33:B35"/>
    <mergeCell ref="C33:C35"/>
    <mergeCell ref="B26:G26"/>
    <mergeCell ref="B27:G27"/>
    <mergeCell ref="B2:G2"/>
    <mergeCell ref="B3:G3"/>
    <mergeCell ref="B7:C7"/>
    <mergeCell ref="D7:E7"/>
    <mergeCell ref="F7:G7"/>
    <mergeCell ref="B4:C4"/>
    <mergeCell ref="B5:C5"/>
  </mergeCells>
  <printOptions horizontalCentered="1"/>
  <pageMargins left="0.3" right="0.4" top="0.7" bottom="0.5" header="0.3" footer="0.3"/>
  <pageSetup paperSize="9" orientation="portrait" horizontalDpi="300" verticalDpi="300" r:id="rId6"/>
  <ignoredErrors>
    <ignoredError sqref="B2:G3 D4:G4 D5:G5 B4:C5" unlockedFormula="1"/>
  </ignoredErrors>
  <drawing r:id="rId7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pageSetUpPr fitToPage="1"/>
  </sheetPr>
  <dimension ref="B2:V34"/>
  <sheetViews>
    <sheetView showGridLines="0" showRowColHeaders="0" workbookViewId="0">
      <selection activeCell="Q6" sqref="Q6"/>
    </sheetView>
  </sheetViews>
  <sheetFormatPr defaultColWidth="9.109375" defaultRowHeight="17.399999999999999" x14ac:dyDescent="0.3"/>
  <cols>
    <col min="1" max="9" width="5.77734375" style="10" customWidth="1"/>
    <col min="10" max="10" width="11.77734375" style="10" customWidth="1"/>
    <col min="11" max="16" width="5.77734375" style="10" customWidth="1"/>
    <col min="17" max="16384" width="9.109375" style="10"/>
  </cols>
  <sheetData>
    <row r="2" spans="2:22" x14ac:dyDescent="0.3">
      <c r="B2" s="35"/>
      <c r="C2" s="35"/>
      <c r="D2" s="35"/>
      <c r="E2" s="35"/>
      <c r="F2" s="35"/>
      <c r="G2" s="1216"/>
      <c r="H2" s="1216"/>
      <c r="I2" s="1216"/>
      <c r="J2" s="1216"/>
      <c r="K2" s="35"/>
      <c r="L2" s="35"/>
      <c r="M2" s="35"/>
      <c r="N2" s="35"/>
      <c r="O2" s="35"/>
      <c r="P2" s="35"/>
    </row>
    <row r="3" spans="2:22" x14ac:dyDescent="0.3">
      <c r="B3" s="35"/>
      <c r="C3" s="35"/>
      <c r="D3" s="35"/>
      <c r="E3" s="35"/>
      <c r="F3" s="35"/>
      <c r="G3" s="1218" t="s">
        <v>221</v>
      </c>
      <c r="H3" s="1218"/>
      <c r="I3" s="1218"/>
      <c r="J3" s="1218"/>
      <c r="K3" s="35"/>
      <c r="L3" s="35"/>
      <c r="M3" s="35"/>
      <c r="N3" s="35"/>
      <c r="O3" s="35"/>
      <c r="P3" s="35"/>
    </row>
    <row r="4" spans="2:22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22" ht="39.9" customHeight="1" x14ac:dyDescent="0.3">
      <c r="B5" s="1219" t="str">
        <f>CONCATENATE("                            Received Rs: ........................  (Rupees.  .............................................................. ....................................................... only) from ",'Exams Staff'!E9,",",'Exams Staff'!B5,",  ","towards  ................................................................................................")</f>
        <v xml:space="preserve">                            Received Rs: ........................  (Rupees.  .............................................................. ....................................................... only) from Chief Superintendent,          Centre No. and Name:  2365 - ZPH School,  xxxx,  towards  ................................................................................................</v>
      </c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35"/>
      <c r="R5" s="35"/>
      <c r="S5" s="35"/>
      <c r="T5" s="35"/>
    </row>
    <row r="6" spans="2:22" ht="39.9" customHeight="1" x14ac:dyDescent="0.3">
      <c r="B6" s="1219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35"/>
      <c r="R6" s="35"/>
      <c r="S6" s="35"/>
      <c r="T6" s="35"/>
    </row>
    <row r="7" spans="2:22" ht="39.9" customHeight="1" x14ac:dyDescent="0.3">
      <c r="B7" s="1219"/>
      <c r="C7" s="1219"/>
      <c r="D7" s="1219"/>
      <c r="E7" s="1219"/>
      <c r="F7" s="1219"/>
      <c r="G7" s="1219"/>
      <c r="H7" s="1219"/>
      <c r="I7" s="1219"/>
      <c r="J7" s="1219"/>
      <c r="K7" s="1219"/>
      <c r="L7" s="1219"/>
      <c r="M7" s="1219"/>
      <c r="N7" s="1219"/>
      <c r="O7" s="1219"/>
      <c r="P7" s="1219"/>
      <c r="Q7" s="35"/>
      <c r="R7" s="35"/>
      <c r="S7" s="35"/>
      <c r="T7" s="35"/>
      <c r="V7" s="35"/>
    </row>
    <row r="8" spans="2:22" x14ac:dyDescent="0.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S8" s="35"/>
    </row>
    <row r="9" spans="2:22" x14ac:dyDescent="0.3">
      <c r="B9" s="1217" t="s">
        <v>425</v>
      </c>
      <c r="C9" s="1217"/>
      <c r="D9" s="1217"/>
      <c r="E9" s="1217"/>
      <c r="F9" s="1217"/>
      <c r="G9" s="1217"/>
      <c r="H9" s="1217"/>
      <c r="I9" s="35"/>
      <c r="J9" s="35"/>
      <c r="K9" s="35" t="s">
        <v>225</v>
      </c>
      <c r="L9" s="35"/>
      <c r="M9" s="35"/>
      <c r="N9" s="35"/>
      <c r="O9" s="35"/>
      <c r="P9" s="35"/>
      <c r="S9" s="35"/>
    </row>
    <row r="10" spans="2:22" x14ac:dyDescent="0.3">
      <c r="B10" s="1217"/>
      <c r="C10" s="1217"/>
      <c r="D10" s="1217"/>
      <c r="E10" s="1217"/>
      <c r="F10" s="1217"/>
      <c r="G10" s="1217"/>
      <c r="H10" s="1217"/>
      <c r="I10" s="35"/>
      <c r="J10" s="35"/>
      <c r="K10" s="35"/>
      <c r="L10" s="35"/>
      <c r="M10" s="35"/>
      <c r="N10" s="35"/>
      <c r="O10" s="35"/>
      <c r="P10" s="35"/>
    </row>
    <row r="11" spans="2:22" x14ac:dyDescent="0.3">
      <c r="B11" s="1217"/>
      <c r="C11" s="1217"/>
      <c r="D11" s="1217"/>
      <c r="E11" s="1217"/>
      <c r="F11" s="1217"/>
      <c r="G11" s="1217"/>
      <c r="H11" s="1217"/>
      <c r="I11" s="35"/>
      <c r="J11" s="35"/>
      <c r="K11" s="35"/>
      <c r="L11" s="35"/>
      <c r="M11" s="35"/>
      <c r="N11" s="35"/>
      <c r="O11" s="35"/>
      <c r="P11" s="35"/>
    </row>
    <row r="12" spans="2:22" x14ac:dyDescent="0.3">
      <c r="B12" s="35" t="s">
        <v>223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2:22" x14ac:dyDescent="0.3">
      <c r="B13" s="30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22" x14ac:dyDescent="0.3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2:22" x14ac:dyDescent="0.3">
      <c r="B15" s="35"/>
      <c r="C15" s="35" t="s">
        <v>224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2:22" x14ac:dyDescent="0.3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2:16" x14ac:dyDescent="0.3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2:16" x14ac:dyDescent="0.3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2:16" x14ac:dyDescent="0.3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16" x14ac:dyDescent="0.3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2:16" x14ac:dyDescent="0.3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2:16" ht="15.75" customHeight="1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2:16" x14ac:dyDescent="0.3">
      <c r="B23" s="35"/>
      <c r="C23" s="35"/>
      <c r="D23" s="35"/>
      <c r="E23" s="35"/>
      <c r="F23" s="35"/>
      <c r="G23" s="1216" t="s">
        <v>221</v>
      </c>
      <c r="H23" s="1216"/>
      <c r="I23" s="1216"/>
      <c r="J23" s="1216"/>
      <c r="K23" s="35"/>
      <c r="L23" s="35"/>
      <c r="M23" s="35"/>
      <c r="N23" s="35"/>
      <c r="O23" s="35"/>
      <c r="P23" s="35"/>
    </row>
    <row r="24" spans="2:16" x14ac:dyDescent="0.3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s="8" customFormat="1" ht="39.9" customHeight="1" x14ac:dyDescent="0.3">
      <c r="B25" s="1220" t="str">
        <f>B5</f>
        <v xml:space="preserve">                            Received Rs: ........................  (Rupees.  .............................................................. ....................................................... only) from Chief Superintendent,          Centre No. and Name:  2365 - ZPH School,  xxxx,  towards  ................................................................................................</v>
      </c>
      <c r="C25" s="1220"/>
      <c r="D25" s="1220"/>
      <c r="E25" s="1220"/>
      <c r="F25" s="1220"/>
      <c r="G25" s="1220"/>
      <c r="H25" s="1220"/>
      <c r="I25" s="1220"/>
      <c r="J25" s="1220"/>
      <c r="K25" s="1220"/>
      <c r="L25" s="1220"/>
      <c r="M25" s="1220"/>
      <c r="N25" s="1220"/>
      <c r="O25" s="1220"/>
      <c r="P25" s="1220"/>
    </row>
    <row r="26" spans="2:16" s="8" customFormat="1" ht="39.9" customHeight="1" x14ac:dyDescent="0.3">
      <c r="B26" s="1220"/>
      <c r="C26" s="1220"/>
      <c r="D26" s="1220"/>
      <c r="E26" s="1220"/>
      <c r="F26" s="1220"/>
      <c r="G26" s="1220"/>
      <c r="H26" s="1220"/>
      <c r="I26" s="1220"/>
      <c r="J26" s="1220"/>
      <c r="K26" s="1220"/>
      <c r="L26" s="1220"/>
      <c r="M26" s="1220"/>
      <c r="N26" s="1220"/>
      <c r="O26" s="1220"/>
      <c r="P26" s="1220"/>
    </row>
    <row r="27" spans="2:16" s="8" customFormat="1" ht="39.9" customHeight="1" x14ac:dyDescent="0.3">
      <c r="B27" s="1220"/>
      <c r="C27" s="1220"/>
      <c r="D27" s="1220"/>
      <c r="E27" s="1220"/>
      <c r="F27" s="1220"/>
      <c r="G27" s="1220"/>
      <c r="H27" s="1220"/>
      <c r="I27" s="1220"/>
      <c r="J27" s="1220"/>
      <c r="K27" s="1220"/>
      <c r="L27" s="1220"/>
      <c r="M27" s="1220"/>
      <c r="N27" s="1220"/>
      <c r="O27" s="1220"/>
      <c r="P27" s="1220"/>
    </row>
    <row r="28" spans="2:16" x14ac:dyDescent="0.3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2:16" x14ac:dyDescent="0.3">
      <c r="B29" s="1217" t="str">
        <f>B9</f>
        <v>Passed for Rs:. …................ (Rupees…................ …................ …................ …................ …................  only)</v>
      </c>
      <c r="C29" s="1217"/>
      <c r="D29" s="1217"/>
      <c r="E29" s="1217"/>
      <c r="F29" s="1217"/>
      <c r="G29" s="1217"/>
      <c r="H29" s="1217"/>
      <c r="I29" s="35"/>
      <c r="J29" s="35"/>
      <c r="K29" s="35"/>
      <c r="L29" s="35"/>
      <c r="M29" s="35"/>
      <c r="N29" s="35"/>
      <c r="O29" s="35"/>
      <c r="P29" s="310" t="s">
        <v>222</v>
      </c>
    </row>
    <row r="30" spans="2:16" x14ac:dyDescent="0.3">
      <c r="B30" s="1217"/>
      <c r="C30" s="1217"/>
      <c r="D30" s="1217"/>
      <c r="E30" s="1217"/>
      <c r="F30" s="1217"/>
      <c r="G30" s="1217"/>
      <c r="H30" s="1217"/>
      <c r="I30" s="35"/>
      <c r="J30" s="35"/>
      <c r="K30" s="35"/>
      <c r="L30" s="35"/>
      <c r="M30" s="35"/>
      <c r="N30" s="35"/>
      <c r="O30" s="35"/>
      <c r="P30" s="35"/>
    </row>
    <row r="31" spans="2:16" x14ac:dyDescent="0.3">
      <c r="B31" s="1217"/>
      <c r="C31" s="1217"/>
      <c r="D31" s="1217"/>
      <c r="E31" s="1217"/>
      <c r="F31" s="1217"/>
      <c r="G31" s="1217"/>
      <c r="H31" s="1217"/>
      <c r="I31" s="35"/>
      <c r="J31" s="35"/>
      <c r="K31" s="35"/>
      <c r="L31" s="35"/>
      <c r="M31" s="35"/>
      <c r="N31" s="35"/>
      <c r="O31" s="35"/>
      <c r="P31" s="35"/>
    </row>
    <row r="32" spans="2:16" x14ac:dyDescent="0.3">
      <c r="B32" s="1216" t="s">
        <v>223</v>
      </c>
      <c r="C32" s="1216"/>
      <c r="D32" s="1216"/>
      <c r="E32" s="1216"/>
      <c r="F32" s="1216"/>
      <c r="G32" s="1216"/>
      <c r="H32" s="35"/>
      <c r="I32" s="35"/>
      <c r="J32" s="35"/>
      <c r="K32" s="35"/>
      <c r="L32" s="35"/>
      <c r="M32" s="35"/>
      <c r="N32" s="35"/>
      <c r="O32" s="35"/>
      <c r="P32" s="35"/>
    </row>
    <row r="33" spans="2:16" x14ac:dyDescent="0.3">
      <c r="B33" s="309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x14ac:dyDescent="0.3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</sheetData>
  <sheetProtection algorithmName="SHA-512" hashValue="lFs9IRl9LKxOcvEZ985YB+k9tGIECh8AW95Qzn5SP2vQIoak2b9XutYT+FMca+J1NAQJ6G1Dm27RtA4N1MygGg==" saltValue="aCD6RtRvDKKLCI8iuzrAFw==" spinCount="100000" sheet="1" objects="1" scenarios="1"/>
  <customSheetViews>
    <customSheetView guid="{C68C7D00-2884-4B0B-841E-6AB961699C1E}" showGridLines="0" showRowCol="0">
      <selection activeCell="S7" sqref="S7"/>
      <pageMargins left="0.3" right="0.4" top="0.6" bottom="0.4" header="0.3" footer="0.3"/>
      <printOptions horizontalCentered="1"/>
      <pageSetup paperSize="9" orientation="portrait" horizontalDpi="300" verticalDpi="300" r:id="rId1"/>
    </customSheetView>
    <customSheetView guid="{91B66CC3-8FCC-42E0-960E-ACA6844C784B}" showGridLines="0" showRowCol="0">
      <selection activeCell="S7" sqref="S7"/>
      <pageMargins left="0.49" right="0.35" top="0.67" bottom="0.59" header="0.3" footer="0.3"/>
      <pageSetup paperSize="9" orientation="portrait" horizontalDpi="300" verticalDpi="300" r:id="rId2"/>
    </customSheetView>
    <customSheetView guid="{7EB9028C-C1C3-4BCC-8803-2457D6816300}" showGridLines="0" showRowCol="0">
      <pageMargins left="0.49" right="0.35" top="0.67" bottom="0.59" header="0.3" footer="0.3"/>
      <pageSetup paperSize="9" orientation="portrait" horizontalDpi="300" verticalDpi="300" r:id="rId3"/>
    </customSheetView>
    <customSheetView guid="{E29035F5-F69F-4E6C-B271-4FA14E090C51}" showGridLines="0" showRowCol="0">
      <selection activeCell="S7" sqref="S7"/>
      <pageMargins left="0.49" right="0.35" top="0.67" bottom="0.59" header="0.3" footer="0.3"/>
      <pageSetup paperSize="9" orientation="portrait" horizontalDpi="300" verticalDpi="300" r:id="rId4"/>
    </customSheetView>
    <customSheetView guid="{F97A65F8-EBCA-4E66-ADD8-B9510728BB77}" showGridLines="0" showRowCol="0">
      <selection activeCell="S7" sqref="S7"/>
      <pageMargins left="0.49" right="0.35" top="0.67" bottom="0.59" header="0.3" footer="0.3"/>
      <pageSetup paperSize="9" orientation="portrait" horizontalDpi="300" verticalDpi="300" r:id="rId5"/>
    </customSheetView>
  </customSheetViews>
  <mergeCells count="8">
    <mergeCell ref="B32:G32"/>
    <mergeCell ref="B29:H31"/>
    <mergeCell ref="G3:J3"/>
    <mergeCell ref="G2:J2"/>
    <mergeCell ref="B5:P7"/>
    <mergeCell ref="B9:H11"/>
    <mergeCell ref="G23:J23"/>
    <mergeCell ref="B25:P27"/>
  </mergeCells>
  <printOptions horizontalCentered="1"/>
  <pageMargins left="0.31496062992125984" right="0.31496062992125984" top="0.39370078740157483" bottom="0.39370078740157483" header="0.39370078740157483" footer="0.39370078740157483"/>
  <pageSetup paperSize="9" orientation="portrait" horizontalDpi="300" verticalDpi="300" r:id="rId6"/>
  <ignoredErrors>
    <ignoredError sqref="B29" unlockedFormula="1"/>
  </ignoredErrors>
  <drawing r:id="rId7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>
    <pageSetUpPr fitToPage="1"/>
  </sheetPr>
  <dimension ref="B2:I31"/>
  <sheetViews>
    <sheetView showGridLines="0" showRowColHeaders="0" workbookViewId="0">
      <selection activeCell="I8" sqref="I8"/>
    </sheetView>
  </sheetViews>
  <sheetFormatPr defaultColWidth="9.109375" defaultRowHeight="13.8" x14ac:dyDescent="0.25"/>
  <cols>
    <col min="1" max="1" width="3.88671875" style="3" customWidth="1"/>
    <col min="2" max="2" width="5" style="3" customWidth="1"/>
    <col min="3" max="3" width="15.109375" style="3" customWidth="1"/>
    <col min="4" max="4" width="33.6640625" style="3" customWidth="1"/>
    <col min="5" max="5" width="17.21875" style="3" customWidth="1"/>
    <col min="6" max="6" width="47.88671875" style="3" customWidth="1"/>
    <col min="7" max="7" width="22.21875" style="3" customWidth="1"/>
    <col min="8" max="16384" width="9.109375" style="3"/>
  </cols>
  <sheetData>
    <row r="2" spans="2:9" ht="22.8" x14ac:dyDescent="0.25">
      <c r="B2" s="1223" t="str">
        <f>DATA!F9</f>
        <v>SSC Public Exams March 2024</v>
      </c>
      <c r="C2" s="1223"/>
      <c r="D2" s="1223"/>
      <c r="E2" s="1223"/>
      <c r="F2" s="1223"/>
      <c r="G2" s="1223"/>
    </row>
    <row r="3" spans="2:9" ht="17.399999999999999" x14ac:dyDescent="0.25">
      <c r="B3" s="1221" t="str">
        <f>CONCATENATE(DATA!C10," : ",DATA!F10,",",DATA!C11," : ",DATA!F11)</f>
        <v>Centre Name : ZPH School,  xxxx,Centre No. : 2365</v>
      </c>
      <c r="C3" s="1221"/>
      <c r="D3" s="1221"/>
      <c r="E3" s="1221"/>
      <c r="F3" s="1221"/>
      <c r="G3" s="1221"/>
    </row>
    <row r="4" spans="2:9" ht="20.399999999999999" x14ac:dyDescent="0.25">
      <c r="B4" s="1222" t="s">
        <v>248</v>
      </c>
      <c r="C4" s="1222"/>
      <c r="D4" s="1222"/>
      <c r="E4" s="1222"/>
      <c r="F4" s="1222"/>
      <c r="G4" s="1222"/>
    </row>
    <row r="5" spans="2:9" ht="9.6" customHeight="1" x14ac:dyDescent="0.25">
      <c r="B5" s="30"/>
      <c r="C5" s="30"/>
      <c r="D5" s="30"/>
      <c r="E5" s="30"/>
      <c r="F5" s="30"/>
      <c r="G5" s="30"/>
    </row>
    <row r="6" spans="2:9" ht="27.6" x14ac:dyDescent="0.25">
      <c r="B6" s="442" t="s">
        <v>207</v>
      </c>
      <c r="C6" s="442" t="s">
        <v>249</v>
      </c>
      <c r="D6" s="442" t="s">
        <v>250</v>
      </c>
      <c r="E6" s="442" t="s">
        <v>251</v>
      </c>
      <c r="F6" s="442" t="s">
        <v>252</v>
      </c>
      <c r="G6" s="442" t="s">
        <v>168</v>
      </c>
    </row>
    <row r="7" spans="2:9" ht="18" customHeight="1" x14ac:dyDescent="0.25">
      <c r="B7" s="94"/>
      <c r="C7" s="94"/>
      <c r="D7" s="94"/>
      <c r="E7" s="94"/>
      <c r="F7" s="94"/>
      <c r="G7" s="94"/>
      <c r="I7" s="30"/>
    </row>
    <row r="8" spans="2:9" ht="18" customHeight="1" x14ac:dyDescent="0.25">
      <c r="B8" s="94"/>
      <c r="C8" s="94"/>
      <c r="D8" s="94"/>
      <c r="E8" s="94"/>
      <c r="F8" s="94"/>
      <c r="G8" s="94"/>
      <c r="I8" s="30"/>
    </row>
    <row r="9" spans="2:9" ht="18" customHeight="1" x14ac:dyDescent="0.25">
      <c r="B9" s="94"/>
      <c r="C9" s="94"/>
      <c r="D9" s="94"/>
      <c r="E9" s="94"/>
      <c r="F9" s="94"/>
      <c r="G9" s="94"/>
      <c r="I9" s="30"/>
    </row>
    <row r="10" spans="2:9" ht="18" customHeight="1" x14ac:dyDescent="0.25">
      <c r="B10" s="94"/>
      <c r="C10" s="94"/>
      <c r="D10" s="94"/>
      <c r="E10" s="94"/>
      <c r="F10" s="94"/>
      <c r="G10" s="94"/>
      <c r="I10" s="30"/>
    </row>
    <row r="11" spans="2:9" ht="18" customHeight="1" x14ac:dyDescent="0.25">
      <c r="B11" s="94"/>
      <c r="C11" s="94"/>
      <c r="D11" s="94"/>
      <c r="E11" s="94"/>
      <c r="F11" s="94"/>
      <c r="G11" s="94"/>
      <c r="I11" s="30"/>
    </row>
    <row r="12" spans="2:9" ht="18" customHeight="1" x14ac:dyDescent="0.25">
      <c r="B12" s="94"/>
      <c r="C12" s="94"/>
      <c r="D12" s="94"/>
      <c r="E12" s="94"/>
      <c r="F12" s="94"/>
      <c r="G12" s="94"/>
      <c r="I12" s="30"/>
    </row>
    <row r="13" spans="2:9" ht="18" customHeight="1" x14ac:dyDescent="0.25">
      <c r="B13" s="94"/>
      <c r="C13" s="94"/>
      <c r="D13" s="94"/>
      <c r="E13" s="94"/>
      <c r="F13" s="94"/>
      <c r="G13" s="94"/>
      <c r="I13" s="30"/>
    </row>
    <row r="14" spans="2:9" ht="18" customHeight="1" x14ac:dyDescent="0.25">
      <c r="B14" s="94"/>
      <c r="C14" s="94"/>
      <c r="D14" s="94"/>
      <c r="E14" s="94"/>
      <c r="F14" s="94"/>
      <c r="G14" s="94"/>
    </row>
    <row r="15" spans="2:9" ht="18" customHeight="1" x14ac:dyDescent="0.25">
      <c r="B15" s="94"/>
      <c r="C15" s="94"/>
      <c r="D15" s="94"/>
      <c r="E15" s="94"/>
      <c r="F15" s="94"/>
      <c r="G15" s="94"/>
    </row>
    <row r="16" spans="2:9" ht="18" customHeight="1" x14ac:dyDescent="0.25">
      <c r="B16" s="94"/>
      <c r="C16" s="94"/>
      <c r="D16" s="94"/>
      <c r="E16" s="94"/>
      <c r="F16" s="94"/>
      <c r="G16" s="94"/>
    </row>
    <row r="17" spans="2:7" ht="18" customHeight="1" x14ac:dyDescent="0.25">
      <c r="B17" s="94"/>
      <c r="C17" s="94"/>
      <c r="D17" s="94"/>
      <c r="E17" s="94"/>
      <c r="F17" s="94"/>
      <c r="G17" s="94"/>
    </row>
    <row r="18" spans="2:7" ht="18" customHeight="1" x14ac:dyDescent="0.25">
      <c r="B18" s="94"/>
      <c r="C18" s="94"/>
      <c r="D18" s="94"/>
      <c r="E18" s="94"/>
      <c r="F18" s="94"/>
      <c r="G18" s="94"/>
    </row>
    <row r="19" spans="2:7" ht="18" customHeight="1" x14ac:dyDescent="0.25">
      <c r="B19" s="94"/>
      <c r="C19" s="94"/>
      <c r="D19" s="94"/>
      <c r="E19" s="94"/>
      <c r="F19" s="94"/>
      <c r="G19" s="94"/>
    </row>
    <row r="20" spans="2:7" ht="18" customHeight="1" x14ac:dyDescent="0.25">
      <c r="B20" s="94"/>
      <c r="C20" s="94"/>
      <c r="D20" s="94"/>
      <c r="E20" s="94"/>
      <c r="F20" s="94"/>
      <c r="G20" s="94"/>
    </row>
    <row r="21" spans="2:7" ht="18" customHeight="1" x14ac:dyDescent="0.25">
      <c r="B21" s="94"/>
      <c r="C21" s="94"/>
      <c r="D21" s="94"/>
      <c r="E21" s="94"/>
      <c r="F21" s="94"/>
      <c r="G21" s="94"/>
    </row>
    <row r="22" spans="2:7" ht="18" customHeight="1" x14ac:dyDescent="0.25">
      <c r="B22" s="94"/>
      <c r="C22" s="94"/>
      <c r="D22" s="94"/>
      <c r="E22" s="94"/>
      <c r="F22" s="94"/>
      <c r="G22" s="94"/>
    </row>
    <row r="23" spans="2:7" ht="18" customHeight="1" x14ac:dyDescent="0.25">
      <c r="B23" s="94"/>
      <c r="C23" s="94"/>
      <c r="D23" s="94"/>
      <c r="E23" s="94"/>
      <c r="F23" s="94"/>
      <c r="G23" s="94"/>
    </row>
    <row r="24" spans="2:7" ht="18" customHeight="1" x14ac:dyDescent="0.25">
      <c r="B24" s="94"/>
      <c r="C24" s="94"/>
      <c r="D24" s="94"/>
      <c r="E24" s="94"/>
      <c r="F24" s="94"/>
      <c r="G24" s="94"/>
    </row>
    <row r="25" spans="2:7" ht="18" customHeight="1" x14ac:dyDescent="0.25">
      <c r="B25" s="94"/>
      <c r="C25" s="94"/>
      <c r="D25" s="94"/>
      <c r="E25" s="94"/>
      <c r="F25" s="94"/>
      <c r="G25" s="94"/>
    </row>
    <row r="26" spans="2:7" ht="18" customHeight="1" x14ac:dyDescent="0.25">
      <c r="B26" s="94"/>
      <c r="C26" s="94"/>
      <c r="D26" s="94"/>
      <c r="E26" s="94"/>
      <c r="F26" s="94"/>
      <c r="G26" s="94"/>
    </row>
    <row r="27" spans="2:7" ht="18" customHeight="1" x14ac:dyDescent="0.25">
      <c r="B27" s="94"/>
      <c r="C27" s="94"/>
      <c r="D27" s="94"/>
      <c r="E27" s="94"/>
      <c r="F27" s="94"/>
      <c r="G27" s="94"/>
    </row>
    <row r="28" spans="2:7" ht="18" customHeight="1" x14ac:dyDescent="0.25">
      <c r="B28" s="94"/>
      <c r="C28" s="94"/>
      <c r="D28" s="94"/>
      <c r="E28" s="94"/>
      <c r="F28" s="94"/>
      <c r="G28" s="94"/>
    </row>
    <row r="29" spans="2:7" ht="18" customHeight="1" x14ac:dyDescent="0.25">
      <c r="B29" s="94"/>
      <c r="C29" s="94"/>
      <c r="D29" s="94"/>
      <c r="E29" s="94"/>
      <c r="F29" s="94"/>
      <c r="G29" s="94"/>
    </row>
    <row r="30" spans="2:7" ht="18" customHeight="1" x14ac:dyDescent="0.25">
      <c r="B30" s="94"/>
      <c r="C30" s="94"/>
      <c r="D30" s="94"/>
      <c r="E30" s="94"/>
      <c r="F30" s="94"/>
      <c r="G30" s="94"/>
    </row>
    <row r="31" spans="2:7" ht="18" customHeight="1" x14ac:dyDescent="0.25">
      <c r="B31" s="94"/>
      <c r="C31" s="94"/>
      <c r="D31" s="94"/>
      <c r="E31" s="94"/>
      <c r="F31" s="94"/>
      <c r="G31" s="94"/>
    </row>
  </sheetData>
  <sheetProtection algorithmName="SHA-512" hashValue="/J4Pg/vMvC5bpcGDhVr2OK38vLGeb7srzrU6fd6Yl4lq24e9Nv4BrfF9Bw+n26pTNbf60QTIm7jEI1B6wgeOXA==" saltValue="vFx9w3Zp8cPQrW8bMenkGw==" spinCount="100000" sheet="1" objects="1" scenarios="1"/>
  <customSheetViews>
    <customSheetView guid="{C68C7D00-2884-4B0B-841E-6AB961699C1E}" showGridLines="0" showRowCol="0">
      <selection activeCell="I12" sqref="I12"/>
      <pageMargins left="0.1" right="0.15" top="0.6" bottom="0.4" header="0.3" footer="0.3"/>
      <printOptions horizontalCentered="1"/>
      <pageSetup paperSize="9" orientation="landscape" horizontalDpi="300" verticalDpi="300" r:id="rId1"/>
    </customSheetView>
    <customSheetView guid="{91B66CC3-8FCC-42E0-960E-ACA6844C784B}" showGridLines="0" showRowCol="0">
      <selection activeCell="G9" sqref="G9"/>
      <pageMargins left="0.19" right="0.18" top="0.47" bottom="0.45" header="0.3" footer="0.3"/>
      <pageSetup paperSize="9" orientation="landscape" horizontalDpi="300" verticalDpi="300" r:id="rId2"/>
    </customSheetView>
    <customSheetView guid="{7EB9028C-C1C3-4BCC-8803-2457D6816300}" showPageBreaks="1" showGridLines="0" showRowCol="0" printArea="1">
      <selection activeCell="I12" sqref="I12"/>
      <pageMargins left="0.19" right="0.18" top="0.47" bottom="0.45" header="0.3" footer="0.3"/>
      <pageSetup paperSize="9" orientation="landscape" horizontalDpi="300" verticalDpi="300" r:id="rId3"/>
    </customSheetView>
    <customSheetView guid="{E29035F5-F69F-4E6C-B271-4FA14E090C51}" showGridLines="0" showRowCol="0">
      <selection activeCell="G9" sqref="G9"/>
      <pageMargins left="0.19" right="0.18" top="0.47" bottom="0.45" header="0.3" footer="0.3"/>
      <pageSetup paperSize="9" orientation="landscape" horizontalDpi="300" verticalDpi="300" r:id="rId4"/>
    </customSheetView>
    <customSheetView guid="{F97A65F8-EBCA-4E66-ADD8-B9510728BB77}" showGridLines="0" showRowCol="0">
      <selection activeCell="I12" sqref="I12"/>
      <pageMargins left="0.19" right="0.18" top="0.47" bottom="0.45" header="0.3" footer="0.3"/>
      <pageSetup paperSize="9" orientation="landscape" horizontalDpi="300" verticalDpi="300" r:id="rId5"/>
    </customSheetView>
  </customSheetViews>
  <mergeCells count="3">
    <mergeCell ref="B3:G3"/>
    <mergeCell ref="B4:G4"/>
    <mergeCell ref="B2:G2"/>
  </mergeCells>
  <printOptions horizontalCentered="1"/>
  <pageMargins left="0.11811023622047245" right="0.15748031496062992" top="0.19685039370078741" bottom="0.19685039370078741" header="0.19685039370078741" footer="0.19685039370078741"/>
  <pageSetup paperSize="9" orientation="landscape" horizontalDpi="300" verticalDpi="300" r:id="rId6"/>
  <ignoredErrors>
    <ignoredError sqref="B2:G4" unlockedFormula="1"/>
  </ignoredError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L102"/>
  <sheetViews>
    <sheetView showGridLines="0" showRowColHeaders="0" zoomScaleNormal="100" workbookViewId="0">
      <selection activeCell="T2" sqref="T2"/>
    </sheetView>
  </sheetViews>
  <sheetFormatPr defaultRowHeight="14.4" x14ac:dyDescent="0.3"/>
  <cols>
    <col min="2" max="2" width="6.33203125" customWidth="1"/>
    <col min="3" max="3" width="8.21875" customWidth="1"/>
    <col min="4" max="18" width="5.6640625" style="109" customWidth="1"/>
    <col min="19" max="19" width="6.6640625" style="109" customWidth="1"/>
    <col min="20" max="20" width="7.44140625" style="461" customWidth="1"/>
    <col min="41" max="41" width="8.88671875" customWidth="1"/>
    <col min="42" max="43" width="8.88671875" hidden="1" customWidth="1"/>
    <col min="44" max="58" width="6.6640625" hidden="1" customWidth="1"/>
    <col min="59" max="59" width="8.88671875" hidden="1" customWidth="1"/>
    <col min="60" max="62" width="8.88671875" customWidth="1"/>
    <col min="63" max="64" width="8.88671875" hidden="1" customWidth="1"/>
    <col min="65" max="65" width="8.88671875" customWidth="1"/>
  </cols>
  <sheetData>
    <row r="2" spans="2:64" ht="25.05" customHeight="1" x14ac:dyDescent="0.3">
      <c r="B2" s="859" t="str">
        <f>"ROOM WISE QUESTION PAPER DISTRIBUTION : "&amp;'DO Dairy'!E7</f>
        <v>ROOM WISE QUESTION PAPER DISTRIBUTION : 2365 - ZPH School,  xxxx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</row>
    <row r="3" spans="2:64" ht="21" customHeight="1" x14ac:dyDescent="0.3">
      <c r="B3" s="854" t="s">
        <v>309</v>
      </c>
      <c r="C3" s="855" t="s">
        <v>32</v>
      </c>
      <c r="D3" s="853" t="s">
        <v>341</v>
      </c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2" t="s">
        <v>340</v>
      </c>
      <c r="T3" s="468"/>
      <c r="U3" s="851" t="s">
        <v>418</v>
      </c>
      <c r="V3" s="851"/>
      <c r="AQ3" s="14" t="s">
        <v>336</v>
      </c>
      <c r="AR3">
        <v>1</v>
      </c>
      <c r="AS3">
        <v>2</v>
      </c>
      <c r="AT3">
        <v>3</v>
      </c>
      <c r="AU3">
        <v>4</v>
      </c>
      <c r="AV3">
        <v>5</v>
      </c>
      <c r="AW3">
        <v>6</v>
      </c>
      <c r="AX3">
        <v>7</v>
      </c>
      <c r="AY3">
        <v>8</v>
      </c>
      <c r="AZ3">
        <v>9</v>
      </c>
      <c r="BA3">
        <v>10</v>
      </c>
      <c r="BB3">
        <v>11</v>
      </c>
      <c r="BC3">
        <v>12</v>
      </c>
      <c r="BD3">
        <v>13</v>
      </c>
      <c r="BE3">
        <v>14</v>
      </c>
      <c r="BF3">
        <v>15</v>
      </c>
      <c r="BK3" s="3">
        <v>1</v>
      </c>
      <c r="BL3" s="3">
        <f>DATA!P24</f>
        <v>20</v>
      </c>
    </row>
    <row r="4" spans="2:64" s="6" customFormat="1" ht="20.25" customHeight="1" x14ac:dyDescent="0.3">
      <c r="B4" s="854"/>
      <c r="C4" s="856"/>
      <c r="D4" s="267">
        <v>1</v>
      </c>
      <c r="E4" s="267">
        <v>2</v>
      </c>
      <c r="F4" s="267">
        <v>3</v>
      </c>
      <c r="G4" s="267">
        <v>4</v>
      </c>
      <c r="H4" s="267">
        <v>5</v>
      </c>
      <c r="I4" s="267">
        <v>6</v>
      </c>
      <c r="J4" s="267">
        <v>7</v>
      </c>
      <c r="K4" s="267">
        <v>8</v>
      </c>
      <c r="L4" s="267">
        <v>9</v>
      </c>
      <c r="M4" s="267">
        <v>10</v>
      </c>
      <c r="N4" s="267">
        <v>11</v>
      </c>
      <c r="O4" s="267">
        <v>12</v>
      </c>
      <c r="P4" s="267">
        <v>13</v>
      </c>
      <c r="Q4" s="267">
        <v>14</v>
      </c>
      <c r="R4" s="267">
        <v>15</v>
      </c>
      <c r="S4" s="852"/>
      <c r="T4" s="735">
        <f>IF(S$10=0,0,1)</f>
        <v>1</v>
      </c>
      <c r="U4" s="734"/>
      <c r="V4" s="734"/>
      <c r="AQ4" s="212"/>
      <c r="AR4" s="6">
        <v>1</v>
      </c>
      <c r="AS4" s="6">
        <f>AR5+1</f>
        <v>21</v>
      </c>
      <c r="AT4" s="6">
        <f t="shared" ref="AT4:BF4" si="0">AS5+1</f>
        <v>41</v>
      </c>
      <c r="AU4" s="6">
        <f t="shared" si="0"/>
        <v>71</v>
      </c>
      <c r="AV4" s="6">
        <f t="shared" si="0"/>
        <v>91</v>
      </c>
      <c r="AW4" s="6">
        <f t="shared" si="0"/>
        <v>111</v>
      </c>
      <c r="AX4" s="6">
        <f t="shared" si="0"/>
        <v>131</v>
      </c>
      <c r="AY4" s="6">
        <f t="shared" si="0"/>
        <v>151</v>
      </c>
      <c r="AZ4" s="6">
        <f t="shared" si="0"/>
        <v>169</v>
      </c>
      <c r="BA4" s="6">
        <f t="shared" si="0"/>
        <v>187</v>
      </c>
      <c r="BB4" s="6">
        <f t="shared" si="0"/>
        <v>207</v>
      </c>
      <c r="BC4" s="6">
        <f t="shared" si="0"/>
        <v>207</v>
      </c>
      <c r="BD4" s="6">
        <f t="shared" si="0"/>
        <v>207</v>
      </c>
      <c r="BE4" s="6">
        <f t="shared" si="0"/>
        <v>207</v>
      </c>
      <c r="BF4" s="6">
        <f t="shared" si="0"/>
        <v>207</v>
      </c>
      <c r="BK4" s="3">
        <v>2</v>
      </c>
      <c r="BL4" s="3">
        <f>DATA!P25</f>
        <v>20</v>
      </c>
    </row>
    <row r="5" spans="2:64" s="122" customFormat="1" ht="18" customHeight="1" x14ac:dyDescent="0.25">
      <c r="B5" s="854"/>
      <c r="C5" s="268" t="str">
        <f>DATA!M9</f>
        <v>01T</v>
      </c>
      <c r="D5" s="269">
        <f>COUNTIFS(Medium!DG$14:DG$402,$C5,Medium!DF$14:DF$402,"&gt;="&amp;$AR$9,Medium!DF$14:DF$402,"&lt;="&amp;$AR$12)</f>
        <v>20</v>
      </c>
      <c r="E5" s="269">
        <f>COUNTIFS(Medium!DG$14:DG$402,$C5,Medium!DF$14:DF$402,"&gt;="&amp;$AS$9,Medium!DF$14:DF$402,"&lt;="&amp;AS12)</f>
        <v>20</v>
      </c>
      <c r="F5" s="269">
        <f>COUNTIFS(Medium!DG$14:DG$402,$C5,Medium!DF$14:DF$402,"&gt;="&amp;$AT$9,Medium!DF$14:DF$402,"&lt;="&amp;AT12)</f>
        <v>30</v>
      </c>
      <c r="G5" s="269">
        <f>COUNTIFS(Medium!DG$14:DG$402,$C5,Medium!DF$14:DF$402,"&gt;="&amp;$AU$9,Medium!DF$14:DF$402,"&lt;="&amp;AU$12)</f>
        <v>20</v>
      </c>
      <c r="H5" s="269">
        <f>COUNTIFS(Medium!DG$14:DG$402,$C5,Medium!DF$14:DF$402,"&gt;="&amp;$AV$9,Medium!DF$14:DF$402,"&lt;="&amp;AV$12)</f>
        <v>20</v>
      </c>
      <c r="I5" s="269">
        <f>COUNTIFS(Medium!DG$14:DG$402,$C5,Medium!DF$14:DF$402,"&gt;="&amp;$AW$9,Medium!DF$14:DF$402,"&lt;="&amp;AW$12)</f>
        <v>20</v>
      </c>
      <c r="J5" s="269">
        <f>COUNTIFS(Medium!DG$14:DG$402,$C5,Medium!DF$14:DF$402,"&gt;="&amp;$AX$9,Medium!DF$14:DF$402,"&lt;="&amp;AX$12)</f>
        <v>20</v>
      </c>
      <c r="K5" s="269">
        <f>COUNTIFS(Medium!DG$14:DG$402,$C5,Medium!DF$14:DF$402,"&gt;="&amp;$AY$9,Medium!DF$14:DF$402,"&lt;="&amp;AY$12)</f>
        <v>18</v>
      </c>
      <c r="L5" s="269">
        <f>COUNTIFS(Medium!DG$14:DG$402,$C5,Medium!DF$14:DF$402,"&gt;="&amp;$AZ$9,Medium!DF$14:DF$402,"&lt;="&amp;AZ$12)</f>
        <v>18</v>
      </c>
      <c r="M5" s="269">
        <f>COUNTIFS(Medium!DG$14:DG$402,$C5,Medium!DF$14:DF$402,"&gt;="&amp;$BA$9,Medium!DF$14:DF$402,"&lt;="&amp;BA$12)</f>
        <v>20</v>
      </c>
      <c r="N5" s="269">
        <f>COUNTIFS(Medium!DG$14:DG$402,$C5,Medium!DF$14:DF$402,"&gt;="&amp;$BB$9,Medium!DF$14:DF$402,"&lt;="&amp;BB$12)</f>
        <v>0</v>
      </c>
      <c r="O5" s="269">
        <f>COUNTIFS(Medium!DG$14:DG$402,$C5,Medium!DF$14:DF$402,"&gt;="&amp;$BC$9,Medium!DF$14:DF$402,"&lt;="&amp;BC$12)</f>
        <v>0</v>
      </c>
      <c r="P5" s="269">
        <f>COUNTIFS(Medium!DG$14:DG$402,$C5,Medium!DF$14:DF$402,"&gt;="&amp;$BD$9,Medium!DF$14:DF$402,"&lt;="&amp;BD$12)</f>
        <v>0</v>
      </c>
      <c r="Q5" s="269">
        <f>COUNTIFS(Medium!DG$14:DG$402,$C5,Medium!DF$14:DF$402,"&gt;="&amp;$BE$9,Medium!DF$14:DF$402,"&lt;="&amp;BE$12)</f>
        <v>0</v>
      </c>
      <c r="R5" s="269">
        <f>COUNTIFS(Medium!DG$14:DG$402,$C5,Medium!DF$14:DF$402,"&gt;="&amp;$BF$9,Medium!DF$14:DF$402,"&lt;="&amp;BF$12)</f>
        <v>0</v>
      </c>
      <c r="S5" s="269">
        <f>SUM(D5:R5)</f>
        <v>206</v>
      </c>
      <c r="T5" s="735">
        <f t="shared" ref="T5:T11" si="1">IF(S$10=0,0,1)</f>
        <v>1</v>
      </c>
      <c r="U5" s="127"/>
      <c r="AQ5" s="213"/>
      <c r="AR5" s="122">
        <f>DATA!P24</f>
        <v>20</v>
      </c>
      <c r="AS5" s="122">
        <f>DATA!P25+AR5</f>
        <v>40</v>
      </c>
      <c r="AT5" s="122">
        <f>DATA!P26+AS5</f>
        <v>70</v>
      </c>
      <c r="AU5" s="122">
        <f>DATA!P27+AT5</f>
        <v>90</v>
      </c>
      <c r="AV5" s="122">
        <f>DATA!P28+AU5</f>
        <v>110</v>
      </c>
      <c r="AW5" s="122">
        <f>DATA!P29+AV5</f>
        <v>130</v>
      </c>
      <c r="AX5" s="122">
        <f>DATA!P30+AW5</f>
        <v>150</v>
      </c>
      <c r="AY5" s="122">
        <f>DATA!P31+AX5</f>
        <v>168</v>
      </c>
      <c r="AZ5" s="122">
        <f>DATA!P32+AY5</f>
        <v>186</v>
      </c>
      <c r="BA5" s="122">
        <f>DATA!P33+AZ5</f>
        <v>206</v>
      </c>
      <c r="BB5" s="122">
        <f>DATA!P34+BA5</f>
        <v>206</v>
      </c>
      <c r="BC5" s="122">
        <f>DATA!P35+BB5</f>
        <v>206</v>
      </c>
      <c r="BD5" s="122">
        <f>DATA!P36+BC5</f>
        <v>206</v>
      </c>
      <c r="BE5" s="122">
        <f>DATA!P37+BD5</f>
        <v>206</v>
      </c>
      <c r="BF5" s="122">
        <f>DATA!P38+BE5</f>
        <v>206</v>
      </c>
      <c r="BK5" s="3">
        <v>3</v>
      </c>
      <c r="BL5" s="3">
        <f>DATA!P26</f>
        <v>30</v>
      </c>
    </row>
    <row r="6" spans="2:64" s="122" customFormat="1" ht="18" customHeight="1" x14ac:dyDescent="0.25">
      <c r="B6" s="854"/>
      <c r="C6" s="268" t="str">
        <f>DATA!N9</f>
        <v>01U</v>
      </c>
      <c r="D6" s="269">
        <f>COUNTIFS(Medium!DG$14:DG$402,$C6,Medium!DF$14:DF$402,"&gt;="&amp;$AR$9,Medium!DF$14:DF$402,"&lt;="&amp;$AR$12)</f>
        <v>0</v>
      </c>
      <c r="E6" s="269">
        <f>COUNTIFS(Medium!DG$14:DG$402,$C6,Medium!DF$14:DF$402,"&gt;="&amp;$AS$9,Medium!DF$14:DF$402,"&lt;="&amp;AS12)</f>
        <v>0</v>
      </c>
      <c r="F6" s="269">
        <f>COUNTIFS(Medium!DG$14:DG$402,$C6,Medium!DF$14:DF$402,"&gt;="&amp;$AT$9,Medium!DF$14:DF$402,"&lt;="&amp;AT12)</f>
        <v>0</v>
      </c>
      <c r="G6" s="269">
        <f>COUNTIFS(Medium!DG$14:DG$402,$C6,Medium!DF$14:DF$402,"&gt;="&amp;$AU$9,Medium!DF$14:DF$402,"&lt;="&amp;AU$12)</f>
        <v>0</v>
      </c>
      <c r="H6" s="269">
        <f>COUNTIFS(Medium!DG$14:DG$402,$C6,Medium!DF$14:DF$402,"&gt;="&amp;$AV$9,Medium!DF$14:DF$402,"&lt;="&amp;AV$12)</f>
        <v>0</v>
      </c>
      <c r="I6" s="269">
        <f>COUNTIFS(Medium!DG$14:DG$402,$C6,Medium!DF$14:DF$402,"&gt;="&amp;$AW$9,Medium!DF$14:DF$402,"&lt;="&amp;AW$12)</f>
        <v>0</v>
      </c>
      <c r="J6" s="269">
        <f>COUNTIFS(Medium!DG$14:DG$402,$C6,Medium!DF$14:DF$402,"&gt;="&amp;$AX$9,Medium!DF$14:DF$402,"&lt;="&amp;AX$12)</f>
        <v>0</v>
      </c>
      <c r="K6" s="269">
        <f>COUNTIFS(Medium!DG$14:DG$402,$C6,Medium!DF$14:DF$402,"&gt;="&amp;$AY$9,Medium!DF$14:DF$402,"&lt;="&amp;AY$12)</f>
        <v>0</v>
      </c>
      <c r="L6" s="269">
        <f>COUNTIFS(Medium!DG$14:DG$402,$C6,Medium!DF$14:DF$402,"&gt;="&amp;$AZ$9,Medium!DF$14:DF$402,"&lt;="&amp;AZ$12)</f>
        <v>0</v>
      </c>
      <c r="M6" s="269">
        <f>COUNTIFS(Medium!DG$14:DG$402,$C6,Medium!DF$14:DF$402,"&gt;="&amp;$BA$9,Medium!DF$14:DF$402,"&lt;="&amp;BA$12)</f>
        <v>0</v>
      </c>
      <c r="N6" s="269">
        <f>COUNTIFS(Medium!DG$14:DG$402,$C6,Medium!DF$14:DF$402,"&gt;="&amp;$BB$9,Medium!DF$14:DF$402,"&lt;="&amp;BB$12)</f>
        <v>0</v>
      </c>
      <c r="O6" s="269">
        <f>COUNTIFS(Medium!DG$14:DG$402,$C6,Medium!DF$14:DF$402,"&gt;="&amp;$BC$9,Medium!DF$14:DF$402,"&lt;="&amp;BC$12)</f>
        <v>0</v>
      </c>
      <c r="P6" s="269">
        <f>COUNTIFS(Medium!DG$14:DG$402,$C6,Medium!DF$14:DF$402,"&gt;="&amp;$BD$9,Medium!DF$14:DF$402,"&lt;="&amp;BD$12)</f>
        <v>0</v>
      </c>
      <c r="Q6" s="269">
        <f>COUNTIFS(Medium!DG$14:DG$402,$C6,Medium!DF$14:DF$402,"&gt;="&amp;$BE$9,Medium!DF$14:DF$402,"&lt;="&amp;BE$12)</f>
        <v>0</v>
      </c>
      <c r="R6" s="269">
        <f>COUNTIFS(Medium!DG$14:DG$402,$C6,Medium!DF$14:DF$402,"&gt;="&amp;$BF$9,Medium!DF$14:DF$402,"&lt;="&amp;BF$12)</f>
        <v>0</v>
      </c>
      <c r="S6" s="269">
        <f>SUM(D6:R6)</f>
        <v>0</v>
      </c>
      <c r="T6" s="735">
        <f t="shared" si="1"/>
        <v>1</v>
      </c>
      <c r="U6" s="127"/>
      <c r="AQ6" s="213"/>
      <c r="BK6" s="3">
        <v>4</v>
      </c>
      <c r="BL6" s="3">
        <f>DATA!P27</f>
        <v>20</v>
      </c>
    </row>
    <row r="7" spans="2:64" s="122" customFormat="1" ht="18" customHeight="1" x14ac:dyDescent="0.25">
      <c r="B7" s="854"/>
      <c r="C7" s="268" t="str">
        <f>DATA!O9</f>
        <v>01H</v>
      </c>
      <c r="D7" s="269">
        <f>COUNTIFS(Medium!DG$14:DG$402,$C7,Medium!DF$14:DF$402,"&gt;="&amp;$AR$9,Medium!DF$14:DF$402,"&lt;="&amp;$AR$12)</f>
        <v>0</v>
      </c>
      <c r="E7" s="269">
        <f>COUNTIFS(Medium!DG$14:DG$402,$C7,Medium!DF$14:DF$402,"&gt;="&amp;$AS$9,Medium!DF$14:DF$402,"&lt;="&amp;AS12)</f>
        <v>0</v>
      </c>
      <c r="F7" s="269">
        <f>COUNTIFS(Medium!DG$14:DG$402,$C7,Medium!DF$14:DF$402,"&gt;="&amp;$AT$9,Medium!DF$14:DF$402,"&lt;="&amp;AT12)</f>
        <v>0</v>
      </c>
      <c r="G7" s="269">
        <f>COUNTIFS(Medium!DG$14:DG$402,$C7,Medium!DF$14:DF$402,"&gt;="&amp;$AU$9,Medium!DF$14:DF$402,"&lt;="&amp;AU$12)</f>
        <v>0</v>
      </c>
      <c r="H7" s="269">
        <f>COUNTIFS(Medium!DG$14:DG$402,$C7,Medium!DF$14:DF$402,"&gt;="&amp;$AV$9,Medium!DF$14:DF$402,"&lt;="&amp;AV$12)</f>
        <v>0</v>
      </c>
      <c r="I7" s="269">
        <f>COUNTIFS(Medium!DG$14:DG$402,$C7,Medium!DF$14:DF$402,"&gt;="&amp;$AW$9,Medium!DF$14:DF$402,"&lt;="&amp;AW$12)</f>
        <v>0</v>
      </c>
      <c r="J7" s="269">
        <f>COUNTIFS(Medium!DG$14:DG$402,$C7,Medium!DF$14:DF$402,"&gt;="&amp;$AX$9,Medium!DF$14:DF$402,"&lt;="&amp;AX$12)</f>
        <v>0</v>
      </c>
      <c r="K7" s="269">
        <f>COUNTIFS(Medium!DG$14:DG$402,$C7,Medium!DF$14:DF$402,"&gt;="&amp;$AY$9,Medium!DF$14:DF$402,"&lt;="&amp;AY$12)</f>
        <v>0</v>
      </c>
      <c r="L7" s="269">
        <f>COUNTIFS(Medium!DG$14:DG$402,$C7,Medium!DF$14:DF$402,"&gt;="&amp;$AZ$9,Medium!DF$14:DF$402,"&lt;="&amp;AZ$12)</f>
        <v>0</v>
      </c>
      <c r="M7" s="269">
        <f>COUNTIFS(Medium!DG$14:DG$402,$C7,Medium!DF$14:DF$402,"&gt;="&amp;$BA$9,Medium!DF$14:DF$402,"&lt;="&amp;BA$12)</f>
        <v>0</v>
      </c>
      <c r="N7" s="269">
        <f>COUNTIFS(Medium!DG$14:DG$402,$C7,Medium!DF$14:DF$402,"&gt;="&amp;$BB$9,Medium!DF$14:DF$402,"&lt;="&amp;BB$12)</f>
        <v>0</v>
      </c>
      <c r="O7" s="269">
        <f>COUNTIFS(Medium!DG$14:DG$402,$C7,Medium!DF$14:DF$402,"&gt;="&amp;$BC$9,Medium!DF$14:DF$402,"&lt;="&amp;BC$12)</f>
        <v>0</v>
      </c>
      <c r="P7" s="269">
        <f>COUNTIFS(Medium!DG$14:DG$402,$C7,Medium!DF$14:DF$402,"&gt;="&amp;$BD$9,Medium!DF$14:DF$402,"&lt;="&amp;BD$12)</f>
        <v>0</v>
      </c>
      <c r="Q7" s="269">
        <f>COUNTIFS(Medium!DG$14:DG$402,$C7,Medium!DF$14:DF$402,"&gt;="&amp;$BE$9,Medium!DF$14:DF$402,"&lt;="&amp;BE$12)</f>
        <v>0</v>
      </c>
      <c r="R7" s="269">
        <f>COUNTIFS(Medium!DG$14:DG$402,$C7,Medium!DF$14:DF$402,"&gt;="&amp;$BF$9,Medium!DF$14:DF$402,"&lt;="&amp;BF$12)</f>
        <v>0</v>
      </c>
      <c r="S7" s="269">
        <f>SUM(D7:R7)</f>
        <v>0</v>
      </c>
      <c r="T7" s="735">
        <f t="shared" si="1"/>
        <v>1</v>
      </c>
      <c r="AQ7" s="214" t="s">
        <v>337</v>
      </c>
      <c r="AR7" s="122">
        <f>INDEX($BL$3:$BL$19,AR3,1)</f>
        <v>20</v>
      </c>
      <c r="AS7" s="122">
        <f t="shared" ref="AS7:BF7" si="2">INDEX($BL$3:$BL$19,AS3,1)</f>
        <v>20</v>
      </c>
      <c r="AT7" s="122">
        <f t="shared" si="2"/>
        <v>30</v>
      </c>
      <c r="AU7" s="122">
        <f t="shared" si="2"/>
        <v>20</v>
      </c>
      <c r="AV7" s="122">
        <f t="shared" si="2"/>
        <v>20</v>
      </c>
      <c r="AW7" s="122">
        <f t="shared" si="2"/>
        <v>20</v>
      </c>
      <c r="AX7" s="122">
        <f t="shared" si="2"/>
        <v>20</v>
      </c>
      <c r="AY7" s="122">
        <f t="shared" si="2"/>
        <v>18</v>
      </c>
      <c r="AZ7" s="122">
        <f t="shared" si="2"/>
        <v>18</v>
      </c>
      <c r="BA7" s="122">
        <f t="shared" si="2"/>
        <v>20</v>
      </c>
      <c r="BB7" s="122">
        <f t="shared" si="2"/>
        <v>0</v>
      </c>
      <c r="BC7" s="122">
        <f t="shared" si="2"/>
        <v>0</v>
      </c>
      <c r="BD7" s="122">
        <f t="shared" si="2"/>
        <v>0</v>
      </c>
      <c r="BE7" s="122">
        <f t="shared" si="2"/>
        <v>0</v>
      </c>
      <c r="BF7" s="122">
        <f t="shared" si="2"/>
        <v>0</v>
      </c>
      <c r="BK7" s="3">
        <v>5</v>
      </c>
      <c r="BL7" s="3">
        <f>DATA!P28</f>
        <v>20</v>
      </c>
    </row>
    <row r="8" spans="2:64" s="122" customFormat="1" ht="18" customHeight="1" x14ac:dyDescent="0.25">
      <c r="B8" s="854"/>
      <c r="C8" s="268" t="str">
        <f>DATA!P9</f>
        <v>01K</v>
      </c>
      <c r="D8" s="269">
        <f>COUNTIFS(Medium!DG$14:DG$402,$C8,Medium!DF$14:DF$402,"&gt;="&amp;$AR$9,Medium!DF$14:DF$402,"&lt;="&amp;$AR$12)</f>
        <v>0</v>
      </c>
      <c r="E8" s="269">
        <f>COUNTIFS(Medium!DG$14:DG$402,$C8,Medium!DF$14:DF$402,"&gt;="&amp;$AS$9,Medium!DF$14:DF$402,"&lt;="&amp;AS12)</f>
        <v>0</v>
      </c>
      <c r="F8" s="269">
        <f>COUNTIFS(Medium!DG$14:DG$402,$C8,Medium!DF$14:DF$402,"&gt;="&amp;$AT$9,Medium!DF$14:DF$402,"&lt;="&amp;AT12)</f>
        <v>0</v>
      </c>
      <c r="G8" s="269">
        <f>COUNTIFS(Medium!DG$14:DG$402,$C8,Medium!DF$14:DF$402,"&gt;="&amp;$AU$9,Medium!DF$14:DF$402,"&lt;="&amp;AU$12)</f>
        <v>0</v>
      </c>
      <c r="H8" s="269">
        <f>COUNTIFS(Medium!DG$14:DG$402,$C8,Medium!DF$14:DF$402,"&gt;="&amp;$AV$9,Medium!DF$14:DF$402,"&lt;="&amp;AV$12)</f>
        <v>0</v>
      </c>
      <c r="I8" s="269">
        <f>COUNTIFS(Medium!DG$14:DG$402,$C8,Medium!DF$14:DF$402,"&gt;="&amp;$AW$9,Medium!DF$14:DF$402,"&lt;="&amp;AW$12)</f>
        <v>0</v>
      </c>
      <c r="J8" s="269">
        <f>COUNTIFS(Medium!DG$14:DG$402,$C8,Medium!DF$14:DF$402,"&gt;="&amp;$AX$9,Medium!DF$14:DF$402,"&lt;="&amp;AX$12)</f>
        <v>0</v>
      </c>
      <c r="K8" s="269">
        <f>COUNTIFS(Medium!DG$14:DG$402,$C8,Medium!DF$14:DF$402,"&gt;="&amp;$AY$9,Medium!DF$14:DF$402,"&lt;="&amp;AY$12)</f>
        <v>0</v>
      </c>
      <c r="L8" s="269">
        <f>COUNTIFS(Medium!DG$14:DG$402,$C8,Medium!DF$14:DF$402,"&gt;="&amp;$AZ$9,Medium!DF$14:DF$402,"&lt;="&amp;AZ$12)</f>
        <v>0</v>
      </c>
      <c r="M8" s="269">
        <f>COUNTIFS(Medium!DG$14:DG$402,$C8,Medium!DF$14:DF$402,"&gt;="&amp;$BA$9,Medium!DF$14:DF$402,"&lt;="&amp;BA$12)</f>
        <v>0</v>
      </c>
      <c r="N8" s="269">
        <f>COUNTIFS(Medium!DG$14:DG$402,$C8,Medium!DF$14:DF$402,"&gt;="&amp;$BB$9,Medium!DF$14:DF$402,"&lt;="&amp;BB$12)</f>
        <v>0</v>
      </c>
      <c r="O8" s="269">
        <f>COUNTIFS(Medium!DG$14:DG$402,$C8,Medium!DF$14:DF$402,"&gt;="&amp;$BC$9,Medium!DF$14:DF$402,"&lt;="&amp;BC$12)</f>
        <v>0</v>
      </c>
      <c r="P8" s="269">
        <f>COUNTIFS(Medium!DG$14:DG$402,$C8,Medium!DF$14:DF$402,"&gt;="&amp;$BD$9,Medium!DF$14:DF$402,"&lt;="&amp;BD$12)</f>
        <v>0</v>
      </c>
      <c r="Q8" s="269">
        <f>COUNTIFS(Medium!DG$14:DG$402,$C8,Medium!DF$14:DF$402,"&gt;="&amp;$BE$9,Medium!DF$14:DF$402,"&lt;="&amp;BE$12)</f>
        <v>0</v>
      </c>
      <c r="R8" s="269">
        <f>COUNTIFS(Medium!DG$14:DG$402,$C8,Medium!DF$14:DF$402,"&gt;="&amp;$BF$9,Medium!DF$14:DF$402,"&lt;="&amp;BF$12)</f>
        <v>0</v>
      </c>
      <c r="S8" s="269">
        <f>SUM(D8:R8)</f>
        <v>0</v>
      </c>
      <c r="T8" s="735">
        <f t="shared" si="1"/>
        <v>1</v>
      </c>
      <c r="BK8" s="3">
        <v>6</v>
      </c>
      <c r="BL8" s="3">
        <f>DATA!P29</f>
        <v>20</v>
      </c>
    </row>
    <row r="9" spans="2:64" s="122" customFormat="1" ht="18" customHeight="1" x14ac:dyDescent="0.25">
      <c r="B9" s="854"/>
      <c r="C9" s="268" t="str">
        <f>DATA!Q9</f>
        <v>03T</v>
      </c>
      <c r="D9" s="269">
        <f>COUNTIFS(Medium!DG$14:DG$402,$C9,Medium!DF$14:DF$402,"&gt;="&amp;$AR$9,Medium!DF$14:DF$402,"&lt;="&amp;$AR$12)</f>
        <v>0</v>
      </c>
      <c r="E9" s="269">
        <f>COUNTIFS(Medium!DG$14:DG$402,$C9,Medium!DF$14:DF$402,"&gt;="&amp;$AS$9,Medium!DF$14:DF$402,"&lt;="&amp;AS12)</f>
        <v>0</v>
      </c>
      <c r="F9" s="269">
        <f>COUNTIFS(Medium!DG$14:DG$402,$C9,Medium!DF$14:DF$402,"&gt;="&amp;$AT$9,Medium!DF$14:DF$402,"&lt;="&amp;AT12)</f>
        <v>0</v>
      </c>
      <c r="G9" s="269">
        <f>COUNTIFS(Medium!DG$14:DG$402,$C9,Medium!DF$14:DF$402,"&gt;="&amp;$AU$9,Medium!DF$14:DF$402,"&lt;="&amp;AU$12)</f>
        <v>0</v>
      </c>
      <c r="H9" s="269">
        <f>COUNTIFS(Medium!DG$14:DG$402,$C9,Medium!DF$14:DF$402,"&gt;="&amp;$AV$9,Medium!DF$14:DF$402,"&lt;="&amp;AV$12)</f>
        <v>0</v>
      </c>
      <c r="I9" s="269">
        <f>COUNTIFS(Medium!DG$14:DG$402,$C9,Medium!DF$14:DF$402,"&gt;="&amp;$AW$9,Medium!DF$14:DF$402,"&lt;="&amp;AW$12)</f>
        <v>0</v>
      </c>
      <c r="J9" s="269">
        <f>COUNTIFS(Medium!DG$14:DG$402,$C9,Medium!DF$14:DF$402,"&gt;="&amp;$AX$9,Medium!DF$14:DF$402,"&lt;="&amp;AX$12)</f>
        <v>0</v>
      </c>
      <c r="K9" s="269">
        <f>COUNTIFS(Medium!DG$14:DG$402,$C9,Medium!DF$14:DF$402,"&gt;="&amp;$AY$9,Medium!DF$14:DF$402,"&lt;="&amp;AY$12)</f>
        <v>0</v>
      </c>
      <c r="L9" s="269">
        <f>COUNTIFS(Medium!DG$14:DG$402,$C9,Medium!DF$14:DF$402,"&gt;="&amp;$AZ$9,Medium!DF$14:DF$402,"&lt;="&amp;AZ$12)</f>
        <v>0</v>
      </c>
      <c r="M9" s="269">
        <f>COUNTIFS(Medium!DG$14:DG$402,$C9,Medium!DF$14:DF$402,"&gt;="&amp;$BA$9,Medium!DF$14:DF$402,"&lt;="&amp;BA$12)</f>
        <v>0</v>
      </c>
      <c r="N9" s="269">
        <f>COUNTIFS(Medium!DG$14:DG$402,$C9,Medium!DF$14:DF$402,"&gt;="&amp;$BB$9,Medium!DF$14:DF$402,"&lt;="&amp;BB$12)</f>
        <v>0</v>
      </c>
      <c r="O9" s="269">
        <f>COUNTIFS(Medium!DG$14:DG$402,$C9,Medium!DF$14:DF$402,"&gt;="&amp;$BC$9,Medium!DF$14:DF$402,"&lt;="&amp;BC$12)</f>
        <v>0</v>
      </c>
      <c r="P9" s="269">
        <f>COUNTIFS(Medium!DG$14:DG$402,$C9,Medium!DF$14:DF$402,"&gt;="&amp;$BD$9,Medium!DF$14:DF$402,"&lt;="&amp;BD$12)</f>
        <v>0</v>
      </c>
      <c r="Q9" s="269">
        <f>COUNTIFS(Medium!DG$14:DG$402,$C9,Medium!DF$14:DF$402,"&gt;="&amp;$BE$9,Medium!DF$14:DF$402,"&lt;="&amp;BE$12)</f>
        <v>0</v>
      </c>
      <c r="R9" s="269">
        <f>COUNTIFS(Medium!DG$14:DG$402,$C9,Medium!DF$14:DF$402,"&gt;="&amp;$BF$9,Medium!DF$14:DF$402,"&lt;="&amp;BF$12)</f>
        <v>0</v>
      </c>
      <c r="S9" s="269">
        <f>SUM(D9:R9)</f>
        <v>0</v>
      </c>
      <c r="T9" s="735">
        <f t="shared" si="1"/>
        <v>1</v>
      </c>
      <c r="AR9" s="215">
        <v>1</v>
      </c>
      <c r="AS9" s="215">
        <f>IF(AS10=0,0,AR9+AR11)</f>
        <v>21</v>
      </c>
      <c r="AT9" s="215">
        <f>IF(AT10=0,0,AS9+AS11)</f>
        <v>41</v>
      </c>
      <c r="AU9" s="215">
        <f t="shared" ref="AU9:BF9" si="3">IF(AU10=0,0,AT9+AT11)</f>
        <v>71</v>
      </c>
      <c r="AV9" s="215">
        <f t="shared" si="3"/>
        <v>91</v>
      </c>
      <c r="AW9" s="215">
        <f t="shared" si="3"/>
        <v>111</v>
      </c>
      <c r="AX9" s="215">
        <f t="shared" si="3"/>
        <v>131</v>
      </c>
      <c r="AY9" s="215">
        <f t="shared" si="3"/>
        <v>151</v>
      </c>
      <c r="AZ9" s="215">
        <f t="shared" si="3"/>
        <v>169</v>
      </c>
      <c r="BA9" s="215">
        <f t="shared" si="3"/>
        <v>187</v>
      </c>
      <c r="BB9" s="215">
        <f t="shared" si="3"/>
        <v>0</v>
      </c>
      <c r="BC9" s="215">
        <f t="shared" si="3"/>
        <v>0</v>
      </c>
      <c r="BD9" s="215">
        <f t="shared" si="3"/>
        <v>0</v>
      </c>
      <c r="BE9" s="215">
        <f t="shared" si="3"/>
        <v>0</v>
      </c>
      <c r="BF9" s="216">
        <f t="shared" si="3"/>
        <v>0</v>
      </c>
      <c r="BG9" s="217"/>
      <c r="BK9" s="3">
        <v>7</v>
      </c>
      <c r="BL9" s="3">
        <f>DATA!P30</f>
        <v>20</v>
      </c>
    </row>
    <row r="10" spans="2:64" ht="23.25" customHeight="1" x14ac:dyDescent="0.3">
      <c r="B10" s="854"/>
      <c r="C10" s="270" t="s">
        <v>72</v>
      </c>
      <c r="D10" s="271">
        <f>SUM(D5:D9)</f>
        <v>20</v>
      </c>
      <c r="E10" s="271">
        <f t="shared" ref="E10:S10" si="4">SUM(E5:E9)</f>
        <v>20</v>
      </c>
      <c r="F10" s="271">
        <f t="shared" si="4"/>
        <v>30</v>
      </c>
      <c r="G10" s="271">
        <f t="shared" si="4"/>
        <v>20</v>
      </c>
      <c r="H10" s="271">
        <f t="shared" si="4"/>
        <v>20</v>
      </c>
      <c r="I10" s="271">
        <f t="shared" si="4"/>
        <v>20</v>
      </c>
      <c r="J10" s="271">
        <f t="shared" si="4"/>
        <v>20</v>
      </c>
      <c r="K10" s="271">
        <f t="shared" si="4"/>
        <v>18</v>
      </c>
      <c r="L10" s="271">
        <f t="shared" si="4"/>
        <v>18</v>
      </c>
      <c r="M10" s="271">
        <f t="shared" si="4"/>
        <v>20</v>
      </c>
      <c r="N10" s="271">
        <f t="shared" si="4"/>
        <v>0</v>
      </c>
      <c r="O10" s="271">
        <f t="shared" si="4"/>
        <v>0</v>
      </c>
      <c r="P10" s="271">
        <f t="shared" si="4"/>
        <v>0</v>
      </c>
      <c r="Q10" s="271">
        <f t="shared" si="4"/>
        <v>0</v>
      </c>
      <c r="R10" s="271">
        <f t="shared" si="4"/>
        <v>0</v>
      </c>
      <c r="S10" s="272">
        <f t="shared" si="4"/>
        <v>206</v>
      </c>
      <c r="T10" s="735">
        <f t="shared" si="1"/>
        <v>1</v>
      </c>
      <c r="AP10">
        <f>DATA!P39</f>
        <v>206</v>
      </c>
      <c r="AQ10" s="14" t="s">
        <v>309</v>
      </c>
      <c r="AR10" s="193"/>
      <c r="AS10" s="193">
        <f>IF(SUM(AP10-$AR$71)&lt;0,0,AP10-$AR$71)</f>
        <v>186</v>
      </c>
      <c r="AT10" s="193">
        <f>AS10-AS11</f>
        <v>166</v>
      </c>
      <c r="AU10" s="193">
        <f t="shared" ref="AU10:BC10" si="5">AT10-AT11</f>
        <v>136</v>
      </c>
      <c r="AV10" s="193">
        <f t="shared" si="5"/>
        <v>116</v>
      </c>
      <c r="AW10" s="193">
        <f t="shared" si="5"/>
        <v>96</v>
      </c>
      <c r="AX10" s="193">
        <f t="shared" si="5"/>
        <v>76</v>
      </c>
      <c r="AY10" s="193">
        <f t="shared" si="5"/>
        <v>56</v>
      </c>
      <c r="AZ10" s="193">
        <f t="shared" si="5"/>
        <v>38</v>
      </c>
      <c r="BA10" s="193">
        <f t="shared" si="5"/>
        <v>20</v>
      </c>
      <c r="BB10" s="193">
        <f t="shared" si="5"/>
        <v>0</v>
      </c>
      <c r="BC10" s="193">
        <f t="shared" si="5"/>
        <v>0</v>
      </c>
      <c r="BD10" s="193">
        <f>BC10-BC11</f>
        <v>0</v>
      </c>
      <c r="BE10" s="193">
        <f>BD10-BD11</f>
        <v>0</v>
      </c>
      <c r="BF10" s="207">
        <f>BE10-BE11</f>
        <v>0</v>
      </c>
      <c r="BG10" s="206"/>
      <c r="BK10" s="3">
        <v>8</v>
      </c>
      <c r="BL10" s="3">
        <f>DATA!P31</f>
        <v>18</v>
      </c>
    </row>
    <row r="11" spans="2:64" ht="19.95" customHeight="1" x14ac:dyDescent="0.3">
      <c r="B11" s="467"/>
      <c r="C11" s="28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735">
        <f t="shared" si="1"/>
        <v>1</v>
      </c>
      <c r="AR11" s="193">
        <f>MIN(AP10,AR$71)</f>
        <v>20</v>
      </c>
      <c r="AS11" s="193">
        <f>MIN(AS10,AS$71)</f>
        <v>20</v>
      </c>
      <c r="AT11" s="193">
        <f t="shared" ref="AT11:BF11" si="6">MIN(AT10,AT$71)</f>
        <v>30</v>
      </c>
      <c r="AU11" s="193">
        <f t="shared" si="6"/>
        <v>20</v>
      </c>
      <c r="AV11" s="193">
        <f t="shared" si="6"/>
        <v>20</v>
      </c>
      <c r="AW11" s="193">
        <f t="shared" si="6"/>
        <v>20</v>
      </c>
      <c r="AX11" s="193">
        <f t="shared" si="6"/>
        <v>20</v>
      </c>
      <c r="AY11" s="193">
        <f t="shared" si="6"/>
        <v>18</v>
      </c>
      <c r="AZ11" s="193">
        <f t="shared" si="6"/>
        <v>18</v>
      </c>
      <c r="BA11" s="193">
        <f t="shared" si="6"/>
        <v>20</v>
      </c>
      <c r="BB11" s="193">
        <f t="shared" si="6"/>
        <v>0</v>
      </c>
      <c r="BC11" s="193">
        <f t="shared" si="6"/>
        <v>0</v>
      </c>
      <c r="BD11" s="193">
        <f t="shared" si="6"/>
        <v>0</v>
      </c>
      <c r="BE11" s="193">
        <f t="shared" si="6"/>
        <v>0</v>
      </c>
      <c r="BF11" s="207">
        <f t="shared" si="6"/>
        <v>0</v>
      </c>
      <c r="BG11" s="206"/>
      <c r="BK11" s="3">
        <v>9</v>
      </c>
      <c r="BL11" s="3">
        <f>DATA!P32</f>
        <v>18</v>
      </c>
    </row>
    <row r="12" spans="2:64" ht="20.399999999999999" x14ac:dyDescent="0.3">
      <c r="B12" s="854" t="s">
        <v>310</v>
      </c>
      <c r="C12" s="855" t="s">
        <v>32</v>
      </c>
      <c r="D12" s="853" t="s">
        <v>341</v>
      </c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2" t="s">
        <v>340</v>
      </c>
      <c r="T12" s="735">
        <f>IF(S$19=0,0,1)</f>
        <v>1</v>
      </c>
      <c r="AR12" s="205">
        <f>AR11</f>
        <v>20</v>
      </c>
      <c r="AS12" s="193">
        <f>IF(AS11=0,0,AR12+AS11)</f>
        <v>40</v>
      </c>
      <c r="AT12" s="193">
        <f t="shared" ref="AT12:BF12" si="7">IF(AT11=0,0,AS12+AT11)</f>
        <v>70</v>
      </c>
      <c r="AU12" s="193">
        <f t="shared" si="7"/>
        <v>90</v>
      </c>
      <c r="AV12" s="193">
        <f t="shared" si="7"/>
        <v>110</v>
      </c>
      <c r="AW12" s="193">
        <f t="shared" si="7"/>
        <v>130</v>
      </c>
      <c r="AX12" s="193">
        <f t="shared" si="7"/>
        <v>150</v>
      </c>
      <c r="AY12" s="193">
        <f t="shared" si="7"/>
        <v>168</v>
      </c>
      <c r="AZ12" s="193">
        <f t="shared" si="7"/>
        <v>186</v>
      </c>
      <c r="BA12" s="193">
        <f t="shared" si="7"/>
        <v>206</v>
      </c>
      <c r="BB12" s="193">
        <f t="shared" si="7"/>
        <v>0</v>
      </c>
      <c r="BC12" s="193">
        <f t="shared" si="7"/>
        <v>0</v>
      </c>
      <c r="BD12" s="193">
        <f t="shared" si="7"/>
        <v>0</v>
      </c>
      <c r="BE12" s="193">
        <f t="shared" si="7"/>
        <v>0</v>
      </c>
      <c r="BF12" s="207">
        <f t="shared" si="7"/>
        <v>0</v>
      </c>
      <c r="BG12" s="206"/>
      <c r="BK12" s="3">
        <v>10</v>
      </c>
      <c r="BL12" s="3">
        <f>DATA!P33</f>
        <v>20</v>
      </c>
    </row>
    <row r="13" spans="2:64" ht="15" x14ac:dyDescent="0.3">
      <c r="B13" s="854"/>
      <c r="C13" s="856"/>
      <c r="D13" s="267">
        <v>1</v>
      </c>
      <c r="E13" s="267">
        <v>2</v>
      </c>
      <c r="F13" s="267">
        <v>3</v>
      </c>
      <c r="G13" s="267">
        <v>4</v>
      </c>
      <c r="H13" s="267">
        <v>5</v>
      </c>
      <c r="I13" s="267">
        <v>6</v>
      </c>
      <c r="J13" s="267">
        <v>7</v>
      </c>
      <c r="K13" s="267">
        <v>8</v>
      </c>
      <c r="L13" s="267">
        <v>9</v>
      </c>
      <c r="M13" s="267">
        <v>10</v>
      </c>
      <c r="N13" s="267">
        <v>11</v>
      </c>
      <c r="O13" s="267">
        <v>12</v>
      </c>
      <c r="P13" s="267">
        <v>13</v>
      </c>
      <c r="Q13" s="267">
        <v>14</v>
      </c>
      <c r="R13" s="267">
        <v>15</v>
      </c>
      <c r="S13" s="852"/>
      <c r="T13" s="735">
        <f t="shared" ref="T13:T20" si="8">IF(S$19=0,0,1)</f>
        <v>1</v>
      </c>
      <c r="AR13">
        <v>1</v>
      </c>
      <c r="AS13">
        <f>IF(AS14=0,0,AR13+AR15)</f>
        <v>21</v>
      </c>
      <c r="AT13">
        <f t="shared" ref="AT13:BF13" si="9">IF(AT14=0,0,AS13+AS15)</f>
        <v>41</v>
      </c>
      <c r="AU13">
        <f t="shared" si="9"/>
        <v>71</v>
      </c>
      <c r="AV13">
        <f t="shared" si="9"/>
        <v>91</v>
      </c>
      <c r="AW13">
        <f t="shared" si="9"/>
        <v>111</v>
      </c>
      <c r="AX13">
        <f t="shared" si="9"/>
        <v>131</v>
      </c>
      <c r="AY13">
        <f t="shared" si="9"/>
        <v>151</v>
      </c>
      <c r="AZ13">
        <f t="shared" si="9"/>
        <v>169</v>
      </c>
      <c r="BA13">
        <f t="shared" si="9"/>
        <v>187</v>
      </c>
      <c r="BB13">
        <f t="shared" si="9"/>
        <v>0</v>
      </c>
      <c r="BC13">
        <f t="shared" si="9"/>
        <v>0</v>
      </c>
      <c r="BD13">
        <f t="shared" si="9"/>
        <v>0</v>
      </c>
      <c r="BE13">
        <f t="shared" si="9"/>
        <v>0</v>
      </c>
      <c r="BF13">
        <f t="shared" si="9"/>
        <v>0</v>
      </c>
      <c r="BG13" s="206"/>
      <c r="BK13" s="3">
        <v>11</v>
      </c>
      <c r="BL13" s="3">
        <f>DATA!P34</f>
        <v>0</v>
      </c>
    </row>
    <row r="14" spans="2:64" ht="15" x14ac:dyDescent="0.3">
      <c r="B14" s="854"/>
      <c r="C14" s="268" t="str">
        <f>DATA!M10</f>
        <v>09H</v>
      </c>
      <c r="D14" s="269">
        <f>COUNTIFS(Medium!DH$14:DH$402,$C14,Medium!DF$14:DF$402,"&gt;="&amp;$AR$13,Medium!DF$14:DF$402,"&lt;="&amp;$AR$16)</f>
        <v>20</v>
      </c>
      <c r="E14" s="269">
        <f>COUNTIFS(Medium!DH$14:DH$402,$C14,Medium!DF$14:DF$402,"&gt;="&amp;$AS$13,Medium!DF$14:DF$402,"&lt;="&amp;AS16)</f>
        <v>20</v>
      </c>
      <c r="F14" s="269">
        <f>COUNTIFS(Medium!DH$14:DH$402,$C14,Medium!DF$14:DF$402,"&gt;="&amp;$AT$13,Medium!DF$14:DF$402,"&lt;="&amp;AT16)</f>
        <v>30</v>
      </c>
      <c r="G14" s="269">
        <f>COUNTIFS(Medium!DH$14:DH$402,$C14,Medium!DF$14:DF$402,"&gt;="&amp;$AU$13,Medium!DF$14:DF$402,"&lt;="&amp;AU$16)</f>
        <v>20</v>
      </c>
      <c r="H14" s="269">
        <f>COUNTIFS(Medium!DH$14:DH$402,$C14,Medium!DF$14:DF$402,"&gt;="&amp;$AV$13,Medium!DF$14:DF$402,"&lt;="&amp;AV$16)</f>
        <v>20</v>
      </c>
      <c r="I14" s="269">
        <f>COUNTIFS(Medium!DH$14:DH$402,$C14,Medium!DF$14:DF$402,"&gt;="&amp;$AW$13,Medium!DF$14:DF$402,"&lt;="&amp;AW$16)</f>
        <v>20</v>
      </c>
      <c r="J14" s="269">
        <f>COUNTIFS(Medium!DH$14:DH$402,$C14,Medium!DF$14:DF$402,"&gt;="&amp;$AX$13,Medium!DF$14:DF$402,"&lt;="&amp;AX$16)</f>
        <v>20</v>
      </c>
      <c r="K14" s="269">
        <f>COUNTIFS(Medium!DH$14:DH$402,$C14,Medium!DF$14:DF$402,"&gt;="&amp;$AY$13,Medium!DF$14:DF$402,"&lt;="&amp;AY$16)</f>
        <v>18</v>
      </c>
      <c r="L14" s="269">
        <f>COUNTIFS(Medium!DH$14:DH$402,$C14,Medium!DF$14:DF$402,"&gt;="&amp;$AZ$13,Medium!DF$14:DF$402,"&lt;="&amp;AZ$16)</f>
        <v>18</v>
      </c>
      <c r="M14" s="269">
        <f>COUNTIFS(Medium!DH$14:DH$402,$C14,Medium!DF$14:DF$402,"&gt;="&amp;$BA$13,Medium!DF$14:DF$402,"&lt;="&amp;BA$16)</f>
        <v>20</v>
      </c>
      <c r="N14" s="269">
        <f>COUNTIFS(Medium!DH$14:DH$402,$C14,Medium!DF$14:DF$402,"&gt;="&amp;$BB$13,Medium!DF$14:DF$402,"&lt;="&amp;BB$16)</f>
        <v>0</v>
      </c>
      <c r="O14" s="269">
        <f>COUNTIFS(Medium!DH$14:DH$402,$C14,Medium!DF$14:DF$402,"&gt;="&amp;$BC$13,Medium!DF$14:DF$402,"&lt;="&amp;BC$16)</f>
        <v>0</v>
      </c>
      <c r="P14" s="269">
        <f>COUNTIFS(Medium!DH$14:DH$402,$C14,Medium!DF$14:DF$402,"&gt;="&amp;$BD$13,Medium!DF$14:DF$402,"&lt;="&amp;BD$16)</f>
        <v>0</v>
      </c>
      <c r="Q14" s="269">
        <f>COUNTIFS(Medium!DH$14:DH$402,$C14,Medium!DF$14:DF$402,"&gt;="&amp;$BE$13,Medium!DF$14:DF$402,"&lt;="&amp;BE$16)</f>
        <v>0</v>
      </c>
      <c r="R14" s="269">
        <f>COUNTIFS(Medium!DH$14:DH$402,$C14,Medium!DF$14:DF$402,"&gt;="&amp;$BF$13,Medium!DF$14:DF$402,"&lt;="&amp;BF$16)</f>
        <v>0</v>
      </c>
      <c r="S14" s="269">
        <f>SUM(D14:R14)</f>
        <v>206</v>
      </c>
      <c r="T14" s="735">
        <f t="shared" si="8"/>
        <v>1</v>
      </c>
      <c r="AP14">
        <f>DATA!P39</f>
        <v>206</v>
      </c>
      <c r="AQ14" s="14" t="s">
        <v>310</v>
      </c>
      <c r="AR14" s="193"/>
      <c r="AS14" s="193">
        <f>IF(SUM(AP14-$AR$72)&lt;0,0,SUM(AP14-$AR$72))</f>
        <v>186</v>
      </c>
      <c r="AT14" s="193">
        <f>AS14-AS15</f>
        <v>166</v>
      </c>
      <c r="AU14" s="193">
        <f t="shared" ref="AU14:BC14" si="10">AT14-AT15</f>
        <v>136</v>
      </c>
      <c r="AV14" s="193">
        <f t="shared" si="10"/>
        <v>116</v>
      </c>
      <c r="AW14" s="193">
        <f t="shared" si="10"/>
        <v>96</v>
      </c>
      <c r="AX14" s="193">
        <f t="shared" si="10"/>
        <v>76</v>
      </c>
      <c r="AY14" s="193">
        <f t="shared" si="10"/>
        <v>56</v>
      </c>
      <c r="AZ14" s="193">
        <f t="shared" si="10"/>
        <v>38</v>
      </c>
      <c r="BA14" s="193">
        <f t="shared" si="10"/>
        <v>20</v>
      </c>
      <c r="BB14" s="193">
        <f t="shared" si="10"/>
        <v>0</v>
      </c>
      <c r="BC14" s="193">
        <f t="shared" si="10"/>
        <v>0</v>
      </c>
      <c r="BD14" s="193">
        <f>BC14-BC15</f>
        <v>0</v>
      </c>
      <c r="BE14" s="193">
        <f>BD14-BD15</f>
        <v>0</v>
      </c>
      <c r="BF14" s="207">
        <f>BE14-BE15</f>
        <v>0</v>
      </c>
      <c r="BG14" s="206"/>
      <c r="BK14" s="3">
        <v>12</v>
      </c>
      <c r="BL14" s="3">
        <f>DATA!P35</f>
        <v>0</v>
      </c>
    </row>
    <row r="15" spans="2:64" ht="15" x14ac:dyDescent="0.3">
      <c r="B15" s="854"/>
      <c r="C15" s="268" t="str">
        <f>DATA!N10</f>
        <v>09T</v>
      </c>
      <c r="D15" s="269">
        <f>COUNTIFS(Medium!DH$14:DH$402,$C15,Medium!DF$14:DF$402,"&gt;="&amp;$AR$13,Medium!DF$14:DF$402,"&lt;="&amp;$AR$16)</f>
        <v>0</v>
      </c>
      <c r="E15" s="269">
        <f>COUNTIFS(Medium!DH$14:DH$402,$C15,Medium!DF$14:DF$402,"&gt;="&amp;$AS$13,Medium!DF$14:DF$402,"&lt;="&amp;AS17)</f>
        <v>0</v>
      </c>
      <c r="F15" s="269">
        <f>COUNTIFS(Medium!DH$14:DH$402,$C15,Medium!DF$14:DF$402,"&gt;="&amp;$AT$13,Medium!DF$14:DF$402,"&lt;="&amp;AT17)</f>
        <v>0</v>
      </c>
      <c r="G15" s="269">
        <f>COUNTIFS(Medium!DH$14:DH$402,$C15,Medium!DF$14:DF$402,"&gt;="&amp;$AU$13,Medium!DF$14:DF$402,"&lt;="&amp;AU$16)</f>
        <v>0</v>
      </c>
      <c r="H15" s="269">
        <f>COUNTIFS(Medium!DH$14:DH$402,$C15,Medium!DF$14:DF$402,"&gt;="&amp;$AV$13,Medium!DF$14:DF$402,"&lt;="&amp;AV$16)</f>
        <v>0</v>
      </c>
      <c r="I15" s="269">
        <f>COUNTIFS(Medium!DH$14:DH$402,$C15,Medium!DF$14:DF$402,"&gt;="&amp;$AW$13,Medium!DF$14:DF$402,"&lt;="&amp;AW$16)</f>
        <v>0</v>
      </c>
      <c r="J15" s="269">
        <f>COUNTIFS(Medium!DH$14:DH$402,$C15,Medium!DF$14:DF$402,"&gt;="&amp;$AX$13,Medium!DF$14:DF$402,"&lt;="&amp;AX$16)</f>
        <v>0</v>
      </c>
      <c r="K15" s="269">
        <f>COUNTIFS(Medium!DH$14:DH$402,$C15,Medium!DF$14:DF$402,"&gt;="&amp;$AY$13,Medium!DF$14:DF$402,"&lt;="&amp;AY$16)</f>
        <v>0</v>
      </c>
      <c r="L15" s="269">
        <f>COUNTIFS(Medium!DH$14:DH$402,$C15,Medium!DF$14:DF$402,"&gt;="&amp;$AZ$13,Medium!DF$14:DF$402,"&lt;="&amp;AZ$16)</f>
        <v>0</v>
      </c>
      <c r="M15" s="269">
        <f>COUNTIFS(Medium!DH$14:DH$402,$C15,Medium!DF$14:DF$402,"&gt;="&amp;$BA$13,Medium!DF$14:DF$402,"&lt;="&amp;BA$16)</f>
        <v>0</v>
      </c>
      <c r="N15" s="269">
        <f>COUNTIFS(Medium!DH$14:DH$402,$C15,Medium!DF$14:DF$402,"&gt;="&amp;$BB$13,Medium!DF$14:DF$402,"&lt;="&amp;BB$16)</f>
        <v>0</v>
      </c>
      <c r="O15" s="269">
        <f>COUNTIFS(Medium!DH$14:DH$402,$C15,Medium!DF$14:DF$402,"&gt;="&amp;$BC$13,Medium!DF$14:DF$402,"&lt;="&amp;BC$16)</f>
        <v>0</v>
      </c>
      <c r="P15" s="269">
        <f>COUNTIFS(Medium!DH$14:DH$402,$C15,Medium!DF$14:DF$402,"&gt;="&amp;$BD$13,Medium!DF$14:DF$402,"&lt;="&amp;BD$16)</f>
        <v>0</v>
      </c>
      <c r="Q15" s="269">
        <f>COUNTIFS(Medium!DH$14:DH$402,$C15,Medium!DF$14:DF$402,"&gt;="&amp;$BE$13,Medium!DF$14:DF$402,"&lt;="&amp;BE$16)</f>
        <v>0</v>
      </c>
      <c r="R15" s="269">
        <f>COUNTIFS(Medium!DH$14:DH$402,$C15,Medium!DF$14:DF$402,"&gt;="&amp;$BF$13,Medium!DF$14:DF$402,"&lt;="&amp;BF$16)</f>
        <v>0</v>
      </c>
      <c r="S15" s="269">
        <f>SUM(D15:R15)</f>
        <v>0</v>
      </c>
      <c r="T15" s="735">
        <f t="shared" si="8"/>
        <v>1</v>
      </c>
      <c r="AQ15" s="14"/>
      <c r="AR15" s="193">
        <f>MIN(AP14,AR72)</f>
        <v>20</v>
      </c>
      <c r="AS15" s="193">
        <f t="shared" ref="AS15:BF15" si="11">MIN(AS72,AS14)</f>
        <v>20</v>
      </c>
      <c r="AT15" s="193">
        <f t="shared" si="11"/>
        <v>30</v>
      </c>
      <c r="AU15" s="193">
        <f t="shared" si="11"/>
        <v>20</v>
      </c>
      <c r="AV15" s="193">
        <f t="shared" si="11"/>
        <v>20</v>
      </c>
      <c r="AW15" s="193">
        <f t="shared" si="11"/>
        <v>20</v>
      </c>
      <c r="AX15" s="193">
        <f t="shared" si="11"/>
        <v>20</v>
      </c>
      <c r="AY15" s="193">
        <f t="shared" si="11"/>
        <v>18</v>
      </c>
      <c r="AZ15" s="193">
        <f t="shared" si="11"/>
        <v>18</v>
      </c>
      <c r="BA15" s="193">
        <f t="shared" si="11"/>
        <v>20</v>
      </c>
      <c r="BB15" s="193">
        <f t="shared" si="11"/>
        <v>0</v>
      </c>
      <c r="BC15" s="193">
        <f t="shared" si="11"/>
        <v>0</v>
      </c>
      <c r="BD15" s="193">
        <f t="shared" si="11"/>
        <v>0</v>
      </c>
      <c r="BE15" s="193">
        <f t="shared" si="11"/>
        <v>0</v>
      </c>
      <c r="BF15" s="207">
        <f t="shared" si="11"/>
        <v>0</v>
      </c>
      <c r="BG15" s="206"/>
      <c r="BK15" s="3">
        <v>13</v>
      </c>
      <c r="BL15" s="3">
        <f>DATA!P36</f>
        <v>0</v>
      </c>
    </row>
    <row r="16" spans="2:64" ht="15" x14ac:dyDescent="0.3">
      <c r="B16" s="854"/>
      <c r="C16" s="268">
        <f>DATA!O10</f>
        <v>0</v>
      </c>
      <c r="D16" s="269">
        <f>COUNTIFS(Medium!DH$14:DH$402,$C16,Medium!DF$14:DF$402,"&gt;="&amp;$AR$13,Medium!DF$14:DF$402,"&lt;="&amp;$AR$16)</f>
        <v>0</v>
      </c>
      <c r="E16" s="269">
        <f>COUNTIFS(Medium!DH$14:DH$402,$C16,Medium!DF$14:DF$402,"&gt;="&amp;$AS$13,Medium!DF$14:DF$402,"&lt;="&amp;AS18)</f>
        <v>0</v>
      </c>
      <c r="F16" s="269">
        <f>COUNTIFS(Medium!DH$14:DH$402,$C16,Medium!DF$14:DF$402,"&gt;="&amp;$AT$13,Medium!DF$14:DF$402,"&lt;="&amp;AT18)</f>
        <v>0</v>
      </c>
      <c r="G16" s="269">
        <f>COUNTIFS(Medium!DH$14:DH$402,$C16,Medium!DF$14:DF$402,"&gt;="&amp;$AU$13,Medium!DF$14:DF$402,"&lt;="&amp;AU$16)</f>
        <v>0</v>
      </c>
      <c r="H16" s="269">
        <f>COUNTIFS(Medium!DH$14:DH$402,$C16,Medium!DF$14:DF$402,"&gt;="&amp;$AV$13,Medium!DF$14:DF$402,"&lt;="&amp;AV$16)</f>
        <v>0</v>
      </c>
      <c r="I16" s="269">
        <f>COUNTIFS(Medium!DH$14:DH$402,$C16,Medium!DF$14:DF$402,"&gt;="&amp;$AW$13,Medium!DF$14:DF$402,"&lt;="&amp;AW$16)</f>
        <v>0</v>
      </c>
      <c r="J16" s="269">
        <f>COUNTIFS(Medium!DH$14:DH$402,$C16,Medium!DF$14:DF$402,"&gt;="&amp;$AX$13,Medium!DF$14:DF$402,"&lt;="&amp;AX$16)</f>
        <v>0</v>
      </c>
      <c r="K16" s="269">
        <f>COUNTIFS(Medium!DH$14:DH$402,$C16,Medium!DF$14:DF$402,"&gt;="&amp;$AY$13,Medium!DF$14:DF$402,"&lt;="&amp;AY$16)</f>
        <v>0</v>
      </c>
      <c r="L16" s="269">
        <f>COUNTIFS(Medium!DH$14:DH$402,$C16,Medium!DF$14:DF$402,"&gt;="&amp;$AZ$13,Medium!DF$14:DF$402,"&lt;="&amp;AZ$16)</f>
        <v>0</v>
      </c>
      <c r="M16" s="269">
        <f>COUNTIFS(Medium!DH$14:DH$402,$C16,Medium!DF$14:DF$402,"&gt;="&amp;$BA$13,Medium!DF$14:DF$402,"&lt;="&amp;BA$16)</f>
        <v>0</v>
      </c>
      <c r="N16" s="269">
        <f>COUNTIFS(Medium!DH$14:DH$402,$C16,Medium!DF$14:DF$402,"&gt;="&amp;$BB$13,Medium!DF$14:DF$402,"&lt;="&amp;BB$16)</f>
        <v>0</v>
      </c>
      <c r="O16" s="269">
        <f>COUNTIFS(Medium!DH$14:DH$402,$C16,Medium!DF$14:DF$402,"&gt;="&amp;$BC$13,Medium!DF$14:DF$402,"&lt;="&amp;BC$16)</f>
        <v>0</v>
      </c>
      <c r="P16" s="269">
        <f>COUNTIFS(Medium!DH$14:DH$402,$C16,Medium!DF$14:DF$402,"&gt;="&amp;$BD$13,Medium!DF$14:DF$402,"&lt;="&amp;BD$16)</f>
        <v>0</v>
      </c>
      <c r="Q16" s="269">
        <f>COUNTIFS(Medium!DH$14:DH$402,$C16,Medium!DF$14:DF$402,"&gt;="&amp;$BE$13,Medium!DF$14:DF$402,"&lt;="&amp;BE$16)</f>
        <v>0</v>
      </c>
      <c r="R16" s="269">
        <f>COUNTIFS(Medium!DH$14:DH$402,$C16,Medium!DF$14:DF$402,"&gt;="&amp;$BF$13,Medium!DF$14:DF$402,"&lt;="&amp;BF$16)</f>
        <v>0</v>
      </c>
      <c r="S16" s="269">
        <f>SUM(D16:R16)</f>
        <v>0</v>
      </c>
      <c r="T16" s="735">
        <f t="shared" si="8"/>
        <v>1</v>
      </c>
      <c r="AR16" s="205">
        <f>AR15</f>
        <v>20</v>
      </c>
      <c r="AS16" s="193">
        <f>IF(AS15=0,0,AR16+AS15)</f>
        <v>40</v>
      </c>
      <c r="AT16" s="193">
        <f t="shared" ref="AT16:BF16" si="12">IF(AT15=0,0,AS16+AT15)</f>
        <v>70</v>
      </c>
      <c r="AU16" s="193">
        <f t="shared" si="12"/>
        <v>90</v>
      </c>
      <c r="AV16" s="193">
        <f t="shared" si="12"/>
        <v>110</v>
      </c>
      <c r="AW16" s="193">
        <f t="shared" si="12"/>
        <v>130</v>
      </c>
      <c r="AX16" s="193">
        <f t="shared" si="12"/>
        <v>150</v>
      </c>
      <c r="AY16" s="193">
        <f t="shared" si="12"/>
        <v>168</v>
      </c>
      <c r="AZ16" s="193">
        <f t="shared" si="12"/>
        <v>186</v>
      </c>
      <c r="BA16" s="193">
        <f t="shared" si="12"/>
        <v>206</v>
      </c>
      <c r="BB16" s="193">
        <f t="shared" si="12"/>
        <v>0</v>
      </c>
      <c r="BC16" s="193">
        <f t="shared" si="12"/>
        <v>0</v>
      </c>
      <c r="BD16" s="193">
        <f t="shared" si="12"/>
        <v>0</v>
      </c>
      <c r="BE16" s="193">
        <f t="shared" si="12"/>
        <v>0</v>
      </c>
      <c r="BF16" s="207">
        <f t="shared" si="12"/>
        <v>0</v>
      </c>
      <c r="BG16" s="206"/>
      <c r="BK16" s="3">
        <v>14</v>
      </c>
      <c r="BL16" s="3">
        <f>DATA!P37</f>
        <v>0</v>
      </c>
    </row>
    <row r="17" spans="2:64" ht="15" x14ac:dyDescent="0.3">
      <c r="B17" s="854"/>
      <c r="C17" s="268">
        <f>DATA!P10</f>
        <v>0</v>
      </c>
      <c r="D17" s="269">
        <f>COUNTIFS(Medium!DH$14:DH$402,$C17,Medium!DF$14:DF$402,"&gt;="&amp;$AR$13,Medium!DF$14:DF$402,"&lt;="&amp;$AR$16)</f>
        <v>0</v>
      </c>
      <c r="E17" s="269">
        <f>COUNTIFS(Medium!DH$14:DH$402,$C17,Medium!DF$14:DF$402,"&gt;="&amp;$AS$13,Medium!DF$14:DF$402,"&lt;="&amp;AS19)</f>
        <v>0</v>
      </c>
      <c r="F17" s="269">
        <f>COUNTIFS(Medium!DH$14:DH$402,$C17,Medium!DF$14:DF$402,"&gt;="&amp;$AT$13,Medium!DF$14:DF$402,"&lt;="&amp;AT19)</f>
        <v>0</v>
      </c>
      <c r="G17" s="269">
        <f>COUNTIFS(Medium!DH$14:DH$402,$C17,Medium!DF$14:DF$402,"&gt;="&amp;$AU$13,Medium!DF$14:DF$402,"&lt;="&amp;AU$16)</f>
        <v>0</v>
      </c>
      <c r="H17" s="269">
        <f>COUNTIFS(Medium!DH$14:DH$402,$C17,Medium!DF$14:DF$402,"&gt;="&amp;$AV$13,Medium!DF$14:DF$402,"&lt;="&amp;AV$16)</f>
        <v>0</v>
      </c>
      <c r="I17" s="269">
        <f>COUNTIFS(Medium!DH$14:DH$402,$C17,Medium!DF$14:DF$402,"&gt;="&amp;$AW$13,Medium!DF$14:DF$402,"&lt;="&amp;AW$16)</f>
        <v>0</v>
      </c>
      <c r="J17" s="269">
        <f>COUNTIFS(Medium!DH$14:DH$402,$C17,Medium!DF$14:DF$402,"&gt;="&amp;$AX$13,Medium!DF$14:DF$402,"&lt;="&amp;AX$16)</f>
        <v>0</v>
      </c>
      <c r="K17" s="269">
        <f>COUNTIFS(Medium!DH$14:DH$402,$C17,Medium!DF$14:DF$402,"&gt;="&amp;$AY$13,Medium!DF$14:DF$402,"&lt;="&amp;AY$16)</f>
        <v>0</v>
      </c>
      <c r="L17" s="269">
        <f>COUNTIFS(Medium!DH$14:DH$402,$C17,Medium!DF$14:DF$402,"&gt;="&amp;$AZ$13,Medium!DF$14:DF$402,"&lt;="&amp;AZ$16)</f>
        <v>0</v>
      </c>
      <c r="M17" s="269">
        <f>COUNTIFS(Medium!DH$14:DH$402,$C17,Medium!DF$14:DF$402,"&gt;="&amp;$BA$13,Medium!DF$14:DF$402,"&lt;="&amp;BA$16)</f>
        <v>0</v>
      </c>
      <c r="N17" s="269">
        <f>COUNTIFS(Medium!DH$14:DH$402,$C17,Medium!DF$14:DF$402,"&gt;="&amp;$BB$13,Medium!DF$14:DF$402,"&lt;="&amp;BB$16)</f>
        <v>0</v>
      </c>
      <c r="O17" s="269">
        <f>COUNTIFS(Medium!DH$14:DH$402,$C17,Medium!DF$14:DF$402,"&gt;="&amp;$BC$13,Medium!DF$14:DF$402,"&lt;="&amp;BC$16)</f>
        <v>0</v>
      </c>
      <c r="P17" s="269">
        <f>COUNTIFS(Medium!DH$14:DH$402,$C17,Medium!DF$14:DF$402,"&gt;="&amp;$BD$13,Medium!DF$14:DF$402,"&lt;="&amp;BD$16)</f>
        <v>0</v>
      </c>
      <c r="Q17" s="269">
        <f>COUNTIFS(Medium!DH$14:DH$402,$C17,Medium!DF$14:DF$402,"&gt;="&amp;$BE$13,Medium!DF$14:DF$402,"&lt;="&amp;BE$16)</f>
        <v>0</v>
      </c>
      <c r="R17" s="269">
        <f>COUNTIFS(Medium!DH$14:DH$402,$C17,Medium!DF$14:DF$402,"&gt;="&amp;$BF$13,Medium!DF$14:DF$402,"&lt;="&amp;BF$16)</f>
        <v>0</v>
      </c>
      <c r="S17" s="269">
        <f>SUM(D17:R17)</f>
        <v>0</v>
      </c>
      <c r="T17" s="735">
        <f t="shared" si="8"/>
        <v>1</v>
      </c>
      <c r="AR17">
        <v>1</v>
      </c>
      <c r="AS17">
        <f t="shared" ref="AS17:BF17" si="13">IF(AS18=0,0,AR17+AR19)</f>
        <v>21</v>
      </c>
      <c r="AT17">
        <f t="shared" si="13"/>
        <v>41</v>
      </c>
      <c r="AU17">
        <f t="shared" si="13"/>
        <v>71</v>
      </c>
      <c r="AV17">
        <f t="shared" si="13"/>
        <v>91</v>
      </c>
      <c r="AW17">
        <f t="shared" si="13"/>
        <v>111</v>
      </c>
      <c r="AX17">
        <f t="shared" si="13"/>
        <v>131</v>
      </c>
      <c r="AY17">
        <f t="shared" si="13"/>
        <v>151</v>
      </c>
      <c r="AZ17">
        <f t="shared" si="13"/>
        <v>169</v>
      </c>
      <c r="BA17">
        <f t="shared" si="13"/>
        <v>187</v>
      </c>
      <c r="BB17">
        <f t="shared" si="13"/>
        <v>0</v>
      </c>
      <c r="BC17">
        <f t="shared" si="13"/>
        <v>0</v>
      </c>
      <c r="BD17">
        <f t="shared" si="13"/>
        <v>0</v>
      </c>
      <c r="BE17">
        <f t="shared" si="13"/>
        <v>0</v>
      </c>
      <c r="BF17">
        <f t="shared" si="13"/>
        <v>0</v>
      </c>
      <c r="BG17" s="206"/>
      <c r="BK17" s="3">
        <v>15</v>
      </c>
      <c r="BL17" s="3">
        <f>DATA!P38</f>
        <v>0</v>
      </c>
    </row>
    <row r="18" spans="2:64" ht="15" x14ac:dyDescent="0.3">
      <c r="B18" s="854"/>
      <c r="C18" s="268">
        <f>DATA!Q10</f>
        <v>0</v>
      </c>
      <c r="D18" s="269">
        <f>COUNTIFS(Medium!DH$14:DH$402,$C18,Medium!DF$14:DF$402,"&gt;="&amp;$AR$13,Medium!DF$14:DF$402,"&lt;="&amp;$AR$16)</f>
        <v>0</v>
      </c>
      <c r="E18" s="269">
        <f>COUNTIFS(Medium!DH$14:DH$402,$C18,Medium!DF$14:DF$402,"&gt;="&amp;$AS$13,Medium!DF$14:DF$402,"&lt;="&amp;AS20)</f>
        <v>0</v>
      </c>
      <c r="F18" s="269">
        <f>COUNTIFS(Medium!DH$14:DH$402,$C18,Medium!DF$14:DF$402,"&gt;="&amp;$AT$13,Medium!DF$14:DF$402,"&lt;="&amp;AT20)</f>
        <v>0</v>
      </c>
      <c r="G18" s="269">
        <f>COUNTIFS(Medium!DH$14:DH$402,$C18,Medium!DF$14:DF$402,"&gt;="&amp;$AU$13,Medium!DF$14:DF$402,"&lt;="&amp;AU$16)</f>
        <v>0</v>
      </c>
      <c r="H18" s="269">
        <f>COUNTIFS(Medium!DH$14:DH$402,$C18,Medium!DF$14:DF$402,"&gt;="&amp;$AV$13,Medium!DF$14:DF$402,"&lt;="&amp;AV$16)</f>
        <v>0</v>
      </c>
      <c r="I18" s="269">
        <f>COUNTIFS(Medium!DH$14:DH$402,$C18,Medium!DF$14:DF$402,"&gt;="&amp;$AW$13,Medium!DF$14:DF$402,"&lt;="&amp;AW$16)</f>
        <v>0</v>
      </c>
      <c r="J18" s="269">
        <f>COUNTIFS(Medium!DH$14:DH$402,$C18,Medium!DF$14:DF$402,"&gt;="&amp;$AX$13,Medium!DF$14:DF$402,"&lt;="&amp;AX$16)</f>
        <v>0</v>
      </c>
      <c r="K18" s="269">
        <f>COUNTIFS(Medium!DH$14:DH$402,$C18,Medium!DF$14:DF$402,"&gt;="&amp;$AY$13,Medium!DF$14:DF$402,"&lt;="&amp;AY$16)</f>
        <v>0</v>
      </c>
      <c r="L18" s="269">
        <f>COUNTIFS(Medium!DH$14:DH$402,$C18,Medium!DF$14:DF$402,"&gt;="&amp;$AZ$13,Medium!DF$14:DF$402,"&lt;="&amp;AZ$16)</f>
        <v>0</v>
      </c>
      <c r="M18" s="269">
        <f>COUNTIFS(Medium!DH$14:DH$402,$C18,Medium!DF$14:DF$402,"&gt;="&amp;$BA$13,Medium!DF$14:DF$402,"&lt;="&amp;BA$16)</f>
        <v>0</v>
      </c>
      <c r="N18" s="269">
        <f>COUNTIFS(Medium!DH$14:DH$402,$C18,Medium!DF$14:DF$402,"&gt;="&amp;$BB$13,Medium!DF$14:DF$402,"&lt;="&amp;BB$16)</f>
        <v>0</v>
      </c>
      <c r="O18" s="269">
        <f>COUNTIFS(Medium!DH$14:DH$402,$C18,Medium!DF$14:DF$402,"&gt;="&amp;$BC$13,Medium!DF$14:DF$402,"&lt;="&amp;BC$16)</f>
        <v>0</v>
      </c>
      <c r="P18" s="269">
        <f>COUNTIFS(Medium!DH$14:DH$402,$C18,Medium!DF$14:DF$402,"&gt;="&amp;$BD$13,Medium!DF$14:DF$402,"&lt;="&amp;BD$16)</f>
        <v>0</v>
      </c>
      <c r="Q18" s="269">
        <f>COUNTIFS(Medium!DH$14:DH$402,$C18,Medium!DF$14:DF$402,"&gt;="&amp;$BE$13,Medium!DF$14:DF$402,"&lt;="&amp;BE$16)</f>
        <v>0</v>
      </c>
      <c r="R18" s="269">
        <f>COUNTIFS(Medium!DH$14:DH$402,$C18,Medium!DF$14:DF$402,"&gt;="&amp;$BF$13,Medium!DF$14:DF$402,"&lt;="&amp;BF$16)</f>
        <v>0</v>
      </c>
      <c r="S18" s="269">
        <f>SUM(D18:R18)</f>
        <v>0</v>
      </c>
      <c r="T18" s="735">
        <f t="shared" si="8"/>
        <v>1</v>
      </c>
      <c r="AP18">
        <f>DATA!P39</f>
        <v>206</v>
      </c>
      <c r="AQ18" s="14" t="s">
        <v>311</v>
      </c>
      <c r="AR18" s="193"/>
      <c r="AS18" s="193">
        <f>IF(SUM(AP18-$AR$73)&lt;0,0,SUM(AP18-$AR$73))</f>
        <v>186</v>
      </c>
      <c r="AT18" s="193">
        <f t="shared" ref="AT18:BF18" si="14">AS18-AS19</f>
        <v>166</v>
      </c>
      <c r="AU18" s="193">
        <f t="shared" si="14"/>
        <v>136</v>
      </c>
      <c r="AV18" s="193">
        <f t="shared" si="14"/>
        <v>116</v>
      </c>
      <c r="AW18" s="193">
        <f t="shared" si="14"/>
        <v>96</v>
      </c>
      <c r="AX18" s="193">
        <f t="shared" si="14"/>
        <v>76</v>
      </c>
      <c r="AY18" s="193">
        <f t="shared" si="14"/>
        <v>56</v>
      </c>
      <c r="AZ18" s="193">
        <f t="shared" si="14"/>
        <v>38</v>
      </c>
      <c r="BA18" s="193">
        <f t="shared" si="14"/>
        <v>20</v>
      </c>
      <c r="BB18" s="193">
        <f t="shared" si="14"/>
        <v>0</v>
      </c>
      <c r="BC18" s="193">
        <f t="shared" si="14"/>
        <v>0</v>
      </c>
      <c r="BD18" s="193">
        <f t="shared" si="14"/>
        <v>0</v>
      </c>
      <c r="BE18" s="193">
        <f t="shared" si="14"/>
        <v>0</v>
      </c>
      <c r="BF18" s="207">
        <f t="shared" si="14"/>
        <v>0</v>
      </c>
      <c r="BG18" s="206"/>
    </row>
    <row r="19" spans="2:64" ht="22.8" x14ac:dyDescent="0.3">
      <c r="B19" s="854"/>
      <c r="C19" s="270" t="s">
        <v>72</v>
      </c>
      <c r="D19" s="271">
        <f>SUM(D14:D18)</f>
        <v>20</v>
      </c>
      <c r="E19" s="271">
        <f t="shared" ref="E19:S19" si="15">SUM(E14:E18)</f>
        <v>20</v>
      </c>
      <c r="F19" s="271">
        <f t="shared" si="15"/>
        <v>30</v>
      </c>
      <c r="G19" s="271">
        <f t="shared" si="15"/>
        <v>20</v>
      </c>
      <c r="H19" s="271">
        <f t="shared" si="15"/>
        <v>20</v>
      </c>
      <c r="I19" s="271">
        <f t="shared" si="15"/>
        <v>20</v>
      </c>
      <c r="J19" s="271">
        <f t="shared" si="15"/>
        <v>20</v>
      </c>
      <c r="K19" s="271">
        <f t="shared" si="15"/>
        <v>18</v>
      </c>
      <c r="L19" s="271">
        <f t="shared" si="15"/>
        <v>18</v>
      </c>
      <c r="M19" s="271">
        <f t="shared" si="15"/>
        <v>20</v>
      </c>
      <c r="N19" s="271">
        <f t="shared" si="15"/>
        <v>0</v>
      </c>
      <c r="O19" s="271">
        <f t="shared" si="15"/>
        <v>0</v>
      </c>
      <c r="P19" s="271">
        <f t="shared" si="15"/>
        <v>0</v>
      </c>
      <c r="Q19" s="271">
        <f t="shared" si="15"/>
        <v>0</v>
      </c>
      <c r="R19" s="271">
        <f t="shared" si="15"/>
        <v>0</v>
      </c>
      <c r="S19" s="272">
        <f t="shared" si="15"/>
        <v>206</v>
      </c>
      <c r="T19" s="735">
        <f t="shared" si="8"/>
        <v>1</v>
      </c>
      <c r="AQ19" s="14"/>
      <c r="AR19" s="193">
        <f>MIN(AP18,AR73)</f>
        <v>20</v>
      </c>
      <c r="AS19" s="193">
        <f t="shared" ref="AS19:BF19" si="16">MIN(AS18,AS73)</f>
        <v>20</v>
      </c>
      <c r="AT19" s="193">
        <f t="shared" si="16"/>
        <v>30</v>
      </c>
      <c r="AU19" s="193">
        <f t="shared" si="16"/>
        <v>20</v>
      </c>
      <c r="AV19" s="193">
        <f t="shared" si="16"/>
        <v>20</v>
      </c>
      <c r="AW19" s="193">
        <f t="shared" si="16"/>
        <v>20</v>
      </c>
      <c r="AX19" s="193">
        <f t="shared" si="16"/>
        <v>20</v>
      </c>
      <c r="AY19" s="193">
        <f t="shared" si="16"/>
        <v>18</v>
      </c>
      <c r="AZ19" s="193">
        <f t="shared" si="16"/>
        <v>18</v>
      </c>
      <c r="BA19" s="193">
        <f t="shared" si="16"/>
        <v>20</v>
      </c>
      <c r="BB19" s="193">
        <f t="shared" si="16"/>
        <v>0</v>
      </c>
      <c r="BC19" s="193">
        <f t="shared" si="16"/>
        <v>0</v>
      </c>
      <c r="BD19" s="193">
        <f t="shared" si="16"/>
        <v>0</v>
      </c>
      <c r="BE19" s="193">
        <f t="shared" si="16"/>
        <v>0</v>
      </c>
      <c r="BF19" s="207">
        <f t="shared" si="16"/>
        <v>0</v>
      </c>
      <c r="BG19" s="206"/>
    </row>
    <row r="20" spans="2:64" ht="19.95" customHeight="1" x14ac:dyDescent="0.3">
      <c r="B20" s="467"/>
      <c r="C20" s="28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735">
        <f t="shared" si="8"/>
        <v>1</v>
      </c>
      <c r="AR20" s="205">
        <f>AR19</f>
        <v>20</v>
      </c>
      <c r="AS20" s="193">
        <f t="shared" ref="AS20:BF20" si="17">IF(AS19=0,0,AR20+AS19)</f>
        <v>40</v>
      </c>
      <c r="AT20" s="193">
        <f t="shared" si="17"/>
        <v>70</v>
      </c>
      <c r="AU20" s="193">
        <f t="shared" si="17"/>
        <v>90</v>
      </c>
      <c r="AV20" s="193">
        <f t="shared" si="17"/>
        <v>110</v>
      </c>
      <c r="AW20" s="193">
        <f t="shared" si="17"/>
        <v>130</v>
      </c>
      <c r="AX20" s="193">
        <f t="shared" si="17"/>
        <v>150</v>
      </c>
      <c r="AY20" s="193">
        <f t="shared" si="17"/>
        <v>168</v>
      </c>
      <c r="AZ20" s="193">
        <f t="shared" si="17"/>
        <v>186</v>
      </c>
      <c r="BA20" s="193">
        <f t="shared" si="17"/>
        <v>206</v>
      </c>
      <c r="BB20" s="193">
        <f t="shared" si="17"/>
        <v>0</v>
      </c>
      <c r="BC20" s="193">
        <f t="shared" si="17"/>
        <v>0</v>
      </c>
      <c r="BD20" s="193">
        <f t="shared" si="17"/>
        <v>0</v>
      </c>
      <c r="BE20" s="193">
        <f t="shared" si="17"/>
        <v>0</v>
      </c>
      <c r="BF20" s="207">
        <f t="shared" si="17"/>
        <v>0</v>
      </c>
      <c r="BG20" s="206"/>
    </row>
    <row r="21" spans="2:64" ht="20.399999999999999" x14ac:dyDescent="0.3">
      <c r="B21" s="854" t="s">
        <v>311</v>
      </c>
      <c r="C21" s="855" t="s">
        <v>32</v>
      </c>
      <c r="D21" s="853" t="s">
        <v>341</v>
      </c>
      <c r="E21" s="853"/>
      <c r="F21" s="853"/>
      <c r="G21" s="853"/>
      <c r="H21" s="853"/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2" t="s">
        <v>340</v>
      </c>
      <c r="T21" s="735">
        <f>IF(S28="",0,1)</f>
        <v>1</v>
      </c>
      <c r="AR21">
        <v>1</v>
      </c>
      <c r="AS21">
        <f>IF(AS22=0,0,AR21+AR23)</f>
        <v>21</v>
      </c>
      <c r="AT21">
        <f>IF(AT22=0,0,AS21+AS23)</f>
        <v>41</v>
      </c>
      <c r="AU21">
        <f t="shared" ref="AU21:BF21" si="18">IF(AU22=0,0,AT21+AT23)</f>
        <v>71</v>
      </c>
      <c r="AV21">
        <f t="shared" si="18"/>
        <v>91</v>
      </c>
      <c r="AW21">
        <f t="shared" si="18"/>
        <v>111</v>
      </c>
      <c r="AX21">
        <f t="shared" si="18"/>
        <v>131</v>
      </c>
      <c r="AY21">
        <f t="shared" si="18"/>
        <v>151</v>
      </c>
      <c r="AZ21">
        <f t="shared" si="18"/>
        <v>169</v>
      </c>
      <c r="BA21">
        <f t="shared" si="18"/>
        <v>187</v>
      </c>
      <c r="BB21">
        <f t="shared" si="18"/>
        <v>0</v>
      </c>
      <c r="BC21">
        <f t="shared" si="18"/>
        <v>0</v>
      </c>
      <c r="BD21">
        <f t="shared" si="18"/>
        <v>0</v>
      </c>
      <c r="BE21">
        <f t="shared" si="18"/>
        <v>0</v>
      </c>
      <c r="BF21">
        <f t="shared" si="18"/>
        <v>0</v>
      </c>
      <c r="BG21" s="206"/>
    </row>
    <row r="22" spans="2:64" ht="15" x14ac:dyDescent="0.3">
      <c r="B22" s="854"/>
      <c r="C22" s="856"/>
      <c r="D22" s="267">
        <v>1</v>
      </c>
      <c r="E22" s="267">
        <v>2</v>
      </c>
      <c r="F22" s="267">
        <v>3</v>
      </c>
      <c r="G22" s="267">
        <v>4</v>
      </c>
      <c r="H22" s="267">
        <v>5</v>
      </c>
      <c r="I22" s="267">
        <v>6</v>
      </c>
      <c r="J22" s="267">
        <v>7</v>
      </c>
      <c r="K22" s="267">
        <v>8</v>
      </c>
      <c r="L22" s="267">
        <v>9</v>
      </c>
      <c r="M22" s="267">
        <v>10</v>
      </c>
      <c r="N22" s="267">
        <v>11</v>
      </c>
      <c r="O22" s="267">
        <v>12</v>
      </c>
      <c r="P22" s="267">
        <v>13</v>
      </c>
      <c r="Q22" s="267">
        <v>14</v>
      </c>
      <c r="R22" s="267">
        <v>15</v>
      </c>
      <c r="S22" s="852"/>
      <c r="T22" s="735">
        <f>IF(S28="",0,1)</f>
        <v>1</v>
      </c>
      <c r="AP22">
        <f>DATA!P39</f>
        <v>206</v>
      </c>
      <c r="AQ22" s="14" t="s">
        <v>312</v>
      </c>
      <c r="AR22" s="193"/>
      <c r="AS22" s="193">
        <f>IF(SUM(AP22-$AR$74)&lt;0,0,SUM(AP22-$AR$74))</f>
        <v>186</v>
      </c>
      <c r="AT22" s="193">
        <f>AS22-AS23</f>
        <v>166</v>
      </c>
      <c r="AU22" s="193">
        <f t="shared" ref="AU22:BC22" si="19">AT22-AT23</f>
        <v>136</v>
      </c>
      <c r="AV22" s="193">
        <f t="shared" si="19"/>
        <v>116</v>
      </c>
      <c r="AW22" s="193">
        <f t="shared" si="19"/>
        <v>96</v>
      </c>
      <c r="AX22" s="193">
        <f t="shared" si="19"/>
        <v>76</v>
      </c>
      <c r="AY22" s="193">
        <f t="shared" si="19"/>
        <v>56</v>
      </c>
      <c r="AZ22" s="193">
        <f t="shared" si="19"/>
        <v>38</v>
      </c>
      <c r="BA22" s="193">
        <f t="shared" si="19"/>
        <v>20</v>
      </c>
      <c r="BB22" s="193">
        <f t="shared" si="19"/>
        <v>0</v>
      </c>
      <c r="BC22" s="193">
        <f t="shared" si="19"/>
        <v>0</v>
      </c>
      <c r="BD22" s="193">
        <f>BC22-BC23</f>
        <v>0</v>
      </c>
      <c r="BE22" s="193">
        <f>BD22-BD23</f>
        <v>0</v>
      </c>
      <c r="BF22" s="207">
        <f>BE22-BE23</f>
        <v>0</v>
      </c>
      <c r="BG22" s="206"/>
    </row>
    <row r="23" spans="2:64" ht="15" x14ac:dyDescent="0.3">
      <c r="B23" s="854"/>
      <c r="C23" s="268" t="str">
        <f>DATA!M11</f>
        <v>13E</v>
      </c>
      <c r="D23" s="269">
        <f>COUNTIFS(Medium!DI$14:DI$402,$C23,Medium!DF$14:DF$402,"&gt;="&amp;$AR$17,Medium!DF$14:DF$402,"&lt;="&amp;$AR$20)</f>
        <v>20</v>
      </c>
      <c r="E23" s="269">
        <f>COUNTIFS(Medium!DI$14:DI$402,$C23,Medium!DF$14:DF$402,"&gt;="&amp;$AS$17,Medium!DF$14:DF$402,"&lt;="&amp;AS$20)</f>
        <v>20</v>
      </c>
      <c r="F23" s="269">
        <f>COUNTIFS(Medium!DI$14:DI$402,$C23,Medium!DF$14:DF$402,"&gt;="&amp;$AT$17,Medium!DF$14:DF$402,"&lt;="&amp;AT$20)</f>
        <v>30</v>
      </c>
      <c r="G23" s="269">
        <f>COUNTIFS(Medium!DI$14:DI$402,$C23,Medium!DF$14:DF$402,"&gt;="&amp;$AU$17,Medium!DF$14:DF$402,"&lt;="&amp;AU$20)</f>
        <v>20</v>
      </c>
      <c r="H23" s="269">
        <f>COUNTIFS(Medium!DI$14:DI$402,$C23,Medium!DF$14:DF$402,"&gt;="&amp;$AV$17,Medium!DF$14:DF$402,"&lt;="&amp;AV$20)</f>
        <v>20</v>
      </c>
      <c r="I23" s="269">
        <f>COUNTIFS(Medium!DI$14:DI$402,$C23,Medium!DF$14:DF$402,"&gt;="&amp;$AW$17,Medium!DF$14:DF$402,"&lt;="&amp;AW$20)</f>
        <v>20</v>
      </c>
      <c r="J23" s="269">
        <f>COUNTIFS(Medium!DI$14:DI$402,$C23,Medium!DF$14:DF$402,"&gt;="&amp;$AX$17,Medium!DF$14:DF$402,"&lt;="&amp;AX$20)</f>
        <v>20</v>
      </c>
      <c r="K23" s="269">
        <f>COUNTIFS(Medium!DI$14:DI$402,$C23,Medium!DF$14:DF$402,"&gt;="&amp;$AY$17,Medium!DF$14:DF$402,"&lt;="&amp;AY$20)</f>
        <v>18</v>
      </c>
      <c r="L23" s="269">
        <f>COUNTIFS(Medium!DI$14:DI$402,$C23,Medium!DF$14:DF$402,"&gt;="&amp;$AZ$17,Medium!DF$14:DF$402,"&lt;="&amp;AZ$20)</f>
        <v>18</v>
      </c>
      <c r="M23" s="269">
        <f>COUNTIFS(Medium!DI$14:DI$402,$C23,Medium!DF$14:DF$402,"&gt;="&amp;$BA$17,Medium!DF$14:DF$402,"&lt;="&amp;BA$20)</f>
        <v>20</v>
      </c>
      <c r="N23" s="269">
        <f>COUNTIFS(Medium!DI$14:DI$402,$C23,Medium!DF$14:DF$402,"&gt;="&amp;$BB$17,Medium!DF$14:DF$402,"&lt;="&amp;BB$20)</f>
        <v>0</v>
      </c>
      <c r="O23" s="269">
        <f>COUNTIFS(Medium!DI$14:DI$402,$C23,Medium!DF$14:DF$402,"&gt;="&amp;$BC$17,Medium!DF$14:DF$402,"&lt;="&amp;BC$20)</f>
        <v>0</v>
      </c>
      <c r="P23" s="269">
        <f>COUNTIFS(Medium!DI$14:DI$402,$C23,Medium!DF$14:DF$402,"&gt;="&amp;$BD$17,Medium!DF$14:DF$402,"&lt;="&amp;BD$20)</f>
        <v>0</v>
      </c>
      <c r="Q23" s="269">
        <f>COUNTIFS(Medium!DI$14:DI$402,$C23,Medium!DF$14:DF$402,"&gt;="&amp;$BE$17,Medium!DF$14:DF$402,"&lt;="&amp;BE$20)</f>
        <v>0</v>
      </c>
      <c r="R23" s="269">
        <f>COUNTIFS(Medium!DI$14:DI$402,$C23,Medium!DF$14:DF$402,"&gt;="&amp;$BF$17,Medium!DF$14:DF$402,"&lt;="&amp;BF$20)</f>
        <v>0</v>
      </c>
      <c r="S23" s="269">
        <f>SUM(D23:R23)</f>
        <v>206</v>
      </c>
      <c r="T23" s="735">
        <f>IF(S28="",0,1)</f>
        <v>1</v>
      </c>
      <c r="AQ23" s="14"/>
      <c r="AR23" s="193">
        <f>MIN(AP22,AR74)</f>
        <v>20</v>
      </c>
      <c r="AS23" s="193">
        <f t="shared" ref="AS23:BF23" si="20">MIN(AS22,AS74)</f>
        <v>20</v>
      </c>
      <c r="AT23" s="193">
        <f t="shared" si="20"/>
        <v>30</v>
      </c>
      <c r="AU23" s="193">
        <f t="shared" si="20"/>
        <v>20</v>
      </c>
      <c r="AV23" s="193">
        <f t="shared" si="20"/>
        <v>20</v>
      </c>
      <c r="AW23" s="193">
        <f t="shared" si="20"/>
        <v>20</v>
      </c>
      <c r="AX23" s="193">
        <f t="shared" si="20"/>
        <v>20</v>
      </c>
      <c r="AY23" s="193">
        <f t="shared" si="20"/>
        <v>18</v>
      </c>
      <c r="AZ23" s="193">
        <f t="shared" si="20"/>
        <v>18</v>
      </c>
      <c r="BA23" s="193">
        <f t="shared" si="20"/>
        <v>20</v>
      </c>
      <c r="BB23" s="193">
        <f t="shared" si="20"/>
        <v>0</v>
      </c>
      <c r="BC23" s="193">
        <f t="shared" si="20"/>
        <v>0</v>
      </c>
      <c r="BD23" s="193">
        <f t="shared" si="20"/>
        <v>0</v>
      </c>
      <c r="BE23" s="193">
        <f t="shared" si="20"/>
        <v>0</v>
      </c>
      <c r="BF23" s="207">
        <f t="shared" si="20"/>
        <v>0</v>
      </c>
      <c r="BG23" s="206"/>
    </row>
    <row r="24" spans="2:64" ht="15" x14ac:dyDescent="0.3">
      <c r="B24" s="854"/>
      <c r="C24" s="268">
        <f>DATA!N11</f>
        <v>0</v>
      </c>
      <c r="D24" s="269">
        <f>COUNTIFS(Medium!DI$14:DI$402,$C24,Medium!DF$14:DF$402,"&gt;="&amp;$AR$17,Medium!DF$14:DF$402,"&lt;="&amp;$AR$20)</f>
        <v>0</v>
      </c>
      <c r="E24" s="269">
        <f>COUNTIFS(Medium!DI$14:DI$402,$C24,Medium!DF$14:DF$402,"&gt;="&amp;$AS$17,Medium!DF$14:DF$402,"&lt;="&amp;AS$20)</f>
        <v>0</v>
      </c>
      <c r="F24" s="269">
        <f>COUNTIFS(Medium!DI$14:DI$402,$C24,Medium!DF$14:DF$402,"&gt;="&amp;$AT$17,Medium!DF$14:DF$402,"&lt;="&amp;AT$20)</f>
        <v>0</v>
      </c>
      <c r="G24" s="269">
        <f>COUNTIFS(Medium!DI$14:DI$402,$C24,Medium!DF$14:DF$402,"&gt;="&amp;$AU$17,Medium!DF$14:DF$402,"&lt;="&amp;AU$20)</f>
        <v>0</v>
      </c>
      <c r="H24" s="269">
        <f>COUNTIFS(Medium!DI$14:DI$402,$C24,Medium!DF$14:DF$402,"&gt;="&amp;$AV$17,Medium!DF$14:DF$402,"&lt;="&amp;AV$20)</f>
        <v>0</v>
      </c>
      <c r="I24" s="269">
        <f>COUNTIFS(Medium!DI$14:DI$402,$C24,Medium!DF$14:DF$402,"&gt;="&amp;$AW$17,Medium!DF$14:DF$402,"&lt;="&amp;AW$20)</f>
        <v>0</v>
      </c>
      <c r="J24" s="269">
        <f>COUNTIFS(Medium!DI$14:DI$402,$C24,Medium!DF$14:DF$402,"&gt;="&amp;$AX$17,Medium!DF$14:DF$402,"&lt;="&amp;AX$20)</f>
        <v>0</v>
      </c>
      <c r="K24" s="269">
        <f>COUNTIFS(Medium!DI$14:DI$402,$C24,Medium!DF$14:DF$402,"&gt;="&amp;$AY$17,Medium!DF$14:DF$402,"&lt;="&amp;AY$20)</f>
        <v>0</v>
      </c>
      <c r="L24" s="269">
        <f>COUNTIFS(Medium!DI$14:DI$402,$C24,Medium!DF$14:DF$402,"&gt;="&amp;$AZ$17,Medium!DF$14:DF$402,"&lt;="&amp;AZ$20)</f>
        <v>0</v>
      </c>
      <c r="M24" s="269">
        <f>COUNTIFS(Medium!DI$14:DI$402,$C24,Medium!DF$14:DF$402,"&gt;="&amp;$BA$17,Medium!DF$14:DF$402,"&lt;="&amp;BA$20)</f>
        <v>0</v>
      </c>
      <c r="N24" s="269">
        <f>COUNTIFS(Medium!DI$14:DI$402,$C24,Medium!DF$14:DF$402,"&gt;="&amp;$BB$17,Medium!DF$14:DF$402,"&lt;="&amp;BB$20)</f>
        <v>0</v>
      </c>
      <c r="O24" s="269">
        <f>COUNTIFS(Medium!DI$14:DI$402,$C24,Medium!DF$14:DF$402,"&gt;="&amp;$BC$17,Medium!DF$14:DF$402,"&lt;="&amp;BC$20)</f>
        <v>0</v>
      </c>
      <c r="P24" s="269">
        <f>COUNTIFS(Medium!DI$14:DI$402,$C24,Medium!DF$14:DF$402,"&gt;="&amp;$BD$17,Medium!DF$14:DF$402,"&lt;="&amp;BD$20)</f>
        <v>0</v>
      </c>
      <c r="Q24" s="269">
        <f>COUNTIFS(Medium!DI$14:DI$402,$C24,Medium!DF$14:DF$402,"&gt;="&amp;$BE$17,Medium!DF$14:DF$402,"&lt;="&amp;BE$20)</f>
        <v>0</v>
      </c>
      <c r="R24" s="269">
        <f>COUNTIFS(Medium!DI$14:DI$402,$C24,Medium!DF$14:DF$402,"&gt;="&amp;$BF$17,Medium!DF$14:DF$402,"&lt;="&amp;BF$20)</f>
        <v>0</v>
      </c>
      <c r="S24" s="269">
        <f>SUM(D24:R24)</f>
        <v>0</v>
      </c>
      <c r="T24" s="735">
        <f>IF(S28="",0,1)</f>
        <v>1</v>
      </c>
      <c r="AQ24" s="14"/>
      <c r="AR24" s="205">
        <f>AR23</f>
        <v>20</v>
      </c>
      <c r="AS24" s="193">
        <f t="shared" ref="AS24:BF24" si="21">IF(AS23=0,0,AR24+AS23)</f>
        <v>40</v>
      </c>
      <c r="AT24" s="193">
        <f>IF(AT23=0,0,AS24+AT23)</f>
        <v>70</v>
      </c>
      <c r="AU24" s="193">
        <f t="shared" si="21"/>
        <v>90</v>
      </c>
      <c r="AV24" s="193">
        <f t="shared" si="21"/>
        <v>110</v>
      </c>
      <c r="AW24" s="193">
        <f t="shared" si="21"/>
        <v>130</v>
      </c>
      <c r="AX24" s="193">
        <f t="shared" si="21"/>
        <v>150</v>
      </c>
      <c r="AY24" s="193">
        <f t="shared" si="21"/>
        <v>168</v>
      </c>
      <c r="AZ24" s="193">
        <f t="shared" si="21"/>
        <v>186</v>
      </c>
      <c r="BA24" s="193">
        <f t="shared" si="21"/>
        <v>206</v>
      </c>
      <c r="BB24" s="193">
        <f t="shared" si="21"/>
        <v>0</v>
      </c>
      <c r="BC24" s="193">
        <f t="shared" si="21"/>
        <v>0</v>
      </c>
      <c r="BD24" s="193">
        <f t="shared" si="21"/>
        <v>0</v>
      </c>
      <c r="BE24" s="193">
        <f t="shared" si="21"/>
        <v>0</v>
      </c>
      <c r="BF24" s="207">
        <f t="shared" si="21"/>
        <v>0</v>
      </c>
      <c r="BG24" s="206"/>
    </row>
    <row r="25" spans="2:64" ht="15" x14ac:dyDescent="0.3">
      <c r="B25" s="854"/>
      <c r="C25" s="268">
        <f>DATA!O11</f>
        <v>0</v>
      </c>
      <c r="D25" s="269">
        <f>COUNTIFS(Medium!DI$14:DI$402,$C25,Medium!DF$14:DF$402,"&gt;="&amp;$AR$17,Medium!DF$14:DF$402,"&lt;="&amp;$AR$20)</f>
        <v>0</v>
      </c>
      <c r="E25" s="269">
        <f>COUNTIFS(Medium!DI$14:DI$402,$C25,Medium!DF$14:DF$402,"&gt;="&amp;$AS$17,Medium!DF$14:DF$402,"&lt;="&amp;AS$20)</f>
        <v>0</v>
      </c>
      <c r="F25" s="269">
        <f>COUNTIFS(Medium!DI$14:DI$402,$C25,Medium!DF$14:DF$402,"&gt;="&amp;$AT$17,Medium!DF$14:DF$402,"&lt;="&amp;AT$20)</f>
        <v>0</v>
      </c>
      <c r="G25" s="269">
        <f>COUNTIFS(Medium!DI$14:DI$402,$C25,Medium!DF$14:DF$402,"&gt;="&amp;$AU$17,Medium!DF$14:DF$402,"&lt;="&amp;AU$20)</f>
        <v>0</v>
      </c>
      <c r="H25" s="269">
        <f>COUNTIFS(Medium!DI$14:DI$402,$C25,Medium!DF$14:DF$402,"&gt;="&amp;$AV$17,Medium!DF$14:DF$402,"&lt;="&amp;AV$20)</f>
        <v>0</v>
      </c>
      <c r="I25" s="269">
        <f>COUNTIFS(Medium!DI$14:DI$402,$C25,Medium!DF$14:DF$402,"&gt;="&amp;$AW$17,Medium!DF$14:DF$402,"&lt;="&amp;AW$20)</f>
        <v>0</v>
      </c>
      <c r="J25" s="269">
        <f>COUNTIFS(Medium!DI$14:DI$402,$C25,Medium!DF$14:DF$402,"&gt;="&amp;$AX$17,Medium!DF$14:DF$402,"&lt;="&amp;AX$20)</f>
        <v>0</v>
      </c>
      <c r="K25" s="269">
        <f>COUNTIFS(Medium!DI$14:DI$402,$C25,Medium!DF$14:DF$402,"&gt;="&amp;$AY$17,Medium!DF$14:DF$402,"&lt;="&amp;AY$20)</f>
        <v>0</v>
      </c>
      <c r="L25" s="269">
        <f>COUNTIFS(Medium!DI$14:DI$402,$C25,Medium!DF$14:DF$402,"&gt;="&amp;$AZ$17,Medium!DF$14:DF$402,"&lt;="&amp;AZ$20)</f>
        <v>0</v>
      </c>
      <c r="M25" s="269">
        <f>COUNTIFS(Medium!DI$14:DI$402,$C25,Medium!DF$14:DF$402,"&gt;="&amp;$BA$17,Medium!DF$14:DF$402,"&lt;="&amp;BA$20)</f>
        <v>0</v>
      </c>
      <c r="N25" s="269">
        <f>COUNTIFS(Medium!DI$14:DI$402,$C25,Medium!DF$14:DF$402,"&gt;="&amp;$BB$17,Medium!DF$14:DF$402,"&lt;="&amp;BB$20)</f>
        <v>0</v>
      </c>
      <c r="O25" s="269">
        <f>COUNTIFS(Medium!DI$14:DI$402,$C25,Medium!DF$14:DF$402,"&gt;="&amp;$BC$17,Medium!DF$14:DF$402,"&lt;="&amp;BC$20)</f>
        <v>0</v>
      </c>
      <c r="P25" s="269">
        <f>COUNTIFS(Medium!DI$14:DI$402,$C25,Medium!DF$14:DF$402,"&gt;="&amp;$BD$17,Medium!DF$14:DF$402,"&lt;="&amp;BD$20)</f>
        <v>0</v>
      </c>
      <c r="Q25" s="269">
        <f>COUNTIFS(Medium!DI$14:DI$402,$C25,Medium!DF$14:DF$402,"&gt;="&amp;$BE$17,Medium!DF$14:DF$402,"&lt;="&amp;BE$20)</f>
        <v>0</v>
      </c>
      <c r="R25" s="269">
        <f>COUNTIFS(Medium!DI$14:DI$402,$C25,Medium!DF$14:DF$402,"&gt;="&amp;$BF$17,Medium!DF$14:DF$402,"&lt;="&amp;BF$20)</f>
        <v>0</v>
      </c>
      <c r="S25" s="269">
        <f>SUM(D25:R25)</f>
        <v>0</v>
      </c>
      <c r="T25" s="735">
        <f>IF(S28="",0,1)</f>
        <v>1</v>
      </c>
      <c r="AR25">
        <v>1</v>
      </c>
      <c r="AS25">
        <f t="shared" ref="AS25:BF25" si="22">IF(AS26=0,0,AR25+AR27)</f>
        <v>21</v>
      </c>
      <c r="AT25">
        <f t="shared" si="22"/>
        <v>41</v>
      </c>
      <c r="AU25">
        <f t="shared" si="22"/>
        <v>71</v>
      </c>
      <c r="AV25">
        <f t="shared" si="22"/>
        <v>91</v>
      </c>
      <c r="AW25">
        <f t="shared" si="22"/>
        <v>111</v>
      </c>
      <c r="AX25">
        <f t="shared" si="22"/>
        <v>131</v>
      </c>
      <c r="AY25">
        <f t="shared" si="22"/>
        <v>151</v>
      </c>
      <c r="AZ25">
        <f t="shared" si="22"/>
        <v>169</v>
      </c>
      <c r="BA25">
        <f t="shared" si="22"/>
        <v>187</v>
      </c>
      <c r="BB25">
        <f t="shared" si="22"/>
        <v>0</v>
      </c>
      <c r="BC25">
        <f t="shared" si="22"/>
        <v>0</v>
      </c>
      <c r="BD25">
        <f t="shared" si="22"/>
        <v>0</v>
      </c>
      <c r="BE25">
        <f t="shared" si="22"/>
        <v>0</v>
      </c>
      <c r="BF25">
        <f t="shared" si="22"/>
        <v>0</v>
      </c>
      <c r="BG25" s="206"/>
    </row>
    <row r="26" spans="2:64" ht="15" x14ac:dyDescent="0.3">
      <c r="B26" s="854"/>
      <c r="C26" s="268">
        <f>DATA!P11</f>
        <v>0</v>
      </c>
      <c r="D26" s="269">
        <f>COUNTIFS(Medium!DI$14:DI$402,$C26,Medium!DF$14:DF$402,"&gt;="&amp;$AR$17,Medium!DF$14:DF$402,"&lt;="&amp;$AR$20)</f>
        <v>0</v>
      </c>
      <c r="E26" s="269">
        <f>COUNTIFS(Medium!DI$14:DI$402,$C26,Medium!DF$14:DF$402,"&gt;="&amp;$AS$17,Medium!DF$14:DF$402,"&lt;="&amp;AS$20)</f>
        <v>0</v>
      </c>
      <c r="F26" s="269">
        <f>COUNTIFS(Medium!DI$14:DI$402,$C26,Medium!DF$14:DF$402,"&gt;="&amp;$AT$17,Medium!DF$14:DF$402,"&lt;="&amp;AT$20)</f>
        <v>0</v>
      </c>
      <c r="G26" s="269">
        <f>COUNTIFS(Medium!DI$14:DI$402,$C26,Medium!DF$14:DF$402,"&gt;="&amp;$AU$17,Medium!DF$14:DF$402,"&lt;="&amp;AU$20)</f>
        <v>0</v>
      </c>
      <c r="H26" s="269">
        <f>COUNTIFS(Medium!DI$14:DI$402,$C26,Medium!DF$14:DF$402,"&gt;="&amp;$AV$17,Medium!DF$14:DF$402,"&lt;="&amp;AV$20)</f>
        <v>0</v>
      </c>
      <c r="I26" s="269">
        <f>COUNTIFS(Medium!DI$14:DI$402,$C26,Medium!DF$14:DF$402,"&gt;="&amp;$AW$17,Medium!DF$14:DF$402,"&lt;="&amp;AW$20)</f>
        <v>0</v>
      </c>
      <c r="J26" s="269">
        <f>COUNTIFS(Medium!DI$14:DI$402,$C26,Medium!DF$14:DF$402,"&gt;="&amp;$AX$17,Medium!DF$14:DF$402,"&lt;="&amp;AX$20)</f>
        <v>0</v>
      </c>
      <c r="K26" s="269">
        <f>COUNTIFS(Medium!DI$14:DI$402,$C26,Medium!DF$14:DF$402,"&gt;="&amp;$AY$17,Medium!DF$14:DF$402,"&lt;="&amp;AY$20)</f>
        <v>0</v>
      </c>
      <c r="L26" s="269">
        <f>COUNTIFS(Medium!DI$14:DI$402,$C26,Medium!DF$14:DF$402,"&gt;="&amp;$AZ$17,Medium!DF$14:DF$402,"&lt;="&amp;AZ$20)</f>
        <v>0</v>
      </c>
      <c r="M26" s="269">
        <f>COUNTIFS(Medium!DI$14:DI$402,$C26,Medium!DF$14:DF$402,"&gt;="&amp;$BA$17,Medium!DF$14:DF$402,"&lt;="&amp;BA$20)</f>
        <v>0</v>
      </c>
      <c r="N26" s="269">
        <f>COUNTIFS(Medium!DI$14:DI$402,$C26,Medium!DF$14:DF$402,"&gt;="&amp;$BB$17,Medium!DF$14:DF$402,"&lt;="&amp;BB$20)</f>
        <v>0</v>
      </c>
      <c r="O26" s="269">
        <f>COUNTIFS(Medium!DI$14:DI$402,$C26,Medium!DF$14:DF$402,"&gt;="&amp;$BC$17,Medium!DF$14:DF$402,"&lt;="&amp;BC$20)</f>
        <v>0</v>
      </c>
      <c r="P26" s="269">
        <f>COUNTIFS(Medium!DI$14:DI$402,$C26,Medium!DF$14:DF$402,"&gt;="&amp;$BD$17,Medium!DF$14:DF$402,"&lt;="&amp;BD$20)</f>
        <v>0</v>
      </c>
      <c r="Q26" s="269">
        <f>COUNTIFS(Medium!DI$14:DI$402,$C26,Medium!DF$14:DF$402,"&gt;="&amp;$BE$17,Medium!DF$14:DF$402,"&lt;="&amp;BE$20)</f>
        <v>0</v>
      </c>
      <c r="R26" s="269">
        <f>COUNTIFS(Medium!DI$14:DI$402,$C26,Medium!DF$14:DF$402,"&gt;="&amp;$BF$17,Medium!DF$14:DF$402,"&lt;="&amp;BF$20)</f>
        <v>0</v>
      </c>
      <c r="S26" s="269">
        <f>SUM(D26:R26)</f>
        <v>0</v>
      </c>
      <c r="T26" s="735">
        <f>IF(S28="",0,1)</f>
        <v>1</v>
      </c>
      <c r="AP26">
        <f>DATA!P39</f>
        <v>206</v>
      </c>
      <c r="AQ26" s="14" t="s">
        <v>313</v>
      </c>
      <c r="AR26" s="193"/>
      <c r="AS26" s="193">
        <f>IF(SUM(AP26-AR75)&lt;0,0,SUM(AP26-AR75))</f>
        <v>186</v>
      </c>
      <c r="AT26" s="193">
        <f>AS26-AS27</f>
        <v>166</v>
      </c>
      <c r="AU26" s="193">
        <f t="shared" ref="AU26:BC26" si="23">AT26-AT27</f>
        <v>136</v>
      </c>
      <c r="AV26" s="193">
        <f t="shared" si="23"/>
        <v>116</v>
      </c>
      <c r="AW26" s="193">
        <f t="shared" si="23"/>
        <v>96</v>
      </c>
      <c r="AX26" s="193">
        <f t="shared" si="23"/>
        <v>76</v>
      </c>
      <c r="AY26" s="193">
        <f t="shared" si="23"/>
        <v>56</v>
      </c>
      <c r="AZ26" s="193">
        <f t="shared" si="23"/>
        <v>38</v>
      </c>
      <c r="BA26" s="193">
        <f t="shared" si="23"/>
        <v>20</v>
      </c>
      <c r="BB26" s="193">
        <f t="shared" si="23"/>
        <v>0</v>
      </c>
      <c r="BC26" s="193">
        <f t="shared" si="23"/>
        <v>0</v>
      </c>
      <c r="BD26" s="193">
        <f>BC26-BC27</f>
        <v>0</v>
      </c>
      <c r="BE26" s="193">
        <f>BD26-BD27</f>
        <v>0</v>
      </c>
      <c r="BF26" s="207">
        <f>BE26-BE27</f>
        <v>0</v>
      </c>
      <c r="BG26" s="206"/>
    </row>
    <row r="27" spans="2:64" ht="15" x14ac:dyDescent="0.3">
      <c r="B27" s="854"/>
      <c r="C27" s="268">
        <f>DATA!Q11</f>
        <v>0</v>
      </c>
      <c r="D27" s="269">
        <f>COUNTIFS(Medium!DI$14:DI$402,$C27,Medium!DF$14:DF$402,"&gt;="&amp;$AR$17,Medium!DF$14:DF$402,"&lt;="&amp;$AR$20)</f>
        <v>0</v>
      </c>
      <c r="E27" s="269">
        <f>COUNTIFS(Medium!DI$14:DI$402,$C27,Medium!DF$14:DF$402,"&gt;="&amp;$AS$17,Medium!DF$14:DF$402,"&lt;="&amp;AS$20)</f>
        <v>0</v>
      </c>
      <c r="F27" s="269">
        <f>COUNTIFS(Medium!DI$14:DI$402,$C27,Medium!DF$14:DF$402,"&gt;="&amp;$AT$17,Medium!DF$14:DF$402,"&lt;="&amp;AT$20)</f>
        <v>0</v>
      </c>
      <c r="G27" s="269">
        <f>COUNTIFS(Medium!DI$14:DI$402,$C27,Medium!DF$14:DF$402,"&gt;="&amp;$AU$17,Medium!DF$14:DF$402,"&lt;="&amp;AU$20)</f>
        <v>0</v>
      </c>
      <c r="H27" s="269">
        <f>COUNTIFS(Medium!DI$14:DI$402,$C27,Medium!DF$14:DF$402,"&gt;="&amp;$AV$17,Medium!DF$14:DF$402,"&lt;="&amp;AV$20)</f>
        <v>0</v>
      </c>
      <c r="I27" s="269">
        <f>COUNTIFS(Medium!DI$14:DI$402,$C27,Medium!DF$14:DF$402,"&gt;="&amp;$AW$17,Medium!DF$14:DF$402,"&lt;="&amp;AW$20)</f>
        <v>0</v>
      </c>
      <c r="J27" s="269">
        <f>COUNTIFS(Medium!DI$14:DI$402,$C27,Medium!DF$14:DF$402,"&gt;="&amp;$AX$17,Medium!DF$14:DF$402,"&lt;="&amp;AX$20)</f>
        <v>0</v>
      </c>
      <c r="K27" s="269">
        <f>COUNTIFS(Medium!DI$14:DI$402,$C27,Medium!DF$14:DF$402,"&gt;="&amp;$AY$17,Medium!DF$14:DF$402,"&lt;="&amp;AY$20)</f>
        <v>0</v>
      </c>
      <c r="L27" s="269">
        <f>COUNTIFS(Medium!DI$14:DI$402,$C27,Medium!DF$14:DF$402,"&gt;="&amp;$AZ$17,Medium!DF$14:DF$402,"&lt;="&amp;AZ$20)</f>
        <v>0</v>
      </c>
      <c r="M27" s="269">
        <f>COUNTIFS(Medium!DI$14:DI$402,$C27,Medium!DF$14:DF$402,"&gt;="&amp;$BA$17,Medium!DF$14:DF$402,"&lt;="&amp;BA$20)</f>
        <v>0</v>
      </c>
      <c r="N27" s="269">
        <f>COUNTIFS(Medium!DI$14:DI$402,$C27,Medium!DF$14:DF$402,"&gt;="&amp;$BB$17,Medium!DF$14:DF$402,"&lt;="&amp;BB$20)</f>
        <v>0</v>
      </c>
      <c r="O27" s="269">
        <f>COUNTIFS(Medium!DI$14:DI$402,$C27,Medium!DF$14:DF$402,"&gt;="&amp;$BC$17,Medium!DF$14:DF$402,"&lt;="&amp;BC$20)</f>
        <v>0</v>
      </c>
      <c r="P27" s="269">
        <f>COUNTIFS(Medium!DI$14:DI$402,$C27,Medium!DF$14:DF$402,"&gt;="&amp;$BD$17,Medium!DF$14:DF$402,"&lt;="&amp;BD$20)</f>
        <v>0</v>
      </c>
      <c r="Q27" s="269">
        <f>COUNTIFS(Medium!DI$14:DI$402,$C27,Medium!DF$14:DF$402,"&gt;="&amp;$BE$17,Medium!DF$14:DF$402,"&lt;="&amp;BE$20)</f>
        <v>0</v>
      </c>
      <c r="R27" s="269">
        <f>COUNTIFS(Medium!DI$14:DI$402,$C27,Medium!DF$14:DF$402,"&gt;="&amp;$BF$17,Medium!DF$14:DF$402,"&lt;="&amp;BF$20)</f>
        <v>0</v>
      </c>
      <c r="S27" s="269">
        <f>SUM(D27:R27)</f>
        <v>0</v>
      </c>
      <c r="T27" s="735">
        <f>IF(S28="",0,1)</f>
        <v>1</v>
      </c>
      <c r="AQ27" s="14"/>
      <c r="AR27" s="193">
        <f>MIN(AP26,AR75)</f>
        <v>20</v>
      </c>
      <c r="AS27" s="193">
        <f t="shared" ref="AS27:BF27" si="24">MIN(AS26,AS75)</f>
        <v>20</v>
      </c>
      <c r="AT27" s="193">
        <f t="shared" si="24"/>
        <v>30</v>
      </c>
      <c r="AU27" s="193">
        <f t="shared" si="24"/>
        <v>20</v>
      </c>
      <c r="AV27" s="193">
        <f t="shared" si="24"/>
        <v>20</v>
      </c>
      <c r="AW27" s="193">
        <f t="shared" si="24"/>
        <v>20</v>
      </c>
      <c r="AX27" s="193">
        <f t="shared" si="24"/>
        <v>20</v>
      </c>
      <c r="AY27" s="193">
        <f t="shared" si="24"/>
        <v>18</v>
      </c>
      <c r="AZ27" s="193">
        <f t="shared" si="24"/>
        <v>18</v>
      </c>
      <c r="BA27" s="193">
        <f t="shared" si="24"/>
        <v>20</v>
      </c>
      <c r="BB27" s="193">
        <f t="shared" si="24"/>
        <v>0</v>
      </c>
      <c r="BC27" s="193">
        <f t="shared" si="24"/>
        <v>0</v>
      </c>
      <c r="BD27" s="193">
        <f t="shared" si="24"/>
        <v>0</v>
      </c>
      <c r="BE27" s="193">
        <f t="shared" si="24"/>
        <v>0</v>
      </c>
      <c r="BF27" s="207">
        <f t="shared" si="24"/>
        <v>0</v>
      </c>
      <c r="BG27" s="206"/>
    </row>
    <row r="28" spans="2:64" ht="22.8" x14ac:dyDescent="0.3">
      <c r="B28" s="854"/>
      <c r="C28" s="270" t="s">
        <v>72</v>
      </c>
      <c r="D28" s="271">
        <f>SUM(D23:D27)</f>
        <v>20</v>
      </c>
      <c r="E28" s="271">
        <f t="shared" ref="E28:S28" si="25">SUM(E23:E27)</f>
        <v>20</v>
      </c>
      <c r="F28" s="271">
        <f t="shared" si="25"/>
        <v>30</v>
      </c>
      <c r="G28" s="271">
        <f t="shared" si="25"/>
        <v>20</v>
      </c>
      <c r="H28" s="271">
        <f t="shared" si="25"/>
        <v>20</v>
      </c>
      <c r="I28" s="271">
        <f t="shared" si="25"/>
        <v>20</v>
      </c>
      <c r="J28" s="271">
        <f t="shared" si="25"/>
        <v>20</v>
      </c>
      <c r="K28" s="271">
        <f t="shared" si="25"/>
        <v>18</v>
      </c>
      <c r="L28" s="271">
        <f t="shared" si="25"/>
        <v>18</v>
      </c>
      <c r="M28" s="271">
        <f t="shared" si="25"/>
        <v>20</v>
      </c>
      <c r="N28" s="271">
        <f t="shared" si="25"/>
        <v>0</v>
      </c>
      <c r="O28" s="271">
        <f t="shared" si="25"/>
        <v>0</v>
      </c>
      <c r="P28" s="271">
        <f t="shared" si="25"/>
        <v>0</v>
      </c>
      <c r="Q28" s="271">
        <f t="shared" si="25"/>
        <v>0</v>
      </c>
      <c r="R28" s="271">
        <f t="shared" si="25"/>
        <v>0</v>
      </c>
      <c r="S28" s="272">
        <f t="shared" si="25"/>
        <v>206</v>
      </c>
      <c r="T28" s="751">
        <f>IF(S28="",0,1)</f>
        <v>1</v>
      </c>
      <c r="AR28" s="205">
        <f>AR27</f>
        <v>20</v>
      </c>
      <c r="AS28" s="193">
        <f t="shared" ref="AS28:BF28" si="26">IF(AS27=0,0,AR28+AS27)</f>
        <v>40</v>
      </c>
      <c r="AT28" s="193">
        <f t="shared" si="26"/>
        <v>70</v>
      </c>
      <c r="AU28" s="193">
        <f t="shared" si="26"/>
        <v>90</v>
      </c>
      <c r="AV28" s="193">
        <f t="shared" si="26"/>
        <v>110</v>
      </c>
      <c r="AW28" s="193">
        <f t="shared" si="26"/>
        <v>130</v>
      </c>
      <c r="AX28" s="193">
        <f t="shared" si="26"/>
        <v>150</v>
      </c>
      <c r="AY28" s="193">
        <f t="shared" si="26"/>
        <v>168</v>
      </c>
      <c r="AZ28" s="193">
        <f t="shared" si="26"/>
        <v>186</v>
      </c>
      <c r="BA28" s="193">
        <f t="shared" si="26"/>
        <v>206</v>
      </c>
      <c r="BB28" s="193">
        <f t="shared" si="26"/>
        <v>0</v>
      </c>
      <c r="BC28" s="193">
        <f t="shared" si="26"/>
        <v>0</v>
      </c>
      <c r="BD28" s="193">
        <f t="shared" si="26"/>
        <v>0</v>
      </c>
      <c r="BE28" s="193">
        <f t="shared" si="26"/>
        <v>0</v>
      </c>
      <c r="BF28" s="207">
        <f t="shared" si="26"/>
        <v>0</v>
      </c>
      <c r="BG28" s="206"/>
    </row>
    <row r="29" spans="2:64" ht="19.95" customHeight="1" x14ac:dyDescent="0.3">
      <c r="B29" s="467"/>
      <c r="C29" s="28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735">
        <f>IF(S28="",0,1)</f>
        <v>1</v>
      </c>
      <c r="AQ29" s="14"/>
      <c r="AR29">
        <v>1</v>
      </c>
      <c r="AS29">
        <f t="shared" ref="AS29:BF29" si="27">IF(AS30=0,0,AR29+AR31)</f>
        <v>21</v>
      </c>
      <c r="AT29">
        <f t="shared" si="27"/>
        <v>41</v>
      </c>
      <c r="AU29">
        <f t="shared" si="27"/>
        <v>71</v>
      </c>
      <c r="AV29">
        <f t="shared" si="27"/>
        <v>91</v>
      </c>
      <c r="AW29">
        <f t="shared" si="27"/>
        <v>111</v>
      </c>
      <c r="AX29">
        <f t="shared" si="27"/>
        <v>131</v>
      </c>
      <c r="AY29">
        <f t="shared" si="27"/>
        <v>151</v>
      </c>
      <c r="AZ29">
        <f t="shared" si="27"/>
        <v>169</v>
      </c>
      <c r="BA29">
        <f t="shared" si="27"/>
        <v>187</v>
      </c>
      <c r="BB29">
        <f t="shared" si="27"/>
        <v>0</v>
      </c>
      <c r="BC29">
        <f t="shared" si="27"/>
        <v>0</v>
      </c>
      <c r="BD29">
        <f t="shared" si="27"/>
        <v>0</v>
      </c>
      <c r="BE29">
        <f t="shared" si="27"/>
        <v>0</v>
      </c>
      <c r="BF29">
        <f t="shared" si="27"/>
        <v>0</v>
      </c>
      <c r="BG29" s="206"/>
    </row>
    <row r="30" spans="2:64" ht="20.399999999999999" x14ac:dyDescent="0.3">
      <c r="B30" s="854" t="s">
        <v>312</v>
      </c>
      <c r="C30" s="855" t="s">
        <v>32</v>
      </c>
      <c r="D30" s="853" t="s">
        <v>341</v>
      </c>
      <c r="E30" s="853"/>
      <c r="F30" s="853"/>
      <c r="G30" s="853"/>
      <c r="H30" s="853"/>
      <c r="I30" s="853"/>
      <c r="J30" s="853"/>
      <c r="K30" s="853"/>
      <c r="L30" s="853"/>
      <c r="M30" s="853"/>
      <c r="N30" s="853"/>
      <c r="O30" s="853"/>
      <c r="P30" s="853"/>
      <c r="Q30" s="853"/>
      <c r="R30" s="853"/>
      <c r="S30" s="852" t="s">
        <v>340</v>
      </c>
      <c r="T30" s="735">
        <f>IF(S$36=0,0,1)</f>
        <v>1</v>
      </c>
      <c r="AP30">
        <f>DATA!P39</f>
        <v>206</v>
      </c>
      <c r="AQ30" s="14" t="s">
        <v>314</v>
      </c>
      <c r="AR30" s="193"/>
      <c r="AS30" s="193">
        <f>IF(SUM(AP30-AR76)&lt;0,0,SUM(AP30-AR76))</f>
        <v>186</v>
      </c>
      <c r="AT30" s="193">
        <f>AS30-AS31</f>
        <v>166</v>
      </c>
      <c r="AU30" s="193">
        <f t="shared" ref="AU30:BC30" si="28">AT30-AT31</f>
        <v>136</v>
      </c>
      <c r="AV30" s="193">
        <f t="shared" si="28"/>
        <v>116</v>
      </c>
      <c r="AW30" s="193">
        <f t="shared" si="28"/>
        <v>96</v>
      </c>
      <c r="AX30" s="193">
        <f t="shared" si="28"/>
        <v>76</v>
      </c>
      <c r="AY30" s="193">
        <f t="shared" si="28"/>
        <v>56</v>
      </c>
      <c r="AZ30" s="193">
        <f t="shared" si="28"/>
        <v>38</v>
      </c>
      <c r="BA30" s="193">
        <f t="shared" si="28"/>
        <v>20</v>
      </c>
      <c r="BB30" s="193">
        <f t="shared" si="28"/>
        <v>0</v>
      </c>
      <c r="BC30" s="193">
        <f t="shared" si="28"/>
        <v>0</v>
      </c>
      <c r="BD30" s="193">
        <f>BC30-BC31</f>
        <v>0</v>
      </c>
      <c r="BE30" s="193">
        <f>BD30-BD31</f>
        <v>0</v>
      </c>
      <c r="BF30" s="207">
        <f>BE30-BE31</f>
        <v>0</v>
      </c>
      <c r="BG30" s="206"/>
    </row>
    <row r="31" spans="2:64" ht="15" x14ac:dyDescent="0.3">
      <c r="B31" s="854"/>
      <c r="C31" s="856"/>
      <c r="D31" s="267">
        <v>1</v>
      </c>
      <c r="E31" s="267">
        <v>2</v>
      </c>
      <c r="F31" s="267">
        <v>3</v>
      </c>
      <c r="G31" s="267">
        <v>4</v>
      </c>
      <c r="H31" s="267">
        <v>5</v>
      </c>
      <c r="I31" s="267">
        <v>6</v>
      </c>
      <c r="J31" s="267">
        <v>7</v>
      </c>
      <c r="K31" s="267">
        <v>8</v>
      </c>
      <c r="L31" s="267">
        <v>9</v>
      </c>
      <c r="M31" s="267">
        <v>10</v>
      </c>
      <c r="N31" s="267">
        <v>11</v>
      </c>
      <c r="O31" s="267">
        <v>12</v>
      </c>
      <c r="P31" s="267">
        <v>13</v>
      </c>
      <c r="Q31" s="267">
        <v>14</v>
      </c>
      <c r="R31" s="267">
        <v>15</v>
      </c>
      <c r="S31" s="852"/>
      <c r="T31" s="735">
        <f t="shared" ref="T31:T37" si="29">IF(S$36=0,0,1)</f>
        <v>1</v>
      </c>
      <c r="AQ31" s="14"/>
      <c r="AR31" s="193">
        <f>MIN(AP30,AR76)</f>
        <v>20</v>
      </c>
      <c r="AS31" s="193">
        <f t="shared" ref="AS31:BF31" si="30">MIN(AS30,AS76)</f>
        <v>20</v>
      </c>
      <c r="AT31" s="193">
        <f t="shared" si="30"/>
        <v>30</v>
      </c>
      <c r="AU31" s="193">
        <f t="shared" si="30"/>
        <v>20</v>
      </c>
      <c r="AV31" s="193">
        <f t="shared" si="30"/>
        <v>20</v>
      </c>
      <c r="AW31" s="193">
        <f t="shared" si="30"/>
        <v>20</v>
      </c>
      <c r="AX31" s="193">
        <f t="shared" si="30"/>
        <v>20</v>
      </c>
      <c r="AY31" s="193">
        <f t="shared" si="30"/>
        <v>18</v>
      </c>
      <c r="AZ31" s="193">
        <f t="shared" si="30"/>
        <v>18</v>
      </c>
      <c r="BA31" s="193">
        <f t="shared" si="30"/>
        <v>20</v>
      </c>
      <c r="BB31" s="193">
        <f t="shared" si="30"/>
        <v>0</v>
      </c>
      <c r="BC31" s="193">
        <f t="shared" si="30"/>
        <v>0</v>
      </c>
      <c r="BD31" s="193">
        <f t="shared" si="30"/>
        <v>0</v>
      </c>
      <c r="BE31" s="193">
        <f t="shared" si="30"/>
        <v>0</v>
      </c>
      <c r="BF31" s="207">
        <f t="shared" si="30"/>
        <v>0</v>
      </c>
      <c r="BG31" s="206"/>
    </row>
    <row r="32" spans="2:64" ht="15" x14ac:dyDescent="0.3">
      <c r="B32" s="854"/>
      <c r="C32" s="268" t="str">
        <f>DATA!M12</f>
        <v>15T</v>
      </c>
      <c r="D32" s="269">
        <f>COUNTIFS(Medium!DJ$14:DJ$402,$C32,Medium!DF$14:DF$402,"&gt;="&amp;$AR$21,Medium!DF$14:DF$402,"&lt;="&amp;$AR$24)</f>
        <v>6</v>
      </c>
      <c r="E32" s="269">
        <f>COUNTIFS(Medium!DJ$14:DJ$402,$C32,Medium!DF$14:DF$402,"&gt;="&amp;$AS$21,Medium!DF$14:DF$402,"&lt;="&amp;AS$24)</f>
        <v>1</v>
      </c>
      <c r="F32" s="269">
        <f>COUNTIFS(Medium!DJ$14:DJ$402,$C32,Medium!DF$14:DF$402,"&gt;="&amp;$AT$21,Medium!DF$14:DF$402,"&lt;="&amp;AT$24)</f>
        <v>13</v>
      </c>
      <c r="G32" s="269">
        <f>COUNTIFS(Medium!DJ$14:DJ$402,$C32,Medium!DF$14:DF$402,"&gt;="&amp;$AU$21,Medium!DF$14:DF$402,"&lt;="&amp;AU$24)</f>
        <v>3</v>
      </c>
      <c r="H32" s="269">
        <f>COUNTIFS(Medium!DJ$14:DJ$402,$C32,Medium!DF$14:DF$402,"&gt;="&amp;$AV$21,Medium!DF$14:DF$402,"&lt;="&amp;AV$24)</f>
        <v>1</v>
      </c>
      <c r="I32" s="269">
        <f>COUNTIFS(Medium!DJ$14:DJ$402,$C32,Medium!DF$14:DF$402,"&gt;="&amp;$AW$21,Medium!DF$14:DF$402,"&lt;="&amp;AW$24)</f>
        <v>1</v>
      </c>
      <c r="J32" s="269">
        <f>COUNTIFS(Medium!DJ$14:DJ$402,$C32,Medium!DF$14:DF$402,"&gt;="&amp;$AX$21,Medium!DF$14:DF$402,"&lt;="&amp;AX$24)</f>
        <v>0</v>
      </c>
      <c r="K32" s="269">
        <f>COUNTIFS(Medium!DJ$14:DJ$402,$C32,Medium!DF$14:DF$402,"&gt;="&amp;$AY$21,Medium!DF$14:DF$402,"&lt;="&amp;AY$24)</f>
        <v>0</v>
      </c>
      <c r="L32" s="269">
        <f>COUNTIFS(Medium!DJ$14:DJ$402,$C32,Medium!DF$14:DF$402,"&gt;="&amp;$AZ$21,Medium!DF$14:DF$402,"&lt;="&amp;AZ$24)</f>
        <v>0</v>
      </c>
      <c r="M32" s="269">
        <f>COUNTIFS(Medium!DJ$14:DJ$402,$C32,Medium!DF$14:DF$402,"&gt;="&amp;$BA$21,Medium!DF$14:DF$402,"&lt;="&amp;BA$24)</f>
        <v>0</v>
      </c>
      <c r="N32" s="269">
        <f>COUNTIFS(Medium!DJ$14:DJ$402,$C32,Medium!DF$14:DF$402,"&gt;="&amp;$BB$21,Medium!DF$14:DF$402,"&lt;="&amp;BB$24)</f>
        <v>0</v>
      </c>
      <c r="O32" s="269">
        <f>COUNTIFS(Medium!DJ$14:DJ$402,$C32,Medium!DF$14:DF$402,"&gt;="&amp;$BC$21,Medium!DF$14:DF$402,"&lt;="&amp;BC$24)</f>
        <v>0</v>
      </c>
      <c r="P32" s="269">
        <f>COUNTIFS(Medium!DJ$14:DJ$402,$C32,Medium!DF$14:DF$402,"&gt;="&amp;$BD$21,Medium!DF$14:DF$402,"&lt;="&amp;BD$24)</f>
        <v>0</v>
      </c>
      <c r="Q32" s="269">
        <f>COUNTIFS(Medium!DJ$14:DJ$402,$C32,Medium!DF$14:DF$402,"&gt;="&amp;$BE$21,Medium!DF$14:DF$402,"&lt;="&amp;BE$24)</f>
        <v>0</v>
      </c>
      <c r="R32" s="269">
        <f>COUNTIFS(Medium!DJ$14:DJ$402,$C32,Medium!DF$14:DF$402,"&gt;="&amp;$BF$21,Medium!DF$14:DF$402,"&lt;="&amp;BF$24)</f>
        <v>0</v>
      </c>
      <c r="S32" s="269">
        <f>SUM(D32:R32)</f>
        <v>25</v>
      </c>
      <c r="T32" s="735">
        <f t="shared" si="29"/>
        <v>1</v>
      </c>
      <c r="AR32" s="205">
        <f>AR31</f>
        <v>20</v>
      </c>
      <c r="AS32" s="193">
        <f>IF(AS31=0,0,AR32+AS31)</f>
        <v>40</v>
      </c>
      <c r="AT32" s="193">
        <f>IF(AT31=0,0,AS32+AT31)</f>
        <v>70</v>
      </c>
      <c r="AU32" s="193">
        <f t="shared" ref="AU32:BF32" si="31">IF(AU31=0,0,AT32+AU31)</f>
        <v>90</v>
      </c>
      <c r="AV32" s="193">
        <f t="shared" si="31"/>
        <v>110</v>
      </c>
      <c r="AW32" s="193">
        <f t="shared" si="31"/>
        <v>130</v>
      </c>
      <c r="AX32" s="193">
        <f t="shared" si="31"/>
        <v>150</v>
      </c>
      <c r="AY32" s="193">
        <f t="shared" si="31"/>
        <v>168</v>
      </c>
      <c r="AZ32" s="193">
        <f t="shared" si="31"/>
        <v>186</v>
      </c>
      <c r="BA32" s="193">
        <f t="shared" si="31"/>
        <v>206</v>
      </c>
      <c r="BB32" s="193">
        <f t="shared" si="31"/>
        <v>0</v>
      </c>
      <c r="BC32" s="193">
        <f t="shared" si="31"/>
        <v>0</v>
      </c>
      <c r="BD32" s="193">
        <f t="shared" si="31"/>
        <v>0</v>
      </c>
      <c r="BE32" s="193">
        <f t="shared" si="31"/>
        <v>0</v>
      </c>
      <c r="BF32" s="207">
        <f t="shared" si="31"/>
        <v>0</v>
      </c>
      <c r="BG32" s="206"/>
    </row>
    <row r="33" spans="2:59" ht="15" x14ac:dyDescent="0.3">
      <c r="B33" s="854"/>
      <c r="C33" s="268" t="str">
        <f>IF(DATA!N12="","",DATA!N12)</f>
        <v>15E</v>
      </c>
      <c r="D33" s="269">
        <f>COUNTIFS(Medium!DJ$14:DJ$402,$C33,Medium!DF$14:DF$402,"&gt;="&amp;$AR$21,Medium!DF$14:DF$402,"&lt;="&amp;$AR$24)</f>
        <v>14</v>
      </c>
      <c r="E33" s="269">
        <f>COUNTIFS(Medium!DJ$14:DJ$402,$C33,Medium!DF$14:DF$402,"&gt;="&amp;$AS$21,Medium!DF$14:DF$402,"&lt;="&amp;AS$24)</f>
        <v>19</v>
      </c>
      <c r="F33" s="269">
        <f>COUNTIFS(Medium!DJ$14:DJ$402,$C33,Medium!DF$14:DF$402,"&gt;="&amp;$AT$21,Medium!DF$14:DF$402,"&lt;="&amp;AT$24)</f>
        <v>17</v>
      </c>
      <c r="G33" s="269">
        <f>COUNTIFS(Medium!DJ$14:DJ$402,$C33,Medium!DF$14:DF$402,"&gt;="&amp;$AU$21,Medium!DF$14:DF$402,"&lt;="&amp;AU$24)</f>
        <v>17</v>
      </c>
      <c r="H33" s="269">
        <f>COUNTIFS(Medium!DJ$14:DJ$402,$C33,Medium!DF$14:DF$402,"&gt;="&amp;$AV$21,Medium!DF$14:DF$402,"&lt;="&amp;AV$24)</f>
        <v>19</v>
      </c>
      <c r="I33" s="269">
        <f>COUNTIFS(Medium!DJ$14:DJ$402,$C33,Medium!DF$14:DF$402,"&gt;="&amp;$AW$21,Medium!DF$14:DF$402,"&lt;="&amp;AW$24)</f>
        <v>19</v>
      </c>
      <c r="J33" s="269">
        <f>COUNTIFS(Medium!DJ$14:DJ$402,$C33,Medium!DF$14:DF$402,"&gt;="&amp;$AX$21,Medium!DF$14:DF$402,"&lt;="&amp;AX$24)</f>
        <v>20</v>
      </c>
      <c r="K33" s="269">
        <f>COUNTIFS(Medium!DJ$14:DJ$402,$C33,Medium!DF$14:DF$402,"&gt;="&amp;$AY$21,Medium!DF$14:DF$402,"&lt;="&amp;AY$24)</f>
        <v>18</v>
      </c>
      <c r="L33" s="269">
        <f>COUNTIFS(Medium!DJ$14:DJ$402,$C33,Medium!DF$14:DF$402,"&gt;="&amp;$AZ$21,Medium!DF$14:DF$402,"&lt;="&amp;AZ$24)</f>
        <v>18</v>
      </c>
      <c r="M33" s="269">
        <f>COUNTIFS(Medium!DJ$14:DJ$402,$C33,Medium!DF$14:DF$402,"&gt;="&amp;$BA$21,Medium!DF$14:DF$402,"&lt;="&amp;BA$24)</f>
        <v>20</v>
      </c>
      <c r="N33" s="269">
        <f>COUNTIFS(Medium!DJ$14:DJ$402,$C33,Medium!DF$14:DF$402,"&gt;="&amp;$BB$21,Medium!DF$14:DF$402,"&lt;="&amp;BB$24)</f>
        <v>0</v>
      </c>
      <c r="O33" s="269">
        <f>COUNTIFS(Medium!DJ$14:DJ$402,$C33,Medium!DF$14:DF$402,"&gt;="&amp;$BC$21,Medium!DF$14:DF$402,"&lt;="&amp;BC$24)</f>
        <v>0</v>
      </c>
      <c r="P33" s="269">
        <f>COUNTIFS(Medium!DJ$14:DJ$402,$C33,Medium!DF$14:DF$402,"&gt;="&amp;$BD$21,Medium!DF$14:DF$402,"&lt;="&amp;BD$24)</f>
        <v>0</v>
      </c>
      <c r="Q33" s="269">
        <f>COUNTIFS(Medium!DJ$14:DJ$402,$C33,Medium!DF$14:DF$402,"&gt;="&amp;$BE$21,Medium!DF$14:DF$402,"&lt;="&amp;BE$24)</f>
        <v>0</v>
      </c>
      <c r="R33" s="269">
        <f>COUNTIFS(Medium!DJ$14:DJ$402,$C33,Medium!DF$14:DF$402,"&gt;="&amp;$BF$21,Medium!DF$14:DF$402,"&lt;="&amp;BF$24)</f>
        <v>0</v>
      </c>
      <c r="S33" s="269">
        <f>SUM(D33:R33)</f>
        <v>181</v>
      </c>
      <c r="T33" s="735">
        <f t="shared" si="29"/>
        <v>1</v>
      </c>
      <c r="AQ33" s="14"/>
      <c r="AR33">
        <v>1</v>
      </c>
      <c r="AS33">
        <f t="shared" ref="AS33:BF33" si="32">IF(AS34=0,0,AR33+AR35)</f>
        <v>21</v>
      </c>
      <c r="AT33">
        <f t="shared" si="32"/>
        <v>41</v>
      </c>
      <c r="AU33">
        <f t="shared" si="32"/>
        <v>71</v>
      </c>
      <c r="AV33">
        <f t="shared" si="32"/>
        <v>91</v>
      </c>
      <c r="AW33">
        <f t="shared" si="32"/>
        <v>111</v>
      </c>
      <c r="AX33">
        <f t="shared" si="32"/>
        <v>131</v>
      </c>
      <c r="AY33">
        <f t="shared" si="32"/>
        <v>151</v>
      </c>
      <c r="AZ33">
        <f t="shared" si="32"/>
        <v>169</v>
      </c>
      <c r="BA33">
        <f t="shared" si="32"/>
        <v>187</v>
      </c>
      <c r="BB33">
        <f t="shared" si="32"/>
        <v>0</v>
      </c>
      <c r="BC33">
        <f t="shared" si="32"/>
        <v>0</v>
      </c>
      <c r="BD33">
        <f t="shared" si="32"/>
        <v>0</v>
      </c>
      <c r="BE33">
        <f t="shared" si="32"/>
        <v>0</v>
      </c>
      <c r="BF33">
        <f t="shared" si="32"/>
        <v>0</v>
      </c>
      <c r="BG33" s="206"/>
    </row>
    <row r="34" spans="2:59" ht="15" x14ac:dyDescent="0.3">
      <c r="B34" s="854"/>
      <c r="C34" s="268" t="str">
        <f>IF(DATA!O12="","",DATA!O12)</f>
        <v>15U</v>
      </c>
      <c r="D34" s="269">
        <f>COUNTIFS(Medium!DJ$14:DJ$402,$C34,Medium!DF$14:DF$402,"&gt;="&amp;$AR$21,Medium!DF$14:DF$402,"&lt;="&amp;$AR$24)</f>
        <v>0</v>
      </c>
      <c r="E34" s="269">
        <f>COUNTIFS(Medium!DJ$14:DJ$402,$C34,Medium!DF$14:DF$402,"&gt;="&amp;$AS$21,Medium!DF$14:DF$402,"&lt;="&amp;AS$24)</f>
        <v>0</v>
      </c>
      <c r="F34" s="269">
        <f>COUNTIFS(Medium!DJ$14:DJ$402,$C34,Medium!DF$14:DF$402,"&gt;="&amp;$AT$21,Medium!DF$14:DF$402,"&lt;="&amp;AT$24)</f>
        <v>0</v>
      </c>
      <c r="G34" s="269">
        <f>COUNTIFS(Medium!DJ$14:DJ$402,$C34,Medium!DF$14:DF$402,"&gt;="&amp;$AU$21,Medium!DF$14:DF$402,"&lt;="&amp;AU$24)</f>
        <v>0</v>
      </c>
      <c r="H34" s="269">
        <f>COUNTIFS(Medium!DJ$14:DJ$402,$C34,Medium!DF$14:DF$402,"&gt;="&amp;$AV$21,Medium!DF$14:DF$402,"&lt;="&amp;AV$24)</f>
        <v>0</v>
      </c>
      <c r="I34" s="269">
        <f>COUNTIFS(Medium!DJ$14:DJ$402,$C34,Medium!DF$14:DF$402,"&gt;="&amp;$AW$21,Medium!DF$14:DF$402,"&lt;="&amp;AW$24)</f>
        <v>0</v>
      </c>
      <c r="J34" s="269">
        <f>COUNTIFS(Medium!DJ$14:DJ$402,$C34,Medium!DF$14:DF$402,"&gt;="&amp;$AX$21,Medium!DF$14:DF$402,"&lt;="&amp;AX$24)</f>
        <v>0</v>
      </c>
      <c r="K34" s="269">
        <f>COUNTIFS(Medium!DJ$14:DJ$402,$C34,Medium!DF$14:DF$402,"&gt;="&amp;$AY$21,Medium!DF$14:DF$402,"&lt;="&amp;AY$24)</f>
        <v>0</v>
      </c>
      <c r="L34" s="269">
        <f>COUNTIFS(Medium!DJ$14:DJ$402,$C34,Medium!DF$14:DF$402,"&gt;="&amp;$AZ$21,Medium!DF$14:DF$402,"&lt;="&amp;AZ$24)</f>
        <v>0</v>
      </c>
      <c r="M34" s="269">
        <f>COUNTIFS(Medium!DJ$14:DJ$402,$C34,Medium!DF$14:DF$402,"&gt;="&amp;$BA$21,Medium!DF$14:DF$402,"&lt;="&amp;BA$24)</f>
        <v>0</v>
      </c>
      <c r="N34" s="269">
        <f>COUNTIFS(Medium!DJ$14:DJ$402,$C34,Medium!DF$14:DF$402,"&gt;="&amp;$BB$21,Medium!DF$14:DF$402,"&lt;="&amp;BB$24)</f>
        <v>0</v>
      </c>
      <c r="O34" s="269">
        <f>COUNTIFS(Medium!DJ$14:DJ$402,$C34,Medium!DF$14:DF$402,"&gt;="&amp;$BC$21,Medium!DF$14:DF$402,"&lt;="&amp;BC$24)</f>
        <v>0</v>
      </c>
      <c r="P34" s="269">
        <f>COUNTIFS(Medium!DJ$14:DJ$402,$C34,Medium!DF$14:DF$402,"&gt;="&amp;$BD$21,Medium!DF$14:DF$402,"&lt;="&amp;BD$24)</f>
        <v>0</v>
      </c>
      <c r="Q34" s="269">
        <f>COUNTIFS(Medium!DJ$14:DJ$402,$C34,Medium!DF$14:DF$402,"&gt;="&amp;$BE$21,Medium!DF$14:DF$402,"&lt;="&amp;BE$24)</f>
        <v>0</v>
      </c>
      <c r="R34" s="269">
        <f>COUNTIFS(Medium!DJ$14:DJ$402,$C34,Medium!DF$14:DF$402,"&gt;="&amp;$BF$21,Medium!DF$14:DF$402,"&lt;="&amp;BF$24)</f>
        <v>0</v>
      </c>
      <c r="S34" s="269">
        <f>SUM(D34:R34)</f>
        <v>0</v>
      </c>
      <c r="T34" s="735">
        <f t="shared" si="29"/>
        <v>1</v>
      </c>
      <c r="AP34">
        <f>DATA!P39</f>
        <v>206</v>
      </c>
      <c r="AQ34" s="14" t="s">
        <v>315</v>
      </c>
      <c r="AR34" s="193"/>
      <c r="AS34" s="193">
        <f>IF(SUM(AP34-AR77)&lt;0,0,SUM(AP34-AR77))</f>
        <v>186</v>
      </c>
      <c r="AT34" s="193">
        <f t="shared" ref="AT34:BF34" si="33">AS34-AS35</f>
        <v>166</v>
      </c>
      <c r="AU34" s="193">
        <f t="shared" si="33"/>
        <v>136</v>
      </c>
      <c r="AV34" s="193">
        <f t="shared" si="33"/>
        <v>116</v>
      </c>
      <c r="AW34" s="193">
        <f t="shared" si="33"/>
        <v>96</v>
      </c>
      <c r="AX34" s="193">
        <f t="shared" si="33"/>
        <v>76</v>
      </c>
      <c r="AY34" s="193">
        <f t="shared" si="33"/>
        <v>56</v>
      </c>
      <c r="AZ34" s="193">
        <f t="shared" si="33"/>
        <v>38</v>
      </c>
      <c r="BA34" s="193">
        <f t="shared" si="33"/>
        <v>20</v>
      </c>
      <c r="BB34" s="193">
        <f t="shared" si="33"/>
        <v>0</v>
      </c>
      <c r="BC34" s="193">
        <f t="shared" si="33"/>
        <v>0</v>
      </c>
      <c r="BD34" s="193">
        <f t="shared" si="33"/>
        <v>0</v>
      </c>
      <c r="BE34" s="193">
        <f t="shared" si="33"/>
        <v>0</v>
      </c>
      <c r="BF34" s="207">
        <f t="shared" si="33"/>
        <v>0</v>
      </c>
      <c r="BG34" s="206"/>
    </row>
    <row r="35" spans="2:59" ht="15" x14ac:dyDescent="0.3">
      <c r="B35" s="854"/>
      <c r="C35" s="268" t="str">
        <f>IF(DATA!P12="","",DATA!P12)</f>
        <v>15K</v>
      </c>
      <c r="D35" s="269">
        <f>COUNTIFS(Medium!DJ$14:DJ$402,$C35,Medium!DF$14:DF$402,"&gt;="&amp;$AR$21,Medium!DF$14:DF$402,"&lt;="&amp;$AR$24)</f>
        <v>0</v>
      </c>
      <c r="E35" s="269">
        <f>COUNTIFS(Medium!DJ$14:DJ$402,$C35,Medium!DF$14:DF$402,"&gt;="&amp;$AS$21,Medium!DF$14:DF$402,"&lt;="&amp;AS$24)</f>
        <v>0</v>
      </c>
      <c r="F35" s="269">
        <f>COUNTIFS(Medium!DJ$14:DJ$402,$C35,Medium!DF$14:DF$402,"&gt;="&amp;$AT$21,Medium!DF$14:DF$402,"&lt;="&amp;AT$24)</f>
        <v>0</v>
      </c>
      <c r="G35" s="269">
        <f>COUNTIFS(Medium!DJ$14:DJ$402,$C35,Medium!DF$14:DF$402,"&gt;="&amp;$AU$21,Medium!DF$14:DF$402,"&lt;="&amp;AU$24)</f>
        <v>0</v>
      </c>
      <c r="H35" s="269">
        <f>COUNTIFS(Medium!DJ$14:DJ$402,$C35,Medium!DF$14:DF$402,"&gt;="&amp;$AV$21,Medium!DF$14:DF$402,"&lt;="&amp;AV$24)</f>
        <v>0</v>
      </c>
      <c r="I35" s="269">
        <f>COUNTIFS(Medium!DJ$14:DJ$402,$C35,Medium!DF$14:DF$402,"&gt;="&amp;$AW$21,Medium!DF$14:DF$402,"&lt;="&amp;AW$24)</f>
        <v>0</v>
      </c>
      <c r="J35" s="269">
        <f>COUNTIFS(Medium!DJ$14:DJ$402,$C35,Medium!DF$14:DF$402,"&gt;="&amp;$AX$21,Medium!DF$14:DF$402,"&lt;="&amp;AX$24)</f>
        <v>0</v>
      </c>
      <c r="K35" s="269">
        <f>COUNTIFS(Medium!DJ$14:DJ$402,$C35,Medium!DF$14:DF$402,"&gt;="&amp;$AY$21,Medium!DF$14:DF$402,"&lt;="&amp;AY$24)</f>
        <v>0</v>
      </c>
      <c r="L35" s="269">
        <f>COUNTIFS(Medium!DJ$14:DJ$402,$C35,Medium!DF$14:DF$402,"&gt;="&amp;$AZ$21,Medium!DF$14:DF$402,"&lt;="&amp;AZ$24)</f>
        <v>0</v>
      </c>
      <c r="M35" s="269">
        <f>COUNTIFS(Medium!DJ$14:DJ$402,$C35,Medium!DF$14:DF$402,"&gt;="&amp;$BA$21,Medium!DF$14:DF$402,"&lt;="&amp;BA$24)</f>
        <v>0</v>
      </c>
      <c r="N35" s="269">
        <f>COUNTIFS(Medium!DJ$14:DJ$402,$C35,Medium!DF$14:DF$402,"&gt;="&amp;$BB$21,Medium!DF$14:DF$402,"&lt;="&amp;BB$24)</f>
        <v>0</v>
      </c>
      <c r="O35" s="269">
        <f>COUNTIFS(Medium!DJ$14:DJ$402,$C35,Medium!DF$14:DF$402,"&gt;="&amp;$BC$21,Medium!DF$14:DF$402,"&lt;="&amp;BC$24)</f>
        <v>0</v>
      </c>
      <c r="P35" s="269">
        <f>COUNTIFS(Medium!DJ$14:DJ$402,$C35,Medium!DF$14:DF$402,"&gt;="&amp;$BD$21,Medium!DF$14:DF$402,"&lt;="&amp;BD$24)</f>
        <v>0</v>
      </c>
      <c r="Q35" s="269">
        <f>COUNTIFS(Medium!DJ$14:DJ$402,$C35,Medium!DF$14:DF$402,"&gt;="&amp;$BE$21,Medium!DF$14:DF$402,"&lt;="&amp;BE$24)</f>
        <v>0</v>
      </c>
      <c r="R35" s="269">
        <f>COUNTIFS(Medium!DJ$14:DJ$402,$C35,Medium!DF$14:DF$402,"&gt;="&amp;$BF$21,Medium!DF$14:DF$402,"&lt;="&amp;BF$24)</f>
        <v>0</v>
      </c>
      <c r="S35" s="269">
        <f>SUM(D35:R35)</f>
        <v>0</v>
      </c>
      <c r="T35" s="735">
        <f t="shared" si="29"/>
        <v>1</v>
      </c>
      <c r="AQ35" s="14"/>
      <c r="AR35" s="193">
        <f>MIN(AP34,AR77)</f>
        <v>20</v>
      </c>
      <c r="AS35" s="193">
        <f>MIN(AS34,AS77)</f>
        <v>20</v>
      </c>
      <c r="AT35" s="193">
        <f>MIN(AT34,AT77)</f>
        <v>30</v>
      </c>
      <c r="AU35" s="193">
        <f>MIN(AU34,AU77)</f>
        <v>20</v>
      </c>
      <c r="AV35" s="193">
        <f t="shared" ref="AV35:BF35" si="34">MIN(AV34,AV77)</f>
        <v>20</v>
      </c>
      <c r="AW35" s="193">
        <f t="shared" si="34"/>
        <v>20</v>
      </c>
      <c r="AX35" s="193">
        <f t="shared" si="34"/>
        <v>20</v>
      </c>
      <c r="AY35" s="193">
        <f t="shared" si="34"/>
        <v>18</v>
      </c>
      <c r="AZ35" s="193">
        <f t="shared" si="34"/>
        <v>18</v>
      </c>
      <c r="BA35" s="193">
        <f t="shared" si="34"/>
        <v>20</v>
      </c>
      <c r="BB35" s="193">
        <f t="shared" si="34"/>
        <v>0</v>
      </c>
      <c r="BC35" s="193">
        <f t="shared" si="34"/>
        <v>0</v>
      </c>
      <c r="BD35" s="193">
        <f t="shared" si="34"/>
        <v>0</v>
      </c>
      <c r="BE35" s="193">
        <f t="shared" si="34"/>
        <v>0</v>
      </c>
      <c r="BF35" s="193">
        <f t="shared" si="34"/>
        <v>0</v>
      </c>
      <c r="BG35" s="206"/>
    </row>
    <row r="36" spans="2:59" ht="22.8" x14ac:dyDescent="0.3">
      <c r="B36" s="854"/>
      <c r="C36" s="270" t="s">
        <v>72</v>
      </c>
      <c r="D36" s="271">
        <f t="shared" ref="D36:S36" si="35">SUM(D32:D35)</f>
        <v>20</v>
      </c>
      <c r="E36" s="271">
        <f t="shared" si="35"/>
        <v>20</v>
      </c>
      <c r="F36" s="271">
        <f t="shared" si="35"/>
        <v>30</v>
      </c>
      <c r="G36" s="271">
        <f t="shared" si="35"/>
        <v>20</v>
      </c>
      <c r="H36" s="271">
        <f t="shared" si="35"/>
        <v>20</v>
      </c>
      <c r="I36" s="271">
        <f t="shared" si="35"/>
        <v>20</v>
      </c>
      <c r="J36" s="271">
        <f t="shared" si="35"/>
        <v>20</v>
      </c>
      <c r="K36" s="271">
        <f t="shared" si="35"/>
        <v>18</v>
      </c>
      <c r="L36" s="271">
        <f t="shared" si="35"/>
        <v>18</v>
      </c>
      <c r="M36" s="271">
        <f t="shared" si="35"/>
        <v>20</v>
      </c>
      <c r="N36" s="271">
        <f t="shared" si="35"/>
        <v>0</v>
      </c>
      <c r="O36" s="271">
        <f t="shared" si="35"/>
        <v>0</v>
      </c>
      <c r="P36" s="271">
        <f t="shared" si="35"/>
        <v>0</v>
      </c>
      <c r="Q36" s="271">
        <f t="shared" si="35"/>
        <v>0</v>
      </c>
      <c r="R36" s="271">
        <f t="shared" si="35"/>
        <v>0</v>
      </c>
      <c r="S36" s="272">
        <f t="shared" si="35"/>
        <v>206</v>
      </c>
      <c r="T36" s="735">
        <f t="shared" si="29"/>
        <v>1</v>
      </c>
      <c r="AR36" s="205">
        <f>AR35</f>
        <v>20</v>
      </c>
      <c r="AS36" s="193">
        <f t="shared" ref="AS36:BF36" si="36">IF(AS35=0,0,AR36+AS35)</f>
        <v>40</v>
      </c>
      <c r="AT36" s="193">
        <f t="shared" si="36"/>
        <v>70</v>
      </c>
      <c r="AU36" s="193">
        <f t="shared" si="36"/>
        <v>90</v>
      </c>
      <c r="AV36" s="193">
        <f t="shared" si="36"/>
        <v>110</v>
      </c>
      <c r="AW36" s="193">
        <f t="shared" si="36"/>
        <v>130</v>
      </c>
      <c r="AX36" s="193">
        <f t="shared" si="36"/>
        <v>150</v>
      </c>
      <c r="AY36" s="193">
        <f t="shared" si="36"/>
        <v>168</v>
      </c>
      <c r="AZ36" s="193">
        <f t="shared" si="36"/>
        <v>186</v>
      </c>
      <c r="BA36" s="193">
        <f t="shared" si="36"/>
        <v>206</v>
      </c>
      <c r="BB36" s="193">
        <f t="shared" si="36"/>
        <v>0</v>
      </c>
      <c r="BC36" s="193">
        <f t="shared" si="36"/>
        <v>0</v>
      </c>
      <c r="BD36" s="193">
        <f t="shared" si="36"/>
        <v>0</v>
      </c>
      <c r="BE36" s="193">
        <f t="shared" si="36"/>
        <v>0</v>
      </c>
      <c r="BF36" s="207">
        <f t="shared" si="36"/>
        <v>0</v>
      </c>
      <c r="BG36" s="206"/>
    </row>
    <row r="37" spans="2:59" ht="19.95" customHeight="1" x14ac:dyDescent="0.3">
      <c r="B37" s="467"/>
      <c r="C37" s="28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735">
        <f t="shared" si="29"/>
        <v>1</v>
      </c>
      <c r="BG37" s="206"/>
    </row>
    <row r="38" spans="2:59" ht="20.25" customHeight="1" x14ac:dyDescent="0.3">
      <c r="B38" s="854" t="s">
        <v>313</v>
      </c>
      <c r="C38" s="855" t="s">
        <v>32</v>
      </c>
      <c r="D38" s="853" t="s">
        <v>341</v>
      </c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2" t="s">
        <v>340</v>
      </c>
      <c r="T38" s="735">
        <f>IF(S$44=0,0,1)</f>
        <v>1</v>
      </c>
      <c r="AR38">
        <v>1</v>
      </c>
      <c r="AS38">
        <f t="shared" ref="AS38:BF38" si="37">IF(AS39=0,0,AR38+AR40)</f>
        <v>21</v>
      </c>
      <c r="AT38">
        <f t="shared" si="37"/>
        <v>41</v>
      </c>
      <c r="AU38">
        <f t="shared" si="37"/>
        <v>71</v>
      </c>
      <c r="AV38">
        <f t="shared" si="37"/>
        <v>91</v>
      </c>
      <c r="AW38">
        <f t="shared" si="37"/>
        <v>111</v>
      </c>
      <c r="AX38">
        <f t="shared" si="37"/>
        <v>131</v>
      </c>
      <c r="AY38">
        <f t="shared" si="37"/>
        <v>151</v>
      </c>
      <c r="AZ38">
        <f t="shared" si="37"/>
        <v>169</v>
      </c>
      <c r="BA38">
        <f t="shared" si="37"/>
        <v>187</v>
      </c>
      <c r="BB38">
        <f t="shared" si="37"/>
        <v>0</v>
      </c>
      <c r="BC38">
        <f t="shared" si="37"/>
        <v>0</v>
      </c>
      <c r="BD38">
        <f t="shared" si="37"/>
        <v>0</v>
      </c>
      <c r="BE38">
        <f t="shared" si="37"/>
        <v>0</v>
      </c>
      <c r="BF38">
        <f t="shared" si="37"/>
        <v>0</v>
      </c>
      <c r="BG38" s="206"/>
    </row>
    <row r="39" spans="2:59" ht="15.75" customHeight="1" x14ac:dyDescent="0.3">
      <c r="B39" s="854"/>
      <c r="C39" s="856"/>
      <c r="D39" s="267">
        <v>1</v>
      </c>
      <c r="E39" s="267">
        <v>2</v>
      </c>
      <c r="F39" s="267">
        <v>3</v>
      </c>
      <c r="G39" s="267">
        <v>4</v>
      </c>
      <c r="H39" s="267">
        <v>5</v>
      </c>
      <c r="I39" s="267">
        <v>6</v>
      </c>
      <c r="J39" s="267">
        <v>7</v>
      </c>
      <c r="K39" s="267">
        <v>8</v>
      </c>
      <c r="L39" s="267">
        <v>9</v>
      </c>
      <c r="M39" s="267">
        <v>10</v>
      </c>
      <c r="N39" s="267">
        <v>11</v>
      </c>
      <c r="O39" s="267">
        <v>12</v>
      </c>
      <c r="P39" s="267">
        <v>13</v>
      </c>
      <c r="Q39" s="267">
        <v>14</v>
      </c>
      <c r="R39" s="267">
        <v>15</v>
      </c>
      <c r="S39" s="852"/>
      <c r="T39" s="735">
        <f t="shared" ref="T39:T45" si="38">IF(S$44=0,0,1)</f>
        <v>1</v>
      </c>
      <c r="AP39">
        <f>DATA!P39</f>
        <v>206</v>
      </c>
      <c r="AQ39" s="14" t="s">
        <v>316</v>
      </c>
      <c r="AR39" s="193"/>
      <c r="AS39" s="193">
        <f>IF(SUM(AP39-AR78)&lt;0,0,SUM(AP39-AR78))</f>
        <v>186</v>
      </c>
      <c r="AT39" s="193">
        <f>AS39-AS40</f>
        <v>166</v>
      </c>
      <c r="AU39" s="193">
        <f t="shared" ref="AU39:BC39" si="39">AT39-AT40</f>
        <v>136</v>
      </c>
      <c r="AV39" s="193">
        <f t="shared" si="39"/>
        <v>116</v>
      </c>
      <c r="AW39" s="193">
        <f t="shared" si="39"/>
        <v>96</v>
      </c>
      <c r="AX39" s="193">
        <f t="shared" si="39"/>
        <v>76</v>
      </c>
      <c r="AY39" s="193">
        <f t="shared" si="39"/>
        <v>56</v>
      </c>
      <c r="AZ39" s="193">
        <f t="shared" si="39"/>
        <v>38</v>
      </c>
      <c r="BA39" s="193">
        <f t="shared" si="39"/>
        <v>20</v>
      </c>
      <c r="BB39" s="193">
        <f t="shared" si="39"/>
        <v>0</v>
      </c>
      <c r="BC39" s="193">
        <f t="shared" si="39"/>
        <v>0</v>
      </c>
      <c r="BD39" s="193">
        <f>BC39-BC40</f>
        <v>0</v>
      </c>
      <c r="BE39" s="193">
        <f>BD39-BD40</f>
        <v>0</v>
      </c>
      <c r="BF39" s="207">
        <f>BE39-BE40</f>
        <v>0</v>
      </c>
      <c r="BG39" s="206"/>
    </row>
    <row r="40" spans="2:59" ht="15.75" customHeight="1" x14ac:dyDescent="0.3">
      <c r="B40" s="854"/>
      <c r="C40" s="268" t="str">
        <f>DATA!M13</f>
        <v>19T</v>
      </c>
      <c r="D40" s="269">
        <f>COUNTIFS(Medium!DK$14:DK$402,$C40,Medium!DF$14:DF$402,"&gt;="&amp;$AR$25,Medium!DF$14:DF$402,"&lt;="&amp;$AR$28)</f>
        <v>6</v>
      </c>
      <c r="E40" s="269">
        <f>COUNTIFS(Medium!DK$14:DK$402,$C40,Medium!DF$14:DF$402,"&gt;="&amp;$AS$25,Medium!DF$14:DF$402,"&lt;="&amp;AS$28)</f>
        <v>1</v>
      </c>
      <c r="F40" s="269">
        <f>COUNTIFS(Medium!DK$14:DK$402,$C40,Medium!DF$14:DF$402,"&gt;="&amp;$AT$25,Medium!DF$14:DF$402,"&lt;="&amp;AT$28)</f>
        <v>13</v>
      </c>
      <c r="G40" s="269">
        <f>COUNTIFS(Medium!DK$14:DK$402,$C40,Medium!DF$14:DF$402,"&gt;="&amp;$AU$25,Medium!DF$14:DF$402,"&lt;="&amp;AU$28)</f>
        <v>3</v>
      </c>
      <c r="H40" s="269">
        <f>COUNTIFS(Medium!DK$14:DK$402,$C40,Medium!DF$14:DF$402,"&gt;="&amp;$AV$25,Medium!DF$14:DF$402,"&lt;="&amp;AV$28)</f>
        <v>1</v>
      </c>
      <c r="I40" s="269">
        <f>COUNTIFS(Medium!DK$14:DK$402,$C40,Medium!DF$14:DF$402,"&gt;="&amp;$AW$25,Medium!DF$14:DF$402,"&lt;="&amp;AW$28)</f>
        <v>1</v>
      </c>
      <c r="J40" s="269">
        <f>COUNTIFS(Medium!DK$14:DK$402,$C40,Medium!DF$14:DF$402,"&gt;="&amp;$AX$25,Medium!DF$14:DF$402,"&lt;="&amp;AX$28)</f>
        <v>0</v>
      </c>
      <c r="K40" s="269">
        <f>COUNTIFS(Medium!DK$14:DK$402,$C40,Medium!DF$14:DF$402,"&gt;="&amp;$AY$25,Medium!DF$14:DF$402,"&lt;="&amp;AY$28)</f>
        <v>0</v>
      </c>
      <c r="L40" s="269">
        <f>COUNTIFS(Medium!DK$14:DK$402,$C40,Medium!DF$14:DF$402,"&gt;="&amp;$AZ$25,Medium!DF$14:DF$402,"&lt;="&amp;AZ$28)</f>
        <v>0</v>
      </c>
      <c r="M40" s="269">
        <f>COUNTIFS(Medium!DK$14:DK$402,$C40,Medium!DF$14:DF$402,"&gt;="&amp;$BA$25,Medium!DF$14:DF$402,"&lt;="&amp;BA$28)</f>
        <v>0</v>
      </c>
      <c r="N40" s="269">
        <f>COUNTIFS(Medium!DK$14:DK$402,$C40,Medium!DF$14:DF$402,"&gt;="&amp;$BB$25,Medium!DF$14:DF$402,"&lt;="&amp;BB$28)</f>
        <v>0</v>
      </c>
      <c r="O40" s="269">
        <f>COUNTIFS(Medium!DK$14:DK$402,$C40,Medium!DF$14:DF$402,"&gt;="&amp;$BC$25,Medium!DF$14:DF$402,"&lt;="&amp;BC$28)</f>
        <v>0</v>
      </c>
      <c r="P40" s="269">
        <f>COUNTIFS(Medium!DK$14:DK$402,$C40,Medium!DF$14:DF$402,"&gt;="&amp;$BD$25,Medium!DF$14:DF$402,"&lt;="&amp;BD$28)</f>
        <v>0</v>
      </c>
      <c r="Q40" s="269">
        <f>COUNTIFS(Medium!DK$14:DK$402,$C40,Medium!DF$14:DF$402,"&gt;="&amp;$BE$25,Medium!DF$14:DF$402,"&lt;="&amp;BE$28)</f>
        <v>0</v>
      </c>
      <c r="R40" s="269">
        <f>COUNTIFS(Medium!DK$14:DK$402,$C40,Medium!DF$14:DF$402,"&gt;="&amp;$BF$25,Medium!DF$14:DF$402,"&lt;="&amp;BF$28)</f>
        <v>0</v>
      </c>
      <c r="S40" s="269">
        <f>SUM(D40:R40)</f>
        <v>25</v>
      </c>
      <c r="T40" s="735">
        <f t="shared" si="38"/>
        <v>1</v>
      </c>
      <c r="AQ40" s="14"/>
      <c r="AR40" s="193">
        <f>MIN(AP39,AR78)</f>
        <v>20</v>
      </c>
      <c r="AS40" s="193">
        <f t="shared" ref="AS40:BF40" si="40">MIN(AS39,AS78)</f>
        <v>20</v>
      </c>
      <c r="AT40" s="193">
        <f t="shared" si="40"/>
        <v>30</v>
      </c>
      <c r="AU40" s="193">
        <f t="shared" si="40"/>
        <v>20</v>
      </c>
      <c r="AV40" s="193">
        <f t="shared" si="40"/>
        <v>20</v>
      </c>
      <c r="AW40" s="193">
        <f t="shared" si="40"/>
        <v>20</v>
      </c>
      <c r="AX40" s="193">
        <f t="shared" si="40"/>
        <v>20</v>
      </c>
      <c r="AY40" s="193">
        <f t="shared" si="40"/>
        <v>18</v>
      </c>
      <c r="AZ40" s="193">
        <f t="shared" si="40"/>
        <v>18</v>
      </c>
      <c r="BA40" s="193">
        <f t="shared" si="40"/>
        <v>20</v>
      </c>
      <c r="BB40" s="193">
        <f t="shared" si="40"/>
        <v>0</v>
      </c>
      <c r="BC40" s="193">
        <f t="shared" si="40"/>
        <v>0</v>
      </c>
      <c r="BD40" s="193">
        <f t="shared" si="40"/>
        <v>0</v>
      </c>
      <c r="BE40" s="193">
        <f t="shared" si="40"/>
        <v>0</v>
      </c>
      <c r="BF40" s="207">
        <f t="shared" si="40"/>
        <v>0</v>
      </c>
      <c r="BG40" s="206"/>
    </row>
    <row r="41" spans="2:59" ht="15.75" customHeight="1" x14ac:dyDescent="0.3">
      <c r="B41" s="854"/>
      <c r="C41" s="268" t="str">
        <f>IF(DATA!N13="","",DATA!N13)</f>
        <v>19E</v>
      </c>
      <c r="D41" s="269">
        <f>COUNTIFS(Medium!DK$14:DK$402,$C41,Medium!DF$14:DF$402,"&gt;="&amp;$AR$25,Medium!DF$14:DF$402,"&lt;="&amp;$AR$28)</f>
        <v>14</v>
      </c>
      <c r="E41" s="269">
        <f>COUNTIFS(Medium!DK$14:DK$402,$C41,Medium!DF$14:DF$402,"&gt;="&amp;$AS$25,Medium!DF$14:DF$402,"&lt;="&amp;AS$28)</f>
        <v>19</v>
      </c>
      <c r="F41" s="269">
        <f>COUNTIFS(Medium!DK$14:DK$402,$C41,Medium!DF$14:DF$402,"&gt;="&amp;$AT$25,Medium!DF$14:DF$402,"&lt;="&amp;AT$28)</f>
        <v>17</v>
      </c>
      <c r="G41" s="269">
        <f>COUNTIFS(Medium!DK$14:DK$402,$C41,Medium!DF$14:DF$402,"&gt;="&amp;$AU$25,Medium!DF$14:DF$402,"&lt;="&amp;AU$28)</f>
        <v>17</v>
      </c>
      <c r="H41" s="269">
        <f>COUNTIFS(Medium!DK$14:DK$402,$C41,Medium!DF$14:DF$402,"&gt;="&amp;$AV$25,Medium!DF$14:DF$402,"&lt;="&amp;AV$28)</f>
        <v>19</v>
      </c>
      <c r="I41" s="269">
        <f>COUNTIFS(Medium!DK$14:DK$402,$C41,Medium!DF$14:DF$402,"&gt;="&amp;$AW$25,Medium!DF$14:DF$402,"&lt;="&amp;AW$28)</f>
        <v>19</v>
      </c>
      <c r="J41" s="269">
        <f>COUNTIFS(Medium!DK$14:DK$402,$C41,Medium!DF$14:DF$402,"&gt;="&amp;$AX$25,Medium!DF$14:DF$402,"&lt;="&amp;AX$28)</f>
        <v>20</v>
      </c>
      <c r="K41" s="269">
        <f>COUNTIFS(Medium!DK$14:DK$402,$C41,Medium!DF$14:DF$402,"&gt;="&amp;$AY$25,Medium!DF$14:DF$402,"&lt;="&amp;AY$28)</f>
        <v>18</v>
      </c>
      <c r="L41" s="269">
        <f>COUNTIFS(Medium!DK$14:DK$402,$C41,Medium!DF$14:DF$402,"&gt;="&amp;$AZ$25,Medium!DF$14:DF$402,"&lt;="&amp;AZ$28)</f>
        <v>18</v>
      </c>
      <c r="M41" s="269">
        <f>COUNTIFS(Medium!DK$14:DK$402,$C41,Medium!DF$14:DF$402,"&gt;="&amp;$BA$25,Medium!DF$14:DF$402,"&lt;="&amp;BA$28)</f>
        <v>20</v>
      </c>
      <c r="N41" s="269">
        <f>COUNTIFS(Medium!DK$14:DK$402,$C41,Medium!DF$14:DF$402,"&gt;="&amp;$BB$25,Medium!DF$14:DF$402,"&lt;="&amp;BB$28)</f>
        <v>0</v>
      </c>
      <c r="O41" s="269">
        <f>COUNTIFS(Medium!DK$14:DK$402,$C41,Medium!DF$14:DF$402,"&gt;="&amp;$BC$25,Medium!DF$14:DF$402,"&lt;="&amp;BC$28)</f>
        <v>0</v>
      </c>
      <c r="P41" s="269">
        <f>COUNTIFS(Medium!DK$14:DK$402,$C41,Medium!DF$14:DF$402,"&gt;="&amp;$BD$25,Medium!DF$14:DF$402,"&lt;="&amp;BD$28)</f>
        <v>0</v>
      </c>
      <c r="Q41" s="269">
        <f>COUNTIFS(Medium!DK$14:DK$402,$C41,Medium!DF$14:DF$402,"&gt;="&amp;$BE$25,Medium!DF$14:DF$402,"&lt;="&amp;BE$28)</f>
        <v>0</v>
      </c>
      <c r="R41" s="269">
        <f>COUNTIFS(Medium!DK$14:DK$402,$C41,Medium!DF$14:DF$402,"&gt;="&amp;$BF$25,Medium!DF$14:DF$402,"&lt;="&amp;BF$28)</f>
        <v>0</v>
      </c>
      <c r="S41" s="269">
        <f>SUM(D41:R41)</f>
        <v>181</v>
      </c>
      <c r="T41" s="735">
        <f t="shared" si="38"/>
        <v>1</v>
      </c>
      <c r="AR41" s="205">
        <f>AR40</f>
        <v>20</v>
      </c>
      <c r="AS41" s="193">
        <f>IF(AS40=0,0,AR41+AS40)</f>
        <v>40</v>
      </c>
      <c r="AT41" s="193">
        <f>IF(AT40=0,0,AS41+AT40)</f>
        <v>70</v>
      </c>
      <c r="AU41" s="193">
        <f t="shared" ref="AU41:BF41" si="41">IF(AU40=0,0,AT41+AU40)</f>
        <v>90</v>
      </c>
      <c r="AV41" s="193">
        <f t="shared" si="41"/>
        <v>110</v>
      </c>
      <c r="AW41" s="193">
        <f t="shared" si="41"/>
        <v>130</v>
      </c>
      <c r="AX41" s="193">
        <f t="shared" si="41"/>
        <v>150</v>
      </c>
      <c r="AY41" s="193">
        <f t="shared" si="41"/>
        <v>168</v>
      </c>
      <c r="AZ41" s="193">
        <f t="shared" si="41"/>
        <v>186</v>
      </c>
      <c r="BA41" s="193">
        <f t="shared" si="41"/>
        <v>206</v>
      </c>
      <c r="BB41" s="193">
        <f t="shared" si="41"/>
        <v>0</v>
      </c>
      <c r="BC41" s="193">
        <f t="shared" si="41"/>
        <v>0</v>
      </c>
      <c r="BD41" s="193">
        <f t="shared" si="41"/>
        <v>0</v>
      </c>
      <c r="BE41" s="193">
        <f t="shared" si="41"/>
        <v>0</v>
      </c>
      <c r="BF41" s="207">
        <f t="shared" si="41"/>
        <v>0</v>
      </c>
      <c r="BG41" s="206"/>
    </row>
    <row r="42" spans="2:59" ht="15" x14ac:dyDescent="0.3">
      <c r="B42" s="854"/>
      <c r="C42" s="268" t="str">
        <f>IF(DATA!O13="","",DATA!O13)</f>
        <v>19U</v>
      </c>
      <c r="D42" s="269">
        <f>COUNTIFS(Medium!DK$14:DK$402,$C42,Medium!DF$14:DF$402,"&gt;="&amp;$AR$25,Medium!DF$14:DF$402,"&lt;="&amp;$AR$28)</f>
        <v>0</v>
      </c>
      <c r="E42" s="269">
        <f>COUNTIFS(Medium!DK$14:DK$402,$C42,Medium!DF$14:DF$402,"&gt;="&amp;$AS$25,Medium!DF$14:DF$402,"&lt;="&amp;AS$28)</f>
        <v>0</v>
      </c>
      <c r="F42" s="269">
        <f>COUNTIFS(Medium!DK$14:DK$402,$C42,Medium!DF$14:DF$402,"&gt;="&amp;$AT$25,Medium!DF$14:DF$402,"&lt;="&amp;AT$28)</f>
        <v>0</v>
      </c>
      <c r="G42" s="269">
        <f>COUNTIFS(Medium!DK$14:DK$402,$C42,Medium!DF$14:DF$402,"&gt;="&amp;$AU$25,Medium!DF$14:DF$402,"&lt;="&amp;AU$28)</f>
        <v>0</v>
      </c>
      <c r="H42" s="269">
        <f>COUNTIFS(Medium!DK$14:DK$402,$C42,Medium!DF$14:DF$402,"&gt;="&amp;$AV$25,Medium!DF$14:DF$402,"&lt;="&amp;AV$28)</f>
        <v>0</v>
      </c>
      <c r="I42" s="269">
        <f>COUNTIFS(Medium!DK$14:DK$402,$C42,Medium!DF$14:DF$402,"&gt;="&amp;$AW$25,Medium!DF$14:DF$402,"&lt;="&amp;AW$28)</f>
        <v>0</v>
      </c>
      <c r="J42" s="269">
        <f>COUNTIFS(Medium!DK$14:DK$402,$C42,Medium!DF$14:DF$402,"&gt;="&amp;$AX$25,Medium!DF$14:DF$402,"&lt;="&amp;AX$28)</f>
        <v>0</v>
      </c>
      <c r="K42" s="269">
        <f>COUNTIFS(Medium!DK$14:DK$402,$C42,Medium!DF$14:DF$402,"&gt;="&amp;$AY$25,Medium!DF$14:DF$402,"&lt;="&amp;AY$28)</f>
        <v>0</v>
      </c>
      <c r="L42" s="269">
        <f>COUNTIFS(Medium!DK$14:DK$402,$C42,Medium!DF$14:DF$402,"&gt;="&amp;$AZ$25,Medium!DF$14:DF$402,"&lt;="&amp;AZ$28)</f>
        <v>0</v>
      </c>
      <c r="M42" s="269">
        <f>COUNTIFS(Medium!DK$14:DK$402,$C42,Medium!DF$14:DF$402,"&gt;="&amp;$BA$25,Medium!DF$14:DF$402,"&lt;="&amp;BA$28)</f>
        <v>0</v>
      </c>
      <c r="N42" s="269">
        <f>COUNTIFS(Medium!DK$14:DK$402,$C42,Medium!DF$14:DF$402,"&gt;="&amp;$BB$25,Medium!DF$14:DF$402,"&lt;="&amp;BB$28)</f>
        <v>0</v>
      </c>
      <c r="O42" s="269">
        <f>COUNTIFS(Medium!DK$14:DK$402,$C42,Medium!DF$14:DF$402,"&gt;="&amp;$BC$25,Medium!DF$14:DF$402,"&lt;="&amp;BC$28)</f>
        <v>0</v>
      </c>
      <c r="P42" s="269">
        <f>COUNTIFS(Medium!DK$14:DK$402,$C42,Medium!DF$14:DF$402,"&gt;="&amp;$BD$25,Medium!DF$14:DF$402,"&lt;="&amp;BD$28)</f>
        <v>0</v>
      </c>
      <c r="Q42" s="269">
        <f>COUNTIFS(Medium!DK$14:DK$402,$C42,Medium!DF$14:DF$402,"&gt;="&amp;$BE$25,Medium!DF$14:DF$402,"&lt;="&amp;BE$28)</f>
        <v>0</v>
      </c>
      <c r="R42" s="269">
        <f>COUNTIFS(Medium!DK$14:DK$402,$C42,Medium!DF$14:DF$402,"&gt;="&amp;$BF$25,Medium!DF$14:DF$402,"&lt;="&amp;BF$28)</f>
        <v>0</v>
      </c>
      <c r="S42" s="269">
        <f>SUM(D42:R42)</f>
        <v>0</v>
      </c>
      <c r="T42" s="735">
        <f t="shared" si="38"/>
        <v>1</v>
      </c>
      <c r="BG42" s="206"/>
    </row>
    <row r="43" spans="2:59" ht="15" x14ac:dyDescent="0.3">
      <c r="B43" s="854"/>
      <c r="C43" s="268" t="str">
        <f>IF(DATA!P13="","",DATA!P13)</f>
        <v>19K</v>
      </c>
      <c r="D43" s="269">
        <f>COUNTIFS(Medium!DK$14:DK$402,$C43,Medium!DF$14:DF$402,"&gt;="&amp;$AR$25,Medium!DF$14:DF$402,"&lt;="&amp;$AR$28)</f>
        <v>0</v>
      </c>
      <c r="E43" s="269">
        <f>COUNTIFS(Medium!DK$14:DK$402,$C43,Medium!DF$14:DF$402,"&gt;="&amp;$AS$25,Medium!DF$14:DF$402,"&lt;="&amp;AS$28)</f>
        <v>0</v>
      </c>
      <c r="F43" s="269">
        <f>COUNTIFS(Medium!DK$14:DK$402,$C43,Medium!DF$14:DF$402,"&gt;="&amp;$AT$25,Medium!DF$14:DF$402,"&lt;="&amp;AT$28)</f>
        <v>0</v>
      </c>
      <c r="G43" s="269">
        <f>COUNTIFS(Medium!DK$14:DK$402,$C43,Medium!DF$14:DF$402,"&gt;="&amp;$AU$25,Medium!DF$14:DF$402,"&lt;="&amp;AU$28)</f>
        <v>0</v>
      </c>
      <c r="H43" s="269">
        <f>COUNTIFS(Medium!DK$14:DK$402,$C43,Medium!DF$14:DF$402,"&gt;="&amp;$AV$25,Medium!DF$14:DF$402,"&lt;="&amp;AV$28)</f>
        <v>0</v>
      </c>
      <c r="I43" s="269">
        <f>COUNTIFS(Medium!DK$14:DK$402,$C43,Medium!DF$14:DF$402,"&gt;="&amp;$AW$25,Medium!DF$14:DF$402,"&lt;="&amp;AW$28)</f>
        <v>0</v>
      </c>
      <c r="J43" s="269">
        <f>COUNTIFS(Medium!DK$14:DK$402,$C43,Medium!DF$14:DF$402,"&gt;="&amp;$AX$25,Medium!DF$14:DF$402,"&lt;="&amp;AX$28)</f>
        <v>0</v>
      </c>
      <c r="K43" s="269">
        <f>COUNTIFS(Medium!DK$14:DK$402,$C43,Medium!DF$14:DF$402,"&gt;="&amp;$AY$25,Medium!DF$14:DF$402,"&lt;="&amp;AY$28)</f>
        <v>0</v>
      </c>
      <c r="L43" s="269">
        <f>COUNTIFS(Medium!DK$14:DK$402,$C43,Medium!DF$14:DF$402,"&gt;="&amp;$AZ$25,Medium!DF$14:DF$402,"&lt;="&amp;AZ$28)</f>
        <v>0</v>
      </c>
      <c r="M43" s="269">
        <f>COUNTIFS(Medium!DK$14:DK$402,$C43,Medium!DF$14:DF$402,"&gt;="&amp;$BA$25,Medium!DF$14:DF$402,"&lt;="&amp;BA$28)</f>
        <v>0</v>
      </c>
      <c r="N43" s="269">
        <f>COUNTIFS(Medium!DK$14:DK$402,$C43,Medium!DF$14:DF$402,"&gt;="&amp;$BB$25,Medium!DF$14:DF$402,"&lt;="&amp;BB$28)</f>
        <v>0</v>
      </c>
      <c r="O43" s="269">
        <f>COUNTIFS(Medium!DK$14:DK$402,$C43,Medium!DF$14:DF$402,"&gt;="&amp;$BC$25,Medium!DF$14:DF$402,"&lt;="&amp;BC$28)</f>
        <v>0</v>
      </c>
      <c r="P43" s="269">
        <f>COUNTIFS(Medium!DK$14:DK$402,$C43,Medium!DF$14:DF$402,"&gt;="&amp;$BD$25,Medium!DF$14:DF$402,"&lt;="&amp;BD$28)</f>
        <v>0</v>
      </c>
      <c r="Q43" s="269">
        <f>COUNTIFS(Medium!DK$14:DK$402,$C43,Medium!DF$14:DF$402,"&gt;="&amp;$BE$25,Medium!DF$14:DF$402,"&lt;="&amp;BE$28)</f>
        <v>0</v>
      </c>
      <c r="R43" s="269">
        <f>COUNTIFS(Medium!DK$14:DK$402,$C43,Medium!DF$14:DF$402,"&gt;="&amp;$BF$25,Medium!DF$14:DF$402,"&lt;="&amp;BF$28)</f>
        <v>0</v>
      </c>
      <c r="S43" s="269">
        <f>SUM(D43:R43)</f>
        <v>0</v>
      </c>
      <c r="T43" s="735">
        <f t="shared" si="38"/>
        <v>1</v>
      </c>
      <c r="AR43">
        <v>1</v>
      </c>
      <c r="AS43">
        <f t="shared" ref="AS43:BF43" si="42">IF(AS44=0,0,AR43+AR45)</f>
        <v>21</v>
      </c>
      <c r="AT43">
        <f t="shared" si="42"/>
        <v>41</v>
      </c>
      <c r="AU43">
        <f t="shared" si="42"/>
        <v>71</v>
      </c>
      <c r="AV43">
        <f t="shared" si="42"/>
        <v>91</v>
      </c>
      <c r="AW43">
        <f t="shared" si="42"/>
        <v>111</v>
      </c>
      <c r="AX43">
        <f t="shared" si="42"/>
        <v>131</v>
      </c>
      <c r="AY43">
        <f t="shared" si="42"/>
        <v>151</v>
      </c>
      <c r="AZ43">
        <f t="shared" si="42"/>
        <v>169</v>
      </c>
      <c r="BA43">
        <f t="shared" si="42"/>
        <v>187</v>
      </c>
      <c r="BB43">
        <f t="shared" si="42"/>
        <v>0</v>
      </c>
      <c r="BC43">
        <f t="shared" si="42"/>
        <v>0</v>
      </c>
      <c r="BD43">
        <f t="shared" si="42"/>
        <v>0</v>
      </c>
      <c r="BE43">
        <f t="shared" si="42"/>
        <v>0</v>
      </c>
      <c r="BF43">
        <f t="shared" si="42"/>
        <v>0</v>
      </c>
      <c r="BG43" s="206"/>
    </row>
    <row r="44" spans="2:59" ht="20.25" customHeight="1" x14ac:dyDescent="0.3">
      <c r="B44" s="854"/>
      <c r="C44" s="270" t="s">
        <v>72</v>
      </c>
      <c r="D44" s="271">
        <f t="shared" ref="D44:S44" si="43">SUM(D40:D43)</f>
        <v>20</v>
      </c>
      <c r="E44" s="271">
        <f t="shared" si="43"/>
        <v>20</v>
      </c>
      <c r="F44" s="271">
        <f t="shared" si="43"/>
        <v>30</v>
      </c>
      <c r="G44" s="271">
        <f t="shared" si="43"/>
        <v>20</v>
      </c>
      <c r="H44" s="271">
        <f t="shared" si="43"/>
        <v>20</v>
      </c>
      <c r="I44" s="271">
        <f t="shared" si="43"/>
        <v>20</v>
      </c>
      <c r="J44" s="271">
        <f t="shared" si="43"/>
        <v>20</v>
      </c>
      <c r="K44" s="271">
        <f t="shared" si="43"/>
        <v>18</v>
      </c>
      <c r="L44" s="271">
        <f t="shared" si="43"/>
        <v>18</v>
      </c>
      <c r="M44" s="271">
        <f t="shared" si="43"/>
        <v>20</v>
      </c>
      <c r="N44" s="271">
        <f t="shared" si="43"/>
        <v>0</v>
      </c>
      <c r="O44" s="271">
        <f t="shared" si="43"/>
        <v>0</v>
      </c>
      <c r="P44" s="271">
        <f t="shared" si="43"/>
        <v>0</v>
      </c>
      <c r="Q44" s="271">
        <f t="shared" si="43"/>
        <v>0</v>
      </c>
      <c r="R44" s="271">
        <f t="shared" si="43"/>
        <v>0</v>
      </c>
      <c r="S44" s="272">
        <f t="shared" si="43"/>
        <v>206</v>
      </c>
      <c r="T44" s="735">
        <f t="shared" si="38"/>
        <v>1</v>
      </c>
      <c r="AP44">
        <f>DATA!P39</f>
        <v>206</v>
      </c>
      <c r="AQ44" s="14" t="s">
        <v>317</v>
      </c>
      <c r="AR44" s="193"/>
      <c r="AS44" s="193">
        <f>IF(SUM(AP44-AR79)&lt;0,0,SUM(AP44-AR79))</f>
        <v>186</v>
      </c>
      <c r="AT44" s="193">
        <f>AS44-AS45</f>
        <v>166</v>
      </c>
      <c r="AU44" s="193">
        <f t="shared" ref="AU44:BC44" si="44">AT44-AT45</f>
        <v>136</v>
      </c>
      <c r="AV44" s="193">
        <f t="shared" si="44"/>
        <v>116</v>
      </c>
      <c r="AW44" s="193">
        <f t="shared" si="44"/>
        <v>96</v>
      </c>
      <c r="AX44" s="193">
        <f t="shared" si="44"/>
        <v>76</v>
      </c>
      <c r="AY44" s="193">
        <f t="shared" si="44"/>
        <v>56</v>
      </c>
      <c r="AZ44" s="193">
        <f t="shared" si="44"/>
        <v>38</v>
      </c>
      <c r="BA44" s="193">
        <f t="shared" si="44"/>
        <v>20</v>
      </c>
      <c r="BB44" s="193">
        <f t="shared" si="44"/>
        <v>0</v>
      </c>
      <c r="BC44" s="193">
        <f t="shared" si="44"/>
        <v>0</v>
      </c>
      <c r="BD44" s="193">
        <f>BC44-BC45</f>
        <v>0</v>
      </c>
      <c r="BE44" s="193">
        <f>BD44-BD45</f>
        <v>0</v>
      </c>
      <c r="BF44" s="207">
        <f>BE44-BE45</f>
        <v>0</v>
      </c>
      <c r="BG44" s="206"/>
    </row>
    <row r="45" spans="2:59" ht="19.95" customHeight="1" x14ac:dyDescent="0.3">
      <c r="B45" s="467"/>
      <c r="C45" s="28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735">
        <f t="shared" si="38"/>
        <v>1</v>
      </c>
      <c r="AQ45" s="14"/>
      <c r="AR45" s="193">
        <f>MIN(AP44,AR79)</f>
        <v>20</v>
      </c>
      <c r="AS45" s="193">
        <f t="shared" ref="AS45:BF45" si="45">MIN(AS44,AS79)</f>
        <v>20</v>
      </c>
      <c r="AT45" s="193">
        <f t="shared" si="45"/>
        <v>30</v>
      </c>
      <c r="AU45" s="193">
        <f t="shared" si="45"/>
        <v>20</v>
      </c>
      <c r="AV45" s="193">
        <f t="shared" si="45"/>
        <v>20</v>
      </c>
      <c r="AW45" s="193">
        <f t="shared" si="45"/>
        <v>20</v>
      </c>
      <c r="AX45" s="193">
        <f t="shared" si="45"/>
        <v>20</v>
      </c>
      <c r="AY45" s="193">
        <f t="shared" si="45"/>
        <v>18</v>
      </c>
      <c r="AZ45" s="193">
        <f t="shared" si="45"/>
        <v>18</v>
      </c>
      <c r="BA45" s="193">
        <f t="shared" si="45"/>
        <v>20</v>
      </c>
      <c r="BB45" s="193">
        <f t="shared" si="45"/>
        <v>0</v>
      </c>
      <c r="BC45" s="193">
        <f t="shared" si="45"/>
        <v>0</v>
      </c>
      <c r="BD45" s="193">
        <f t="shared" si="45"/>
        <v>0</v>
      </c>
      <c r="BE45" s="193">
        <f t="shared" si="45"/>
        <v>0</v>
      </c>
      <c r="BF45" s="207">
        <f t="shared" si="45"/>
        <v>0</v>
      </c>
      <c r="BG45" s="206"/>
    </row>
    <row r="46" spans="2:59" ht="17.25" customHeight="1" x14ac:dyDescent="0.3">
      <c r="B46" s="854" t="s">
        <v>314</v>
      </c>
      <c r="C46" s="855" t="s">
        <v>32</v>
      </c>
      <c r="D46" s="853" t="s">
        <v>341</v>
      </c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852" t="s">
        <v>340</v>
      </c>
      <c r="T46" s="735">
        <f>IF(S$52="",0,1)</f>
        <v>1</v>
      </c>
      <c r="AR46" s="205">
        <f>AR45</f>
        <v>20</v>
      </c>
      <c r="AS46" s="193">
        <f t="shared" ref="AS46:BF46" si="46">IF(AS45=0,0,AR46+AS45)</f>
        <v>40</v>
      </c>
      <c r="AT46" s="193">
        <f t="shared" si="46"/>
        <v>70</v>
      </c>
      <c r="AU46" s="193">
        <f t="shared" si="46"/>
        <v>90</v>
      </c>
      <c r="AV46" s="193">
        <f t="shared" si="46"/>
        <v>110</v>
      </c>
      <c r="AW46" s="193">
        <f t="shared" si="46"/>
        <v>130</v>
      </c>
      <c r="AX46" s="193">
        <f t="shared" si="46"/>
        <v>150</v>
      </c>
      <c r="AY46" s="193">
        <f t="shared" si="46"/>
        <v>168</v>
      </c>
      <c r="AZ46" s="193">
        <f t="shared" si="46"/>
        <v>186</v>
      </c>
      <c r="BA46" s="193">
        <f t="shared" si="46"/>
        <v>206</v>
      </c>
      <c r="BB46" s="193">
        <f t="shared" si="46"/>
        <v>0</v>
      </c>
      <c r="BC46" s="193">
        <f t="shared" si="46"/>
        <v>0</v>
      </c>
      <c r="BD46" s="193">
        <f t="shared" si="46"/>
        <v>0</v>
      </c>
      <c r="BE46" s="193">
        <f t="shared" si="46"/>
        <v>0</v>
      </c>
      <c r="BF46" s="207">
        <f t="shared" si="46"/>
        <v>0</v>
      </c>
      <c r="BG46" s="206"/>
    </row>
    <row r="47" spans="2:59" ht="18" customHeight="1" x14ac:dyDescent="0.3">
      <c r="B47" s="854"/>
      <c r="C47" s="856"/>
      <c r="D47" s="267">
        <v>1</v>
      </c>
      <c r="E47" s="267">
        <v>2</v>
      </c>
      <c r="F47" s="267">
        <v>3</v>
      </c>
      <c r="G47" s="267">
        <v>4</v>
      </c>
      <c r="H47" s="267">
        <v>5</v>
      </c>
      <c r="I47" s="267">
        <v>6</v>
      </c>
      <c r="J47" s="267">
        <v>7</v>
      </c>
      <c r="K47" s="267">
        <v>8</v>
      </c>
      <c r="L47" s="267">
        <v>9</v>
      </c>
      <c r="M47" s="267">
        <v>10</v>
      </c>
      <c r="N47" s="267">
        <v>11</v>
      </c>
      <c r="O47" s="267">
        <v>12</v>
      </c>
      <c r="P47" s="267">
        <v>13</v>
      </c>
      <c r="Q47" s="267">
        <v>14</v>
      </c>
      <c r="R47" s="267">
        <v>15</v>
      </c>
      <c r="S47" s="852"/>
      <c r="T47" s="735">
        <f>IF(S$52=0,0,1)</f>
        <v>1</v>
      </c>
      <c r="BG47" s="206"/>
    </row>
    <row r="48" spans="2:59" ht="15.75" customHeight="1" x14ac:dyDescent="0.3">
      <c r="B48" s="854"/>
      <c r="C48" s="268" t="str">
        <f>DATA!M14</f>
        <v>20T</v>
      </c>
      <c r="D48" s="269">
        <f>COUNTIFS(Medium!DL$14:DL$402,$C48,Medium!DF$14:DF$402,"&gt;="&amp;$AR$29,Medium!DF$14:DF$402,"&lt;="&amp;$AR$32)</f>
        <v>6</v>
      </c>
      <c r="E48" s="269">
        <f>COUNTIFS(Medium!DL$14:DL$402,$C48,Medium!DF$14:DF$402,"&gt;="&amp;$AS$29,Medium!DF$14:DF$402,"&lt;="&amp;AS$32)</f>
        <v>1</v>
      </c>
      <c r="F48" s="269">
        <f>COUNTIFS(Medium!DL$14:DL$402,$C48,Medium!DF$14:DF$402,"&gt;="&amp;$AT$29,Medium!DF$14:DF$402,"&lt;="&amp;AT$32)</f>
        <v>13</v>
      </c>
      <c r="G48" s="269">
        <f>COUNTIFS(Medium!DL$14:DL$402,$C48,Medium!DF$14:DF$402,"&gt;="&amp;$AU$29,Medium!DF$14:DF$402,"&lt;="&amp;AU$32)</f>
        <v>3</v>
      </c>
      <c r="H48" s="269">
        <f>COUNTIFS(Medium!DL$14:DL$402,$C48,Medium!DF$14:DF$402,"&gt;="&amp;$AV$29,Medium!DF$14:DF$402,"&lt;="&amp;AV$32)</f>
        <v>1</v>
      </c>
      <c r="I48" s="269">
        <f>COUNTIFS(Medium!DL$14:DL$402,$C48,Medium!DF$14:DF$402,"&gt;="&amp;$AW$29,Medium!DF$14:DF$402,"&lt;="&amp;AW$32)</f>
        <v>1</v>
      </c>
      <c r="J48" s="269">
        <f>COUNTIFS(Medium!DL$14:DL$402,$C48,Medium!DF$14:DF$402,"&gt;="&amp;$AX$29,Medium!DF$14:DF$402,"&lt;="&amp;AX$32)</f>
        <v>0</v>
      </c>
      <c r="K48" s="269">
        <f>COUNTIFS(Medium!DL$14:DL$402,$C48,Medium!DF$14:DF$402,"&gt;="&amp;$AY$29,Medium!DF$14:DF$402,"&lt;="&amp;AY$32)</f>
        <v>0</v>
      </c>
      <c r="L48" s="269">
        <f>COUNTIFS(Medium!DL$14:DL$402,$C48,Medium!DF$14:DF$402,"&gt;="&amp;$AZ$29,Medium!DF$14:DF$402,"&lt;="&amp;AZ$32)</f>
        <v>0</v>
      </c>
      <c r="M48" s="269">
        <f>COUNTIFS(Medium!DL$14:DL$402,$C48,Medium!DF$14:DF$402,"&gt;="&amp;$BA$29,Medium!DF$14:DF$402,"&lt;="&amp;BA$32)</f>
        <v>0</v>
      </c>
      <c r="N48" s="269">
        <f>COUNTIFS(Medium!DL$14:DL$402,$C48,Medium!DF$14:DF$402,"&gt;="&amp;$BB$29,Medium!DF$14:DF$402,"&lt;="&amp;BB$32)</f>
        <v>0</v>
      </c>
      <c r="O48" s="269">
        <f>COUNTIFS(Medium!DL$14:DL$402,$C48,Medium!DF$14:DF$402,"&gt;="&amp;$BC$29,Medium!DF$14:DF$402,"&lt;="&amp;BC$32)</f>
        <v>0</v>
      </c>
      <c r="P48" s="269">
        <f>COUNTIFS(Medium!DL$14:DL$402,$C48,Medium!DF$14:DF$402,"&gt;="&amp;$BD$29,Medium!DF$14:DF$402,"&lt;="&amp;BD$32)</f>
        <v>0</v>
      </c>
      <c r="Q48" s="269">
        <f>COUNTIFS(Medium!DL$14:DL$402,$C48,Medium!DF$14:DF$402,"&gt;="&amp;$BE$29,Medium!DF$14:DF$402,"&lt;="&amp;BE$32)</f>
        <v>0</v>
      </c>
      <c r="R48" s="269">
        <f>COUNTIFS(Medium!DL$14:DL$402,$C48,Medium!DF$14:DF$402,"&gt;="&amp;$BF$29,Medium!DF$14:DF$402,"&lt;="&amp;BF$32)</f>
        <v>0</v>
      </c>
      <c r="S48" s="269">
        <f>SUM(D48:R48)</f>
        <v>25</v>
      </c>
      <c r="T48" s="735">
        <f t="shared" ref="T48:T53" si="47">IF(S$52=0,0,1)</f>
        <v>1</v>
      </c>
      <c r="BG48" s="206"/>
    </row>
    <row r="49" spans="2:60" ht="15.75" customHeight="1" x14ac:dyDescent="0.3">
      <c r="B49" s="854"/>
      <c r="C49" s="268" t="str">
        <f>IF(DATA!N14="","",DATA!N14)</f>
        <v>20E</v>
      </c>
      <c r="D49" s="269">
        <f>COUNTIFS(Medium!DL$14:DL$402,$C49,Medium!DF$14:DF$402,"&gt;="&amp;$AR$29,Medium!DF$14:DF$402,"&lt;="&amp;$AR$32)</f>
        <v>14</v>
      </c>
      <c r="E49" s="269">
        <f>COUNTIFS(Medium!DL$14:DL$402,$C49,Medium!DF$14:DF$402,"&gt;="&amp;$AS$29,Medium!DF$14:DF$402,"&lt;="&amp;AS$32)</f>
        <v>19</v>
      </c>
      <c r="F49" s="269">
        <f>COUNTIFS(Medium!DL$14:DL$402,$C49,Medium!DF$14:DF$402,"&gt;="&amp;$AT$29,Medium!DF$14:DF$402,"&lt;="&amp;AT$32)</f>
        <v>17</v>
      </c>
      <c r="G49" s="269">
        <f>COUNTIFS(Medium!DL$14:DL$402,$C49,Medium!DF$14:DF$402,"&gt;="&amp;$AU$29,Medium!DF$14:DF$402,"&lt;="&amp;AU$32)</f>
        <v>17</v>
      </c>
      <c r="H49" s="269">
        <f>COUNTIFS(Medium!DL$14:DL$402,$C49,Medium!DF$14:DF$402,"&gt;="&amp;$AV$29,Medium!DF$14:DF$402,"&lt;="&amp;AV$32)</f>
        <v>19</v>
      </c>
      <c r="I49" s="269">
        <f>COUNTIFS(Medium!DL$14:DL$402,$C49,Medium!DF$14:DF$402,"&gt;="&amp;$AW$29,Medium!DF$14:DF$402,"&lt;="&amp;AW$32)</f>
        <v>19</v>
      </c>
      <c r="J49" s="269">
        <f>COUNTIFS(Medium!DL$14:DL$402,$C49,Medium!DF$14:DF$402,"&gt;="&amp;$AX$29,Medium!DF$14:DF$402,"&lt;="&amp;AX$32)</f>
        <v>20</v>
      </c>
      <c r="K49" s="269">
        <f>COUNTIFS(Medium!DL$14:DL$402,$C49,Medium!DF$14:DF$402,"&gt;="&amp;$AY$29,Medium!DF$14:DF$402,"&lt;="&amp;AY$32)</f>
        <v>18</v>
      </c>
      <c r="L49" s="269">
        <f>COUNTIFS(Medium!DL$14:DL$402,$C49,Medium!DF$14:DF$402,"&gt;="&amp;$AZ$29,Medium!DF$14:DF$402,"&lt;="&amp;AZ$32)</f>
        <v>18</v>
      </c>
      <c r="M49" s="269">
        <f>COUNTIFS(Medium!DL$14:DL$402,$C49,Medium!DF$14:DF$402,"&gt;="&amp;$BA$29,Medium!DF$14:DF$402,"&lt;="&amp;BA$32)</f>
        <v>20</v>
      </c>
      <c r="N49" s="269">
        <f>COUNTIFS(Medium!DL$14:DL$402,$C49,Medium!DF$14:DF$402,"&gt;="&amp;$BB$29,Medium!DF$14:DF$402,"&lt;="&amp;BB$32)</f>
        <v>0</v>
      </c>
      <c r="O49" s="269">
        <f>COUNTIFS(Medium!DL$14:DL$402,$C49,Medium!DF$14:DF$402,"&gt;="&amp;$BC$29,Medium!DF$14:DF$402,"&lt;="&amp;BC$32)</f>
        <v>0</v>
      </c>
      <c r="P49" s="269">
        <f>COUNTIFS(Medium!DL$14:DL$402,$C49,Medium!DF$14:DF$402,"&gt;="&amp;$BD$29,Medium!DF$14:DF$402,"&lt;="&amp;BD$32)</f>
        <v>0</v>
      </c>
      <c r="Q49" s="269">
        <f>COUNTIFS(Medium!DL$14:DL$402,$C49,Medium!DF$14:DF$402,"&gt;="&amp;$BE$29,Medium!DF$14:DF$402,"&lt;="&amp;BE$32)</f>
        <v>0</v>
      </c>
      <c r="R49" s="269">
        <f>COUNTIFS(Medium!DL$14:DL$402,$C49,Medium!DF$14:DF$402,"&gt;="&amp;$BF$29,Medium!DF$14:DF$402,"&lt;="&amp;BF$32)</f>
        <v>0</v>
      </c>
      <c r="S49" s="269">
        <f>SUM(D49:R49)</f>
        <v>181</v>
      </c>
      <c r="T49" s="735">
        <f t="shared" si="47"/>
        <v>1</v>
      </c>
      <c r="AR49">
        <v>1</v>
      </c>
      <c r="AS49">
        <f t="shared" ref="AS49:BF49" si="48">IF(AS50=0,0,AR49+AR51)</f>
        <v>21</v>
      </c>
      <c r="AT49">
        <f t="shared" si="48"/>
        <v>41</v>
      </c>
      <c r="AU49">
        <f t="shared" si="48"/>
        <v>71</v>
      </c>
      <c r="AV49">
        <f t="shared" si="48"/>
        <v>91</v>
      </c>
      <c r="AW49">
        <f t="shared" si="48"/>
        <v>111</v>
      </c>
      <c r="AX49">
        <f t="shared" si="48"/>
        <v>131</v>
      </c>
      <c r="AY49">
        <f t="shared" si="48"/>
        <v>151</v>
      </c>
      <c r="AZ49">
        <f t="shared" si="48"/>
        <v>169</v>
      </c>
      <c r="BA49">
        <f t="shared" si="48"/>
        <v>187</v>
      </c>
      <c r="BB49">
        <f t="shared" si="48"/>
        <v>0</v>
      </c>
      <c r="BC49">
        <f t="shared" si="48"/>
        <v>0</v>
      </c>
      <c r="BD49">
        <f t="shared" si="48"/>
        <v>0</v>
      </c>
      <c r="BE49">
        <f t="shared" si="48"/>
        <v>0</v>
      </c>
      <c r="BF49">
        <f t="shared" si="48"/>
        <v>0</v>
      </c>
      <c r="BG49" s="206"/>
    </row>
    <row r="50" spans="2:60" ht="15.75" customHeight="1" x14ac:dyDescent="0.3">
      <c r="B50" s="854"/>
      <c r="C50" s="268" t="str">
        <f>IF(DATA!O14="","",DATA!O14)</f>
        <v>20U</v>
      </c>
      <c r="D50" s="269">
        <f>COUNTIFS(Medium!DL$14:DL$402,$C50,Medium!DF$14:DF$402,"&gt;="&amp;$AR$29,Medium!DF$14:DF$402,"&lt;="&amp;$AR$32)</f>
        <v>0</v>
      </c>
      <c r="E50" s="269">
        <f>COUNTIFS(Medium!DL$14:DL$402,$C50,Medium!DF$14:DF$402,"&gt;="&amp;$AS$29,Medium!DF$14:DF$402,"&lt;="&amp;AS$32)</f>
        <v>0</v>
      </c>
      <c r="F50" s="269">
        <f>COUNTIFS(Medium!DL$14:DL$402,$C50,Medium!DF$14:DF$402,"&gt;="&amp;$AT$29,Medium!DF$14:DF$402,"&lt;="&amp;AT$32)</f>
        <v>0</v>
      </c>
      <c r="G50" s="269">
        <f>COUNTIFS(Medium!DL$14:DL$402,$C50,Medium!DF$14:DF$402,"&gt;="&amp;$AU$29,Medium!DF$14:DF$402,"&lt;="&amp;AU$32)</f>
        <v>0</v>
      </c>
      <c r="H50" s="269">
        <f>COUNTIFS(Medium!DL$14:DL$402,$C50,Medium!DF$14:DF$402,"&gt;="&amp;$AV$29,Medium!DF$14:DF$402,"&lt;="&amp;AV$32)</f>
        <v>0</v>
      </c>
      <c r="I50" s="269">
        <f>COUNTIFS(Medium!DL$14:DL$402,$C50,Medium!DF$14:DF$402,"&gt;="&amp;$AW$29,Medium!DF$14:DF$402,"&lt;="&amp;AW$32)</f>
        <v>0</v>
      </c>
      <c r="J50" s="269">
        <f>COUNTIFS(Medium!DL$14:DL$402,$C50,Medium!DF$14:DF$402,"&gt;="&amp;$AX$29,Medium!DF$14:DF$402,"&lt;="&amp;AX$32)</f>
        <v>0</v>
      </c>
      <c r="K50" s="269">
        <f>COUNTIFS(Medium!DL$14:DL$402,$C50,Medium!DF$14:DF$402,"&gt;="&amp;$AY$29,Medium!DF$14:DF$402,"&lt;="&amp;AY$32)</f>
        <v>0</v>
      </c>
      <c r="L50" s="269">
        <f>COUNTIFS(Medium!DL$14:DL$402,$C50,Medium!DF$14:DF$402,"&gt;="&amp;$AZ$29,Medium!DF$14:DF$402,"&lt;="&amp;AZ$32)</f>
        <v>0</v>
      </c>
      <c r="M50" s="269">
        <f>COUNTIFS(Medium!DL$14:DL$402,$C50,Medium!DF$14:DF$402,"&gt;="&amp;$BA$29,Medium!DF$14:DF$402,"&lt;="&amp;BA$32)</f>
        <v>0</v>
      </c>
      <c r="N50" s="269">
        <f>COUNTIFS(Medium!DL$14:DL$402,$C50,Medium!DF$14:DF$402,"&gt;="&amp;$BB$29,Medium!DF$14:DF$402,"&lt;="&amp;BB$32)</f>
        <v>0</v>
      </c>
      <c r="O50" s="269">
        <f>COUNTIFS(Medium!DL$14:DL$402,$C50,Medium!DF$14:DF$402,"&gt;="&amp;$BC$29,Medium!DF$14:DF$402,"&lt;="&amp;BC$32)</f>
        <v>0</v>
      </c>
      <c r="P50" s="269">
        <f>COUNTIFS(Medium!DL$14:DL$402,$C50,Medium!DF$14:DF$402,"&gt;="&amp;$BD$29,Medium!DF$14:DF$402,"&lt;="&amp;BD$32)</f>
        <v>0</v>
      </c>
      <c r="Q50" s="269">
        <f>COUNTIFS(Medium!DL$14:DL$402,$C50,Medium!DF$14:DF$402,"&gt;="&amp;$BE$29,Medium!DF$14:DF$402,"&lt;="&amp;BE$32)</f>
        <v>0</v>
      </c>
      <c r="R50" s="269">
        <f>COUNTIFS(Medium!DL$14:DL$402,$C50,Medium!DF$14:DF$402,"&gt;="&amp;$BF$29,Medium!DF$14:DF$402,"&lt;="&amp;BF$32)</f>
        <v>0</v>
      </c>
      <c r="S50" s="269">
        <f>SUM(D50:R50)</f>
        <v>0</v>
      </c>
      <c r="T50" s="735">
        <f t="shared" si="47"/>
        <v>1</v>
      </c>
      <c r="AP50">
        <f>DATA!P39</f>
        <v>206</v>
      </c>
      <c r="AQ50" s="14" t="s">
        <v>318</v>
      </c>
      <c r="AR50" s="193"/>
      <c r="AS50" s="193">
        <f>IF(SUM(AP50-AR80)&lt;0,0,SUM(AP50-AR80))</f>
        <v>186</v>
      </c>
      <c r="AT50" s="193">
        <f>AS50-AS51</f>
        <v>166</v>
      </c>
      <c r="AU50" s="193">
        <f t="shared" ref="AU50:BC50" si="49">AT50-AT51</f>
        <v>136</v>
      </c>
      <c r="AV50" s="193">
        <f t="shared" si="49"/>
        <v>116</v>
      </c>
      <c r="AW50" s="193">
        <f t="shared" si="49"/>
        <v>96</v>
      </c>
      <c r="AX50" s="193">
        <f t="shared" si="49"/>
        <v>76</v>
      </c>
      <c r="AY50" s="193">
        <f t="shared" si="49"/>
        <v>56</v>
      </c>
      <c r="AZ50" s="193">
        <f t="shared" si="49"/>
        <v>38</v>
      </c>
      <c r="BA50" s="193">
        <f t="shared" si="49"/>
        <v>20</v>
      </c>
      <c r="BB50" s="193">
        <f t="shared" si="49"/>
        <v>0</v>
      </c>
      <c r="BC50" s="193">
        <f t="shared" si="49"/>
        <v>0</v>
      </c>
      <c r="BD50" s="193">
        <f>BC50-BC51</f>
        <v>0</v>
      </c>
      <c r="BE50" s="193">
        <f>BD50-BD51</f>
        <v>0</v>
      </c>
      <c r="BF50" s="207">
        <f>BE50-BE51</f>
        <v>0</v>
      </c>
      <c r="BG50" s="206"/>
    </row>
    <row r="51" spans="2:60" ht="15" x14ac:dyDescent="0.3">
      <c r="B51" s="854"/>
      <c r="C51" s="268" t="str">
        <f>IF(DATA!P14="","",DATA!P14)</f>
        <v>20K</v>
      </c>
      <c r="D51" s="269">
        <f>COUNTIFS(Medium!DL$14:DL$402,$C51,Medium!DF$14:DF$402,"&gt;="&amp;$AR$29,Medium!DF$14:DF$402,"&lt;="&amp;$AR$32)</f>
        <v>0</v>
      </c>
      <c r="E51" s="269">
        <f>COUNTIFS(Medium!DL$14:DL$402,$C51,Medium!DF$14:DF$402,"&gt;="&amp;$AS$29,Medium!DF$14:DF$402,"&lt;="&amp;AS$32)</f>
        <v>0</v>
      </c>
      <c r="F51" s="269">
        <f>COUNTIFS(Medium!DL$14:DL$402,$C51,Medium!DF$14:DF$402,"&gt;="&amp;$AT$29,Medium!DF$14:DF$402,"&lt;="&amp;AT$32)</f>
        <v>0</v>
      </c>
      <c r="G51" s="269">
        <f>COUNTIFS(Medium!DL$14:DL$402,$C51,Medium!DF$14:DF$402,"&gt;="&amp;$AU$29,Medium!DF$14:DF$402,"&lt;="&amp;AU$32)</f>
        <v>0</v>
      </c>
      <c r="H51" s="269">
        <f>COUNTIFS(Medium!DL$14:DL$402,$C51,Medium!DF$14:DF$402,"&gt;="&amp;$AV$29,Medium!DF$14:DF$402,"&lt;="&amp;AV$32)</f>
        <v>0</v>
      </c>
      <c r="I51" s="269">
        <f>COUNTIFS(Medium!DL$14:DL$402,$C51,Medium!DF$14:DF$402,"&gt;="&amp;$AW$29,Medium!DF$14:DF$402,"&lt;="&amp;AW$32)</f>
        <v>0</v>
      </c>
      <c r="J51" s="269">
        <f>COUNTIFS(Medium!DL$14:DL$402,$C51,Medium!DF$14:DF$402,"&gt;="&amp;$AX$29,Medium!DF$14:DF$402,"&lt;="&amp;AX$32)</f>
        <v>0</v>
      </c>
      <c r="K51" s="269">
        <f>COUNTIFS(Medium!DL$14:DL$402,$C51,Medium!DF$14:DF$402,"&gt;="&amp;$AY$29,Medium!DF$14:DF$402,"&lt;="&amp;AY$32)</f>
        <v>0</v>
      </c>
      <c r="L51" s="269">
        <f>COUNTIFS(Medium!DL$14:DL$402,$C51,Medium!DF$14:DF$402,"&gt;="&amp;$AZ$29,Medium!DF$14:DF$402,"&lt;="&amp;AZ$32)</f>
        <v>0</v>
      </c>
      <c r="M51" s="269">
        <f>COUNTIFS(Medium!DL$14:DL$402,$C51,Medium!DF$14:DF$402,"&gt;="&amp;$BA$29,Medium!DF$14:DF$402,"&lt;="&amp;BA$32)</f>
        <v>0</v>
      </c>
      <c r="N51" s="269">
        <f>COUNTIFS(Medium!DL$14:DL$402,$C51,Medium!DF$14:DF$402,"&gt;="&amp;$BB$29,Medium!DF$14:DF$402,"&lt;="&amp;BB$32)</f>
        <v>0</v>
      </c>
      <c r="O51" s="269">
        <f>COUNTIFS(Medium!DL$14:DL$402,$C51,Medium!DF$14:DF$402,"&gt;="&amp;$BC$29,Medium!DF$14:DF$402,"&lt;="&amp;BC$32)</f>
        <v>0</v>
      </c>
      <c r="P51" s="269">
        <f>COUNTIFS(Medium!DL$14:DL$402,$C51,Medium!DF$14:DF$402,"&gt;="&amp;$BD$29,Medium!DF$14:DF$402,"&lt;="&amp;BD$32)</f>
        <v>0</v>
      </c>
      <c r="Q51" s="269">
        <f>COUNTIFS(Medium!DL$14:DL$402,$C51,Medium!DF$14:DF$402,"&gt;="&amp;$BE$29,Medium!DF$14:DF$402,"&lt;="&amp;BE$32)</f>
        <v>0</v>
      </c>
      <c r="R51" s="269">
        <f>COUNTIFS(Medium!DL$14:DL$402,$C51,Medium!DF$14:DF$402,"&gt;="&amp;$BF$29,Medium!DF$14:DF$402,"&lt;="&amp;BF$32)</f>
        <v>0</v>
      </c>
      <c r="S51" s="269">
        <f>SUM(D51:R51)</f>
        <v>0</v>
      </c>
      <c r="T51" s="735">
        <f t="shared" si="47"/>
        <v>1</v>
      </c>
      <c r="AQ51" s="14"/>
      <c r="AR51" s="193">
        <f>MIN(AP50,AR80)</f>
        <v>20</v>
      </c>
      <c r="AS51" s="193">
        <f t="shared" ref="AS51:BF51" si="50">MIN(AS50,AS80)</f>
        <v>20</v>
      </c>
      <c r="AT51" s="193">
        <f t="shared" si="50"/>
        <v>30</v>
      </c>
      <c r="AU51" s="193">
        <f t="shared" si="50"/>
        <v>20</v>
      </c>
      <c r="AV51" s="193">
        <f t="shared" si="50"/>
        <v>20</v>
      </c>
      <c r="AW51" s="193">
        <f t="shared" si="50"/>
        <v>20</v>
      </c>
      <c r="AX51" s="193">
        <f t="shared" si="50"/>
        <v>20</v>
      </c>
      <c r="AY51" s="193">
        <f t="shared" si="50"/>
        <v>18</v>
      </c>
      <c r="AZ51" s="193">
        <f t="shared" si="50"/>
        <v>18</v>
      </c>
      <c r="BA51" s="193">
        <f t="shared" si="50"/>
        <v>20</v>
      </c>
      <c r="BB51" s="193">
        <f t="shared" si="50"/>
        <v>0</v>
      </c>
      <c r="BC51" s="193">
        <f t="shared" si="50"/>
        <v>0</v>
      </c>
      <c r="BD51" s="193">
        <f t="shared" si="50"/>
        <v>0</v>
      </c>
      <c r="BE51" s="193">
        <f t="shared" si="50"/>
        <v>0</v>
      </c>
      <c r="BF51" s="207">
        <f t="shared" si="50"/>
        <v>0</v>
      </c>
      <c r="BG51" s="206"/>
    </row>
    <row r="52" spans="2:60" ht="22.8" x14ac:dyDescent="0.3">
      <c r="B52" s="854"/>
      <c r="C52" s="270" t="s">
        <v>72</v>
      </c>
      <c r="D52" s="271">
        <f t="shared" ref="D52:S52" si="51">SUM(D48:D51)</f>
        <v>20</v>
      </c>
      <c r="E52" s="271">
        <f t="shared" si="51"/>
        <v>20</v>
      </c>
      <c r="F52" s="271">
        <f t="shared" si="51"/>
        <v>30</v>
      </c>
      <c r="G52" s="271">
        <f t="shared" si="51"/>
        <v>20</v>
      </c>
      <c r="H52" s="271">
        <f t="shared" si="51"/>
        <v>20</v>
      </c>
      <c r="I52" s="271">
        <f t="shared" si="51"/>
        <v>20</v>
      </c>
      <c r="J52" s="271">
        <f t="shared" si="51"/>
        <v>20</v>
      </c>
      <c r="K52" s="271">
        <f t="shared" si="51"/>
        <v>18</v>
      </c>
      <c r="L52" s="271">
        <f t="shared" si="51"/>
        <v>18</v>
      </c>
      <c r="M52" s="271">
        <f t="shared" si="51"/>
        <v>20</v>
      </c>
      <c r="N52" s="271">
        <f t="shared" si="51"/>
        <v>0</v>
      </c>
      <c r="O52" s="271">
        <f t="shared" si="51"/>
        <v>0</v>
      </c>
      <c r="P52" s="271">
        <f t="shared" si="51"/>
        <v>0</v>
      </c>
      <c r="Q52" s="271">
        <f t="shared" si="51"/>
        <v>0</v>
      </c>
      <c r="R52" s="271">
        <f t="shared" si="51"/>
        <v>0</v>
      </c>
      <c r="S52" s="272">
        <f t="shared" si="51"/>
        <v>206</v>
      </c>
      <c r="T52" s="735">
        <f t="shared" si="47"/>
        <v>1</v>
      </c>
      <c r="AR52" s="205">
        <f>AR51</f>
        <v>20</v>
      </c>
      <c r="AS52" s="193">
        <f t="shared" ref="AS52:BF52" si="52">IF(AS51=0,0,AR52+AS51)</f>
        <v>40</v>
      </c>
      <c r="AT52" s="193">
        <f t="shared" si="52"/>
        <v>70</v>
      </c>
      <c r="AU52" s="193">
        <f t="shared" si="52"/>
        <v>90</v>
      </c>
      <c r="AV52" s="193">
        <f t="shared" si="52"/>
        <v>110</v>
      </c>
      <c r="AW52" s="193">
        <f t="shared" si="52"/>
        <v>130</v>
      </c>
      <c r="AX52" s="193">
        <f t="shared" si="52"/>
        <v>150</v>
      </c>
      <c r="AY52" s="193">
        <f t="shared" si="52"/>
        <v>168</v>
      </c>
      <c r="AZ52" s="193">
        <f t="shared" si="52"/>
        <v>186</v>
      </c>
      <c r="BA52" s="193">
        <f t="shared" si="52"/>
        <v>206</v>
      </c>
      <c r="BB52" s="193">
        <f t="shared" si="52"/>
        <v>0</v>
      </c>
      <c r="BC52" s="193">
        <f t="shared" si="52"/>
        <v>0</v>
      </c>
      <c r="BD52" s="193">
        <f t="shared" si="52"/>
        <v>0</v>
      </c>
      <c r="BE52" s="193">
        <f t="shared" si="52"/>
        <v>0</v>
      </c>
      <c r="BF52" s="207">
        <f t="shared" si="52"/>
        <v>0</v>
      </c>
      <c r="BG52" s="206"/>
    </row>
    <row r="53" spans="2:60" ht="19.95" customHeight="1" x14ac:dyDescent="0.3">
      <c r="B53" s="467"/>
      <c r="C53" s="28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735">
        <f t="shared" si="47"/>
        <v>1</v>
      </c>
      <c r="BG53" s="206"/>
    </row>
    <row r="54" spans="2:60" ht="18.75" customHeight="1" x14ac:dyDescent="0.3">
      <c r="B54" s="854" t="s">
        <v>315</v>
      </c>
      <c r="C54" s="855" t="s">
        <v>32</v>
      </c>
      <c r="D54" s="853" t="s">
        <v>341</v>
      </c>
      <c r="E54" s="853"/>
      <c r="F54" s="853"/>
      <c r="G54" s="853"/>
      <c r="H54" s="853"/>
      <c r="I54" s="853"/>
      <c r="J54" s="853"/>
      <c r="K54" s="853"/>
      <c r="L54" s="853"/>
      <c r="M54" s="853"/>
      <c r="N54" s="853"/>
      <c r="O54" s="853"/>
      <c r="P54" s="853"/>
      <c r="Q54" s="853"/>
      <c r="R54" s="853"/>
      <c r="S54" s="852" t="s">
        <v>340</v>
      </c>
      <c r="T54" s="735">
        <f>IF(S$60=0,0,1)</f>
        <v>1</v>
      </c>
      <c r="BG54" s="206"/>
    </row>
    <row r="55" spans="2:60" ht="15.75" customHeight="1" x14ac:dyDescent="0.3">
      <c r="B55" s="854"/>
      <c r="C55" s="856"/>
      <c r="D55" s="267">
        <v>1</v>
      </c>
      <c r="E55" s="267">
        <v>2</v>
      </c>
      <c r="F55" s="267">
        <v>3</v>
      </c>
      <c r="G55" s="267">
        <v>4</v>
      </c>
      <c r="H55" s="267">
        <v>5</v>
      </c>
      <c r="I55" s="267">
        <v>6</v>
      </c>
      <c r="J55" s="267">
        <v>7</v>
      </c>
      <c r="K55" s="267">
        <v>8</v>
      </c>
      <c r="L55" s="267">
        <v>9</v>
      </c>
      <c r="M55" s="267">
        <v>10</v>
      </c>
      <c r="N55" s="267">
        <v>11</v>
      </c>
      <c r="O55" s="267">
        <v>12</v>
      </c>
      <c r="P55" s="267">
        <v>13</v>
      </c>
      <c r="Q55" s="267">
        <v>14</v>
      </c>
      <c r="R55" s="267">
        <v>15</v>
      </c>
      <c r="S55" s="852"/>
      <c r="T55" s="735">
        <f t="shared" ref="T55:T60" si="53">IF(S$60=0,0,1)</f>
        <v>1</v>
      </c>
      <c r="AR55">
        <v>1</v>
      </c>
      <c r="AS55">
        <f t="shared" ref="AS55:BF55" si="54">IF(AS56=0,0,AR55+AR57)</f>
        <v>21</v>
      </c>
      <c r="AT55">
        <f t="shared" si="54"/>
        <v>41</v>
      </c>
      <c r="AU55">
        <f t="shared" si="54"/>
        <v>71</v>
      </c>
      <c r="AV55">
        <f t="shared" si="54"/>
        <v>91</v>
      </c>
      <c r="AW55">
        <f>IF(AW56=0,0,AV55+AV57)</f>
        <v>111</v>
      </c>
      <c r="AX55">
        <f t="shared" si="54"/>
        <v>131</v>
      </c>
      <c r="AY55">
        <f t="shared" si="54"/>
        <v>151</v>
      </c>
      <c r="AZ55">
        <f t="shared" si="54"/>
        <v>169</v>
      </c>
      <c r="BA55">
        <f t="shared" si="54"/>
        <v>187</v>
      </c>
      <c r="BB55">
        <f t="shared" si="54"/>
        <v>0</v>
      </c>
      <c r="BC55">
        <f t="shared" si="54"/>
        <v>0</v>
      </c>
      <c r="BD55">
        <f t="shared" si="54"/>
        <v>0</v>
      </c>
      <c r="BE55">
        <f t="shared" si="54"/>
        <v>0</v>
      </c>
      <c r="BF55">
        <f t="shared" si="54"/>
        <v>0</v>
      </c>
      <c r="BG55" s="206"/>
    </row>
    <row r="56" spans="2:60" ht="15.75" customHeight="1" x14ac:dyDescent="0.3">
      <c r="B56" s="854"/>
      <c r="C56" s="268" t="str">
        <f>DATA!M15</f>
        <v>21T</v>
      </c>
      <c r="D56" s="269">
        <f>COUNTIFS(Medium!DM$14:DM$402,$C56,Medium!DF$14:DF$402,"&gt;="&amp;$AR$33,Medium!DF$14:DF$402,"&lt;="&amp;$AR$36)</f>
        <v>6</v>
      </c>
      <c r="E56" s="269">
        <f>COUNTIFS(Medium!DM$14:DM$402,$C56,Medium!DF$14:DF$402,"&gt;="&amp;$AS$33,Medium!DF$14:DF$402,"&lt;="&amp;AS$36)</f>
        <v>1</v>
      </c>
      <c r="F56" s="269">
        <f>COUNTIFS(Medium!DM$14:DM$402,$C56,Medium!DF$14:DF$402,"&gt;="&amp;$AT$33,Medium!DF$14:DF$402,"&lt;="&amp;AT$36)</f>
        <v>13</v>
      </c>
      <c r="G56" s="269">
        <f>COUNTIFS(Medium!DM$14:DM$402,$C56,Medium!DF$14:DF$402,"&gt;="&amp;$AU$33,Medium!DF$14:DF$402,"&lt;="&amp;AU$36)</f>
        <v>3</v>
      </c>
      <c r="H56" s="269">
        <f>COUNTIFS(Medium!DM$14:DM$402,$C56,Medium!DF$14:DF$402,"&gt;="&amp;$AV$33,Medium!DF$14:DF$402,"&lt;="&amp;AV$36)</f>
        <v>1</v>
      </c>
      <c r="I56" s="269">
        <f>COUNTIFS(Medium!DM$14:DM$402,$C56,Medium!DF$14:DF$402,"&gt;="&amp;$AW$33,Medium!DF$14:DF$402,"&lt;="&amp;AW$36)</f>
        <v>1</v>
      </c>
      <c r="J56" s="269">
        <f>COUNTIFS(Medium!DM$14:DM$402,$C56,Medium!DF$14:DF$402,"&gt;="&amp;$AX$33,Medium!DF$14:DF$402,"&lt;="&amp;AX$36)</f>
        <v>0</v>
      </c>
      <c r="K56" s="269">
        <f>COUNTIFS(Medium!DM$14:DM$402,$C56,Medium!DF$14:DF$402,"&gt;="&amp;$AY$33,Medium!DF$14:DF$402,"&lt;="&amp;AY$36)</f>
        <v>0</v>
      </c>
      <c r="L56" s="269">
        <f>COUNTIFS(Medium!DM$14:DM$402,$C56,Medium!DF$14:DF$402,"&gt;="&amp;$AZ$33,Medium!DF$14:DF$402,"&lt;="&amp;AZ$36)</f>
        <v>0</v>
      </c>
      <c r="M56" s="269">
        <f>COUNTIFS(Medium!DM$14:DM$402,$C56,Medium!DF$14:DF$402,"&gt;="&amp;$BA$33,Medium!DF$14:DF$402,"&lt;="&amp;BA$36)</f>
        <v>0</v>
      </c>
      <c r="N56" s="269">
        <f>COUNTIFS(Medium!DM$14:DM$402,$C56,Medium!DF$14:DF$402,"&gt;="&amp;$BB$33,Medium!DF$14:DF$402,"&lt;="&amp;BB$36)</f>
        <v>0</v>
      </c>
      <c r="O56" s="269">
        <f>COUNTIFS(Medium!DM$14:DM$402,$C56,Medium!DF$14:DF$402,"&gt;="&amp;$BC$33,Medium!DF$14:DF$402,"&lt;="&amp;BC$36)</f>
        <v>0</v>
      </c>
      <c r="P56" s="269">
        <f>COUNTIFS(Medium!DM$14:DM$402,$C56,Medium!DF$14:DF$402,"&gt;="&amp;$BD$33,Medium!DF$14:DF$402,"&lt;="&amp;BD$36)</f>
        <v>0</v>
      </c>
      <c r="Q56" s="269">
        <f>COUNTIFS(Medium!DM$14:DM$402,$C56,Medium!DF$14:DF$402,"&gt;="&amp;$BE$33,Medium!DF$14:DF$402,"&lt;="&amp;BE$36)</f>
        <v>0</v>
      </c>
      <c r="R56" s="269">
        <f>COUNTIFS(Medium!DM$14:DM$402,$C56,Medium!DF$14:DF$402,"&gt;="&amp;$BF$33,Medium!DF$14:DF$402,"&lt;="&amp;BF$36)</f>
        <v>0</v>
      </c>
      <c r="S56" s="269">
        <f>SUM(D56:R56)</f>
        <v>25</v>
      </c>
      <c r="T56" s="735">
        <f t="shared" si="53"/>
        <v>1</v>
      </c>
      <c r="AP56">
        <f>DATA!P39</f>
        <v>206</v>
      </c>
      <c r="AQ56" s="14" t="s">
        <v>319</v>
      </c>
      <c r="AR56" s="193"/>
      <c r="AS56" s="193">
        <f>IF(SUM(AP56-AR81)&lt;0,0,SUM(AP56-AR81))</f>
        <v>186</v>
      </c>
      <c r="AT56" s="193">
        <f>AS56-AS57</f>
        <v>166</v>
      </c>
      <c r="AU56" s="193">
        <f t="shared" ref="AU56:BC56" si="55">AT56-AT57</f>
        <v>136</v>
      </c>
      <c r="AV56" s="193">
        <f t="shared" si="55"/>
        <v>116</v>
      </c>
      <c r="AW56" s="193">
        <f t="shared" si="55"/>
        <v>96</v>
      </c>
      <c r="AX56" s="193">
        <f t="shared" si="55"/>
        <v>76</v>
      </c>
      <c r="AY56" s="193">
        <f t="shared" si="55"/>
        <v>56</v>
      </c>
      <c r="AZ56" s="193">
        <f t="shared" si="55"/>
        <v>38</v>
      </c>
      <c r="BA56" s="193">
        <f t="shared" si="55"/>
        <v>20</v>
      </c>
      <c r="BB56" s="193">
        <f t="shared" si="55"/>
        <v>0</v>
      </c>
      <c r="BC56" s="193">
        <f t="shared" si="55"/>
        <v>0</v>
      </c>
      <c r="BD56" s="193">
        <f>BC56-BC57</f>
        <v>0</v>
      </c>
      <c r="BE56" s="193">
        <f>BD56-BD57</f>
        <v>0</v>
      </c>
      <c r="BF56" s="207">
        <f>BE56-BE57</f>
        <v>0</v>
      </c>
      <c r="BG56" s="206"/>
    </row>
    <row r="57" spans="2:60" ht="15.75" customHeight="1" x14ac:dyDescent="0.3">
      <c r="B57" s="854"/>
      <c r="C57" s="268" t="str">
        <f>IF(DATA!N15="","",DATA!N15)</f>
        <v>21E</v>
      </c>
      <c r="D57" s="269">
        <f>COUNTIFS(Medium!DM$14:DM$402,$C57,Medium!DF$14:DF$402,"&gt;="&amp;$AR$33,Medium!DF$14:DF$402,"&lt;="&amp;$AR$36)</f>
        <v>14</v>
      </c>
      <c r="E57" s="269">
        <f>COUNTIFS(Medium!DM$14:DM$402,$C57,Medium!DF$14:DF$402,"&gt;="&amp;$AS$33,Medium!DF$14:DF$402,"&lt;="&amp;AS$36)</f>
        <v>19</v>
      </c>
      <c r="F57" s="269">
        <f>COUNTIFS(Medium!DM$14:DM$402,$C57,Medium!DF$14:DF$402,"&gt;="&amp;$AT$33,Medium!DF$14:DF$402,"&lt;="&amp;AT$36)</f>
        <v>17</v>
      </c>
      <c r="G57" s="269">
        <f>COUNTIFS(Medium!DM$14:DM$402,$C57,Medium!DF$14:DF$402,"&gt;="&amp;$AU$33,Medium!DF$14:DF$402,"&lt;="&amp;AU$36)</f>
        <v>17</v>
      </c>
      <c r="H57" s="269">
        <f>COUNTIFS(Medium!DM$14:DM$402,$C57,Medium!DF$14:DF$402,"&gt;="&amp;$AV$33,Medium!DF$14:DF$402,"&lt;="&amp;AV$36)</f>
        <v>19</v>
      </c>
      <c r="I57" s="269">
        <f>COUNTIFS(Medium!DM$14:DM$402,$C57,Medium!DF$14:DF$402,"&gt;="&amp;$AW$33,Medium!DF$14:DF$402,"&lt;="&amp;AW$36)</f>
        <v>19</v>
      </c>
      <c r="J57" s="269">
        <f>COUNTIFS(Medium!DM$14:DM$402,$C57,Medium!DF$14:DF$402,"&gt;="&amp;$AX$33,Medium!DF$14:DF$402,"&lt;="&amp;AX$36)</f>
        <v>20</v>
      </c>
      <c r="K57" s="269">
        <f>COUNTIFS(Medium!DM$14:DM$402,$C57,Medium!DF$14:DF$402,"&gt;="&amp;$AY$33,Medium!DF$14:DF$402,"&lt;="&amp;AY$36)</f>
        <v>18</v>
      </c>
      <c r="L57" s="269">
        <f>COUNTIFS(Medium!DM$14:DM$402,$C57,Medium!DF$14:DF$402,"&gt;="&amp;$AZ$33,Medium!DF$14:DF$402,"&lt;="&amp;AZ$36)</f>
        <v>18</v>
      </c>
      <c r="M57" s="269">
        <f>COUNTIFS(Medium!DM$14:DM$402,$C57,Medium!DF$14:DF$402,"&gt;="&amp;$BA$33,Medium!DF$14:DF$402,"&lt;="&amp;BA$36)</f>
        <v>20</v>
      </c>
      <c r="N57" s="269">
        <f>COUNTIFS(Medium!DM$14:DM$402,$C57,Medium!DF$14:DF$402,"&gt;="&amp;$BB$33,Medium!DF$14:DF$402,"&lt;="&amp;BB$36)</f>
        <v>0</v>
      </c>
      <c r="O57" s="269">
        <f>COUNTIFS(Medium!DM$14:DM$402,$C57,Medium!DF$14:DF$402,"&gt;="&amp;$BC$33,Medium!DF$14:DF$402,"&lt;="&amp;BC$36)</f>
        <v>0</v>
      </c>
      <c r="P57" s="269">
        <f>COUNTIFS(Medium!DM$14:DM$402,$C57,Medium!DF$14:DF$402,"&gt;="&amp;$BD$33,Medium!DF$14:DF$402,"&lt;="&amp;BD$36)</f>
        <v>0</v>
      </c>
      <c r="Q57" s="269">
        <f>COUNTIFS(Medium!DM$14:DM$402,$C57,Medium!DF$14:DF$402,"&gt;="&amp;$BE$33,Medium!DF$14:DF$402,"&lt;="&amp;BE$36)</f>
        <v>0</v>
      </c>
      <c r="R57" s="269">
        <f>COUNTIFS(Medium!DM$14:DM$402,$C57,Medium!DF$14:DF$402,"&gt;="&amp;$BF$33,Medium!DF$14:DF$402,"&lt;="&amp;BF$36)</f>
        <v>0</v>
      </c>
      <c r="S57" s="269">
        <f>SUM(D57:R57)</f>
        <v>181</v>
      </c>
      <c r="T57" s="735">
        <f t="shared" si="53"/>
        <v>1</v>
      </c>
      <c r="AQ57" s="14"/>
      <c r="AR57" s="193">
        <f>MIN(AP56,AR81)</f>
        <v>20</v>
      </c>
      <c r="AS57" s="193">
        <f>MIN(AS56,AS81)</f>
        <v>20</v>
      </c>
      <c r="AT57" s="193">
        <f t="shared" ref="AT57:BF57" si="56">MIN(AT56,AT81)</f>
        <v>30</v>
      </c>
      <c r="AU57" s="193">
        <f t="shared" si="56"/>
        <v>20</v>
      </c>
      <c r="AV57" s="193">
        <f t="shared" si="56"/>
        <v>20</v>
      </c>
      <c r="AW57" s="193">
        <f t="shared" si="56"/>
        <v>20</v>
      </c>
      <c r="AX57" s="193">
        <f t="shared" si="56"/>
        <v>20</v>
      </c>
      <c r="AY57" s="193">
        <f t="shared" si="56"/>
        <v>18</v>
      </c>
      <c r="AZ57" s="193">
        <f t="shared" si="56"/>
        <v>18</v>
      </c>
      <c r="BA57" s="193">
        <f t="shared" si="56"/>
        <v>20</v>
      </c>
      <c r="BB57" s="193">
        <f t="shared" si="56"/>
        <v>0</v>
      </c>
      <c r="BC57" s="193">
        <f t="shared" si="56"/>
        <v>0</v>
      </c>
      <c r="BD57" s="193">
        <f t="shared" si="56"/>
        <v>0</v>
      </c>
      <c r="BE57" s="193">
        <f t="shared" si="56"/>
        <v>0</v>
      </c>
      <c r="BF57" s="207">
        <f t="shared" si="56"/>
        <v>0</v>
      </c>
      <c r="BG57" s="206"/>
    </row>
    <row r="58" spans="2:60" ht="15.75" customHeight="1" x14ac:dyDescent="0.3">
      <c r="B58" s="854"/>
      <c r="C58" s="268" t="str">
        <f>IF(DATA!O15="","",DATA!O15)</f>
        <v>21U</v>
      </c>
      <c r="D58" s="269">
        <f>COUNTIFS(Medium!DM$14:DM$402,$C58,Medium!DF$14:DF$402,"&gt;="&amp;$AR$33,Medium!DF$14:DF$402,"&lt;="&amp;$AR$36)</f>
        <v>0</v>
      </c>
      <c r="E58" s="269">
        <f>COUNTIFS(Medium!DM$14:DM$402,$C58,Medium!DF$14:DF$402,"&gt;="&amp;$AS$33,Medium!DF$14:DF$402,"&lt;="&amp;AS$36)</f>
        <v>0</v>
      </c>
      <c r="F58" s="269">
        <f>COUNTIFS(Medium!DM$14:DM$402,$C58,Medium!DF$14:DF$402,"&gt;="&amp;$AT$33,Medium!DF$14:DF$402,"&lt;="&amp;AT$36)</f>
        <v>0</v>
      </c>
      <c r="G58" s="269">
        <f>COUNTIFS(Medium!DM$14:DM$402,$C58,Medium!DF$14:DF$402,"&gt;="&amp;$AU$33,Medium!DF$14:DF$402,"&lt;="&amp;AU$36)</f>
        <v>0</v>
      </c>
      <c r="H58" s="269">
        <f>COUNTIFS(Medium!DM$14:DM$402,$C58,Medium!DF$14:DF$402,"&gt;="&amp;$AV$33,Medium!DF$14:DF$402,"&lt;="&amp;AV$36)</f>
        <v>0</v>
      </c>
      <c r="I58" s="269">
        <f>COUNTIFS(Medium!DM$14:DM$402,$C58,Medium!DF$14:DF$402,"&gt;="&amp;$AW$33,Medium!DF$14:DF$402,"&lt;="&amp;AW$36)</f>
        <v>0</v>
      </c>
      <c r="J58" s="269">
        <f>COUNTIFS(Medium!DM$14:DM$402,$C58,Medium!DF$14:DF$402,"&gt;="&amp;$AX$33,Medium!DF$14:DF$402,"&lt;="&amp;AX$36)</f>
        <v>0</v>
      </c>
      <c r="K58" s="269">
        <f>COUNTIFS(Medium!DM$14:DM$402,$C58,Medium!DF$14:DF$402,"&gt;="&amp;$AY$33,Medium!DF$14:DF$402,"&lt;="&amp;AY$36)</f>
        <v>0</v>
      </c>
      <c r="L58" s="269">
        <f>COUNTIFS(Medium!DM$14:DM$402,$C58,Medium!DF$14:DF$402,"&gt;="&amp;$AZ$33,Medium!DF$14:DF$402,"&lt;="&amp;AZ$36)</f>
        <v>0</v>
      </c>
      <c r="M58" s="269">
        <f>COUNTIFS(Medium!DM$14:DM$402,$C58,Medium!DF$14:DF$402,"&gt;="&amp;$BA$33,Medium!DF$14:DF$402,"&lt;="&amp;BA$36)</f>
        <v>0</v>
      </c>
      <c r="N58" s="269">
        <f>COUNTIFS(Medium!DM$14:DM$402,$C58,Medium!DF$14:DF$402,"&gt;="&amp;$BB$33,Medium!DF$14:DF$402,"&lt;="&amp;BB$36)</f>
        <v>0</v>
      </c>
      <c r="O58" s="269">
        <f>COUNTIFS(Medium!DM$14:DM$402,$C58,Medium!DF$14:DF$402,"&gt;="&amp;$BC$33,Medium!DF$14:DF$402,"&lt;="&amp;BC$36)</f>
        <v>0</v>
      </c>
      <c r="P58" s="269">
        <f>COUNTIFS(Medium!DM$14:DM$402,$C58,Medium!DF$14:DF$402,"&gt;="&amp;$BD$33,Medium!DF$14:DF$402,"&lt;="&amp;BD$36)</f>
        <v>0</v>
      </c>
      <c r="Q58" s="269">
        <f>COUNTIFS(Medium!DM$14:DM$402,$C58,Medium!DF$14:DF$402,"&gt;="&amp;$BE$33,Medium!DF$14:DF$402,"&lt;="&amp;BE$36)</f>
        <v>0</v>
      </c>
      <c r="R58" s="269">
        <f>COUNTIFS(Medium!DM$14:DM$402,$C58,Medium!DF$14:DF$402,"&gt;="&amp;$BF$33,Medium!DF$14:DF$402,"&lt;="&amp;BF$36)</f>
        <v>0</v>
      </c>
      <c r="S58" s="269">
        <f>SUM(D58:R58)</f>
        <v>0</v>
      </c>
      <c r="T58" s="735">
        <f t="shared" si="53"/>
        <v>1</v>
      </c>
      <c r="AR58" s="205">
        <f>AR57</f>
        <v>20</v>
      </c>
      <c r="AS58" s="193">
        <f t="shared" ref="AS58:BF58" si="57">IF(AS57=0,0,AR58+AS57)</f>
        <v>40</v>
      </c>
      <c r="AT58" s="193">
        <f t="shared" si="57"/>
        <v>70</v>
      </c>
      <c r="AU58" s="193">
        <f t="shared" si="57"/>
        <v>90</v>
      </c>
      <c r="AV58" s="193">
        <f t="shared" si="57"/>
        <v>110</v>
      </c>
      <c r="AW58" s="193">
        <f t="shared" si="57"/>
        <v>130</v>
      </c>
      <c r="AX58" s="193">
        <f t="shared" si="57"/>
        <v>150</v>
      </c>
      <c r="AY58" s="193">
        <f t="shared" si="57"/>
        <v>168</v>
      </c>
      <c r="AZ58" s="193">
        <f t="shared" si="57"/>
        <v>186</v>
      </c>
      <c r="BA58" s="193">
        <f t="shared" si="57"/>
        <v>206</v>
      </c>
      <c r="BB58" s="193">
        <f t="shared" si="57"/>
        <v>0</v>
      </c>
      <c r="BC58" s="193">
        <f t="shared" si="57"/>
        <v>0</v>
      </c>
      <c r="BD58" s="193">
        <f t="shared" si="57"/>
        <v>0</v>
      </c>
      <c r="BE58" s="193">
        <f t="shared" si="57"/>
        <v>0</v>
      </c>
      <c r="BF58" s="207">
        <f t="shared" si="57"/>
        <v>0</v>
      </c>
      <c r="BG58" s="206"/>
    </row>
    <row r="59" spans="2:60" ht="15" x14ac:dyDescent="0.3">
      <c r="B59" s="854"/>
      <c r="C59" s="268" t="str">
        <f>IF(DATA!P15="","",DATA!P15)</f>
        <v>21K</v>
      </c>
      <c r="D59" s="269">
        <f>COUNTIFS(Medium!DM$14:DM$402,$C59,Medium!DF$14:DF$402,"&gt;="&amp;$AR$33,Medium!DF$14:DF$402,"&lt;="&amp;$AR$36)</f>
        <v>0</v>
      </c>
      <c r="E59" s="269">
        <f>COUNTIFS(Medium!DM$14:DM$402,$C59,Medium!DF$14:DF$402,"&gt;="&amp;$AS$33,Medium!DF$14:DF$402,"&lt;="&amp;AS$36)</f>
        <v>0</v>
      </c>
      <c r="F59" s="269">
        <f>COUNTIFS(Medium!DM$14:DM$402,$C59,Medium!DF$14:DF$402,"&gt;="&amp;$AT$33,Medium!DF$14:DF$402,"&lt;="&amp;AT$36)</f>
        <v>0</v>
      </c>
      <c r="G59" s="269">
        <f>COUNTIFS(Medium!DM$14:DM$402,$C59,Medium!DF$14:DF$402,"&gt;="&amp;$AU$33,Medium!DF$14:DF$402,"&lt;="&amp;AU$36)</f>
        <v>0</v>
      </c>
      <c r="H59" s="269">
        <f>COUNTIFS(Medium!DM$14:DM$402,$C59,Medium!DF$14:DF$402,"&gt;="&amp;$AV$33,Medium!DF$14:DF$402,"&lt;="&amp;AV$36)</f>
        <v>0</v>
      </c>
      <c r="I59" s="269">
        <f>COUNTIFS(Medium!DM$14:DM$402,$C59,Medium!DF$14:DF$402,"&gt;="&amp;$AW$33,Medium!DF$14:DF$402,"&lt;="&amp;AW$36)</f>
        <v>0</v>
      </c>
      <c r="J59" s="269">
        <f>COUNTIFS(Medium!DM$14:DM$402,$C59,Medium!DF$14:DF$402,"&gt;="&amp;$AX$33,Medium!DF$14:DF$402,"&lt;="&amp;AX$36)</f>
        <v>0</v>
      </c>
      <c r="K59" s="269">
        <f>COUNTIFS(Medium!DM$14:DM$402,$C59,Medium!DF$14:DF$402,"&gt;="&amp;$AY$33,Medium!DF$14:DF$402,"&lt;="&amp;AY$36)</f>
        <v>0</v>
      </c>
      <c r="L59" s="269">
        <f>COUNTIFS(Medium!DM$14:DM$402,$C59,Medium!DF$14:DF$402,"&gt;="&amp;$AZ$33,Medium!DF$14:DF$402,"&lt;="&amp;AZ$36)</f>
        <v>0</v>
      </c>
      <c r="M59" s="269">
        <f>COUNTIFS(Medium!DM$14:DM$402,$C59,Medium!DF$14:DF$402,"&gt;="&amp;$BA$33,Medium!DF$14:DF$402,"&lt;="&amp;BA$36)</f>
        <v>0</v>
      </c>
      <c r="N59" s="269">
        <f>COUNTIFS(Medium!DM$14:DM$402,$C59,Medium!DF$14:DF$402,"&gt;="&amp;$BB$33,Medium!DF$14:DF$402,"&lt;="&amp;BB$36)</f>
        <v>0</v>
      </c>
      <c r="O59" s="269">
        <f>COUNTIFS(Medium!DM$14:DM$402,$C59,Medium!DF$14:DF$402,"&gt;="&amp;$BC$33,Medium!DF$14:DF$402,"&lt;="&amp;BC$36)</f>
        <v>0</v>
      </c>
      <c r="P59" s="269">
        <f>COUNTIFS(Medium!DM$14:DM$402,$C59,Medium!DF$14:DF$402,"&gt;="&amp;$BD$33,Medium!DF$14:DF$402,"&lt;="&amp;BD$36)</f>
        <v>0</v>
      </c>
      <c r="Q59" s="269">
        <f>COUNTIFS(Medium!DM$14:DM$402,$C59,Medium!DF$14:DF$402,"&gt;="&amp;$BE$33,Medium!DF$14:DF$402,"&lt;="&amp;BE$36)</f>
        <v>0</v>
      </c>
      <c r="R59" s="269">
        <f>COUNTIFS(Medium!DM$14:DM$402,$C59,Medium!DF$14:DF$402,"&gt;="&amp;$BF$33,Medium!DF$14:DF$402,"&lt;="&amp;BF$36)</f>
        <v>0</v>
      </c>
      <c r="S59" s="269">
        <f>SUM(D59:R59)</f>
        <v>0</v>
      </c>
      <c r="T59" s="735">
        <f t="shared" si="53"/>
        <v>1</v>
      </c>
    </row>
    <row r="60" spans="2:60" ht="22.8" x14ac:dyDescent="0.3">
      <c r="B60" s="854"/>
      <c r="C60" s="270" t="s">
        <v>72</v>
      </c>
      <c r="D60" s="271">
        <f t="shared" ref="D60:S60" si="58">SUM(D56:D59)</f>
        <v>20</v>
      </c>
      <c r="E60" s="271">
        <f t="shared" si="58"/>
        <v>20</v>
      </c>
      <c r="F60" s="271">
        <f t="shared" si="58"/>
        <v>30</v>
      </c>
      <c r="G60" s="271">
        <f t="shared" si="58"/>
        <v>20</v>
      </c>
      <c r="H60" s="271">
        <f t="shared" si="58"/>
        <v>20</v>
      </c>
      <c r="I60" s="271">
        <f t="shared" si="58"/>
        <v>20</v>
      </c>
      <c r="J60" s="271">
        <f t="shared" si="58"/>
        <v>20</v>
      </c>
      <c r="K60" s="271">
        <f t="shared" si="58"/>
        <v>18</v>
      </c>
      <c r="L60" s="271">
        <f t="shared" si="58"/>
        <v>18</v>
      </c>
      <c r="M60" s="271">
        <f t="shared" si="58"/>
        <v>20</v>
      </c>
      <c r="N60" s="271">
        <f t="shared" si="58"/>
        <v>0</v>
      </c>
      <c r="O60" s="271">
        <f t="shared" si="58"/>
        <v>0</v>
      </c>
      <c r="P60" s="271">
        <f t="shared" si="58"/>
        <v>0</v>
      </c>
      <c r="Q60" s="271">
        <f t="shared" si="58"/>
        <v>0</v>
      </c>
      <c r="R60" s="271">
        <f t="shared" si="58"/>
        <v>0</v>
      </c>
      <c r="S60" s="272">
        <f t="shared" si="58"/>
        <v>206</v>
      </c>
      <c r="T60" s="735">
        <f t="shared" si="53"/>
        <v>1</v>
      </c>
    </row>
    <row r="61" spans="2:60" ht="19.8" customHeight="1" x14ac:dyDescent="0.3">
      <c r="B61" s="467"/>
      <c r="C61" s="28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735">
        <f>IF(S$60=0,0,1)</f>
        <v>1</v>
      </c>
    </row>
    <row r="62" spans="2:60" ht="20.399999999999999" x14ac:dyDescent="0.3">
      <c r="B62" s="854" t="s">
        <v>316</v>
      </c>
      <c r="C62" s="855" t="s">
        <v>32</v>
      </c>
      <c r="D62" s="853" t="s">
        <v>341</v>
      </c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852" t="s">
        <v>340</v>
      </c>
      <c r="T62" s="735">
        <f>IF(S$68=0,0,1)</f>
        <v>0</v>
      </c>
      <c r="AR62" s="15">
        <v>1</v>
      </c>
      <c r="AS62" s="15">
        <v>2</v>
      </c>
      <c r="AT62" s="15">
        <v>3</v>
      </c>
      <c r="AU62" s="15">
        <v>4</v>
      </c>
      <c r="AV62" s="15">
        <v>5</v>
      </c>
      <c r="AW62" s="15">
        <v>6</v>
      </c>
      <c r="AX62" s="15">
        <v>7</v>
      </c>
      <c r="AY62" s="15">
        <v>8</v>
      </c>
      <c r="AZ62" s="15">
        <v>9</v>
      </c>
      <c r="BA62" s="15">
        <v>10</v>
      </c>
      <c r="BB62" s="15">
        <v>11</v>
      </c>
      <c r="BC62" s="15">
        <v>12</v>
      </c>
      <c r="BD62" s="15">
        <v>13</v>
      </c>
      <c r="BE62" s="15">
        <v>14</v>
      </c>
      <c r="BF62" s="15">
        <v>15</v>
      </c>
      <c r="BG62" s="211"/>
      <c r="BH62" s="15"/>
    </row>
    <row r="63" spans="2:60" ht="15" x14ac:dyDescent="0.3">
      <c r="B63" s="854"/>
      <c r="C63" s="856"/>
      <c r="D63" s="267">
        <v>1</v>
      </c>
      <c r="E63" s="267">
        <v>2</v>
      </c>
      <c r="F63" s="267">
        <v>3</v>
      </c>
      <c r="G63" s="267">
        <v>4</v>
      </c>
      <c r="H63" s="267">
        <v>5</v>
      </c>
      <c r="I63" s="267">
        <v>6</v>
      </c>
      <c r="J63" s="267">
        <v>7</v>
      </c>
      <c r="K63" s="267">
        <v>8</v>
      </c>
      <c r="L63" s="267">
        <v>9</v>
      </c>
      <c r="M63" s="267">
        <v>10</v>
      </c>
      <c r="N63" s="267">
        <v>11</v>
      </c>
      <c r="O63" s="267">
        <v>12</v>
      </c>
      <c r="P63" s="267">
        <v>13</v>
      </c>
      <c r="Q63" s="267">
        <v>14</v>
      </c>
      <c r="R63" s="267">
        <v>15</v>
      </c>
      <c r="S63" s="852"/>
      <c r="T63" s="735">
        <f t="shared" ref="T63:T69" si="59">IF(S$68=0,0,1)</f>
        <v>0</v>
      </c>
      <c r="AR63" s="15" t="s">
        <v>339</v>
      </c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211"/>
      <c r="BH63" s="15"/>
    </row>
    <row r="64" spans="2:60" ht="15" x14ac:dyDescent="0.3">
      <c r="B64" s="854"/>
      <c r="C64" s="268">
        <f>DATA!M16</f>
        <v>0</v>
      </c>
      <c r="D64" s="269">
        <f>COUNTIFS(Medium!DN$14:DN$402,$C64,Medium!DF$14:DF$402,"&gt;="&amp;$AR$38,Medium!DF$14:DF$402,"&lt;="&amp;$AR$41)</f>
        <v>0</v>
      </c>
      <c r="E64" s="269">
        <f>COUNTIFS(Medium!DN$14:DN$402,$C64,Medium!DF$14:DF$402,"&gt;="&amp;$AS$38,Medium!DF$14:DF$402,"&lt;="&amp;AS$41)</f>
        <v>0</v>
      </c>
      <c r="F64" s="269">
        <f>COUNTIFS(Medium!DN$14:DN$402,$C64,Medium!DF$14:DF$402,"&gt;="&amp;$AT$38,Medium!DF$14:DF$402,"&lt;="&amp;AT$41)</f>
        <v>0</v>
      </c>
      <c r="G64" s="269">
        <f>COUNTIFS(Medium!DN$14:DN$402,$C64,Medium!DF$14:DF$402,"&gt;="&amp;$AU$38,Medium!DF$14:DF$402,"&lt;="&amp;AU$41)</f>
        <v>0</v>
      </c>
      <c r="H64" s="269">
        <f>COUNTIFS(Medium!DN$14:DN$402,$C64,Medium!DF$14:DF$402,"&gt;="&amp;$AV$38,Medium!DF$14:DF$402,"&lt;="&amp;AV$41)</f>
        <v>0</v>
      </c>
      <c r="I64" s="269">
        <f>COUNTIFS(Medium!DN$14:DN$402,$C64,Medium!DF$14:DF$402,"&gt;="&amp;$AW$38,Medium!DF$14:DF$402,"&lt;="&amp;AW$41)</f>
        <v>0</v>
      </c>
      <c r="J64" s="269">
        <f>COUNTIFS(Medium!DN$14:DN$402,$C64,Medium!DF$14:DF$402,"&gt;="&amp;$AX$38,Medium!DF$14:DF$402,"&lt;="&amp;AX$41)</f>
        <v>0</v>
      </c>
      <c r="K64" s="269">
        <f>COUNTIFS(Medium!DN$14:DN$402,$C64,Medium!DF$14:DF$402,"&gt;="&amp;$AY$38,Medium!DF$14:DF$402,"&lt;="&amp;AY$41)</f>
        <v>0</v>
      </c>
      <c r="L64" s="269">
        <f>COUNTIFS(Medium!DN$14:DN$402,$C64,Medium!DF$14:DF$402,"&gt;="&amp;$AZ$38,Medium!DF$14:DF$402,"&lt;="&amp;AZ$41)</f>
        <v>0</v>
      </c>
      <c r="M64" s="269">
        <f>COUNTIFS(Medium!DN$14:DN$402,$C64,Medium!DF$14:DF$402,"&gt;="&amp;$BA$38,Medium!DF$14:DF$402,"&lt;="&amp;BA$41)</f>
        <v>0</v>
      </c>
      <c r="N64" s="269">
        <f>COUNTIFS(Medium!DN$14:DN$402,$C64,Medium!DF$14:DF$402,"&gt;="&amp;$BB$38,Medium!DF$14:DF$402,"&lt;="&amp;BB$41)</f>
        <v>0</v>
      </c>
      <c r="O64" s="269">
        <f>COUNTIFS(Medium!DN$14:DN$402,$C64,Medium!DF$14:DF$402,"&gt;="&amp;$BC$38,Medium!DF$14:DF$402,"&lt;="&amp;BC$41)</f>
        <v>0</v>
      </c>
      <c r="P64" s="269">
        <f>COUNTIFS(Medium!DN$14:DN$402,$C64,Medium!DF$14:DF$402,"&gt;="&amp;$BD$38,Medium!DF$14:DF$402,"&lt;="&amp;BD$41)</f>
        <v>0</v>
      </c>
      <c r="Q64" s="269">
        <f>COUNTIFS(Medium!DN$14:DN$402,$C64,Medium!DF$14:DF$402,"&gt;="&amp;$BE$38,Medium!DF$14:DF$402,"&lt;="&amp;BE$41)</f>
        <v>0</v>
      </c>
      <c r="R64" s="269">
        <f>COUNTIFS(Medium!DN$14:DN$402,$C64,Medium!DF$14:DF$402,"&gt;="&amp;$BF$38,Medium!DF$14:DF$402,"&lt;="&amp;BF$41)</f>
        <v>0</v>
      </c>
      <c r="S64" s="269">
        <f>SUM(D64:R64)</f>
        <v>0</v>
      </c>
      <c r="T64" s="735">
        <f t="shared" si="59"/>
        <v>0</v>
      </c>
      <c r="AQ64" s="208">
        <f>MATCH(AQ65,$AQ$9:$AQ$58,0)</f>
        <v>2</v>
      </c>
      <c r="AR64" s="209">
        <f>INDEX($AR$9:$BF$58,$AQ$64-1,AR3)</f>
        <v>1</v>
      </c>
      <c r="AS64" s="209">
        <f t="shared" ref="AS64:BF64" si="60">INDEX($AR$9:$BF$58,$AQ$64-1,AS3)</f>
        <v>21</v>
      </c>
      <c r="AT64" s="209">
        <f t="shared" si="60"/>
        <v>41</v>
      </c>
      <c r="AU64" s="209">
        <f t="shared" si="60"/>
        <v>71</v>
      </c>
      <c r="AV64" s="209">
        <f t="shared" si="60"/>
        <v>91</v>
      </c>
      <c r="AW64" s="209">
        <f t="shared" si="60"/>
        <v>111</v>
      </c>
      <c r="AX64" s="209">
        <f t="shared" si="60"/>
        <v>131</v>
      </c>
      <c r="AY64" s="209">
        <f t="shared" si="60"/>
        <v>151</v>
      </c>
      <c r="AZ64" s="209">
        <f t="shared" si="60"/>
        <v>169</v>
      </c>
      <c r="BA64" s="209">
        <f t="shared" si="60"/>
        <v>187</v>
      </c>
      <c r="BB64" s="209">
        <f t="shared" si="60"/>
        <v>0</v>
      </c>
      <c r="BC64" s="209">
        <f t="shared" si="60"/>
        <v>0</v>
      </c>
      <c r="BD64" s="209">
        <f t="shared" si="60"/>
        <v>0</v>
      </c>
      <c r="BE64" s="209">
        <f t="shared" si="60"/>
        <v>0</v>
      </c>
      <c r="BF64" s="210">
        <f t="shared" si="60"/>
        <v>0</v>
      </c>
      <c r="BG64" s="211"/>
      <c r="BH64" s="15"/>
    </row>
    <row r="65" spans="2:60" ht="15" x14ac:dyDescent="0.3">
      <c r="B65" s="854"/>
      <c r="C65" s="268" t="str">
        <f>IF(DATA!N16="","",DATA!N16)</f>
        <v/>
      </c>
      <c r="D65" s="269">
        <f>COUNTIFS(Medium!DN$14:DN$402,$C65,Medium!DF$14:DF$402,"&gt;="&amp;$AR$38,Medium!DF$14:DF$402,"&lt;="&amp;$AR$41)</f>
        <v>0</v>
      </c>
      <c r="E65" s="269">
        <f>COUNTIFS(Medium!DN$14:DN$402,$C65,Medium!DF$14:DF$402,"&gt;="&amp;$AS$38,Medium!DF$14:DF$402,"&lt;="&amp;AS$41)</f>
        <v>0</v>
      </c>
      <c r="F65" s="269">
        <f>COUNTIFS(Medium!DN$14:DN$402,$C65,Medium!DF$14:DF$402,"&gt;="&amp;$AT$38,Medium!DF$14:DF$402,"&lt;="&amp;AT$41)</f>
        <v>0</v>
      </c>
      <c r="G65" s="269">
        <f>COUNTIFS(Medium!DN$14:DN$402,$C65,Medium!DF$14:DF$402,"&gt;="&amp;$AU$38,Medium!DF$14:DF$402,"&lt;="&amp;AU$41)</f>
        <v>0</v>
      </c>
      <c r="H65" s="269">
        <f>COUNTIFS(Medium!DN$14:DN$402,$C65,Medium!DF$14:DF$402,"&gt;="&amp;$AV$38,Medium!DF$14:DF$402,"&lt;="&amp;AV$41)</f>
        <v>0</v>
      </c>
      <c r="I65" s="269">
        <f>COUNTIFS(Medium!DN$14:DN$402,$C65,Medium!DF$14:DF$402,"&gt;="&amp;$AW$38,Medium!DF$14:DF$402,"&lt;="&amp;AW$41)</f>
        <v>0</v>
      </c>
      <c r="J65" s="269">
        <f>COUNTIFS(Medium!DN$14:DN$402,$C65,Medium!DF$14:DF$402,"&gt;="&amp;$AX$38,Medium!DF$14:DF$402,"&lt;="&amp;AX$41)</f>
        <v>0</v>
      </c>
      <c r="K65" s="269">
        <f>COUNTIFS(Medium!DN$14:DN$402,$C65,Medium!DF$14:DF$402,"&gt;="&amp;$AY$38,Medium!DF$14:DF$402,"&lt;="&amp;AY$41)</f>
        <v>0</v>
      </c>
      <c r="L65" s="269">
        <f>COUNTIFS(Medium!DN$14:DN$402,$C65,Medium!DF$14:DF$402,"&gt;="&amp;$AZ$38,Medium!DF$14:DF$402,"&lt;="&amp;AZ$41)</f>
        <v>0</v>
      </c>
      <c r="M65" s="269">
        <f>COUNTIFS(Medium!DN$14:DN$402,$C65,Medium!DF$14:DF$402,"&gt;="&amp;$BA$38,Medium!DF$14:DF$402,"&lt;="&amp;BA$41)</f>
        <v>0</v>
      </c>
      <c r="N65" s="269">
        <f>COUNTIFS(Medium!DN$14:DN$402,$C65,Medium!DF$14:DF$402,"&gt;="&amp;$BB$38,Medium!DF$14:DF$402,"&lt;="&amp;BB$41)</f>
        <v>0</v>
      </c>
      <c r="O65" s="269">
        <f>COUNTIFS(Medium!DN$14:DN$402,$C65,Medium!DF$14:DF$402,"&gt;="&amp;$BC$38,Medium!DF$14:DF$402,"&lt;="&amp;BC$41)</f>
        <v>0</v>
      </c>
      <c r="P65" s="269">
        <f>COUNTIFS(Medium!DN$14:DN$402,$C65,Medium!DF$14:DF$402,"&gt;="&amp;$BD$38,Medium!DF$14:DF$402,"&lt;="&amp;BD$41)</f>
        <v>0</v>
      </c>
      <c r="Q65" s="269">
        <f>COUNTIFS(Medium!DN$14:DN$402,$C65,Medium!DF$14:DF$402,"&gt;="&amp;$BE$38,Medium!DF$14:DF$402,"&lt;="&amp;BE$41)</f>
        <v>0</v>
      </c>
      <c r="R65" s="269">
        <f>COUNTIFS(Medium!DN$14:DN$402,$C65,Medium!DF$14:DF$402,"&gt;="&amp;$BF$38,Medium!DF$14:DF$402,"&lt;="&amp;BF$41)</f>
        <v>0</v>
      </c>
      <c r="S65" s="269">
        <f>SUM(D65:R65)</f>
        <v>0</v>
      </c>
      <c r="T65" s="735">
        <f t="shared" si="59"/>
        <v>0</v>
      </c>
      <c r="AQ65" t="str">
        <f>AQ10</f>
        <v>Day -01</v>
      </c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10"/>
      <c r="BG65" s="211"/>
      <c r="BH65" s="15"/>
    </row>
    <row r="66" spans="2:60" ht="15" x14ac:dyDescent="0.3">
      <c r="B66" s="854"/>
      <c r="C66" s="268" t="str">
        <f>IF(DATA!O16="","",DATA!O16)</f>
        <v/>
      </c>
      <c r="D66" s="269">
        <f>COUNTIFS(Medium!DN$14:DN$402,$C66,Medium!DF$14:DF$402,"&gt;="&amp;$AR$38,Medium!DF$14:DF$402,"&lt;="&amp;$AR$41)</f>
        <v>0</v>
      </c>
      <c r="E66" s="269">
        <f>COUNTIFS(Medium!DN$14:DN$402,$C66,Medium!DF$14:DF$402,"&gt;="&amp;$AS$38,Medium!DF$14:DF$402,"&lt;="&amp;AS$41)</f>
        <v>0</v>
      </c>
      <c r="F66" s="269">
        <f>COUNTIFS(Medium!DN$14:DN$402,$C66,Medium!DF$14:DF$402,"&gt;="&amp;$AT$38,Medium!DF$14:DF$402,"&lt;="&amp;AT$41)</f>
        <v>0</v>
      </c>
      <c r="G66" s="269">
        <f>COUNTIFS(Medium!DN$14:DN$402,$C66,Medium!DF$14:DF$402,"&gt;="&amp;$AU$38,Medium!DF$14:DF$402,"&lt;="&amp;AU$41)</f>
        <v>0</v>
      </c>
      <c r="H66" s="269">
        <f>COUNTIFS(Medium!DN$14:DN$402,$C66,Medium!DF$14:DF$402,"&gt;="&amp;$AV$38,Medium!DF$14:DF$402,"&lt;="&amp;AV$41)</f>
        <v>0</v>
      </c>
      <c r="I66" s="269">
        <f>COUNTIFS(Medium!DN$14:DN$402,$C66,Medium!DF$14:DF$402,"&gt;="&amp;$AW$38,Medium!DF$14:DF$402,"&lt;="&amp;AW$41)</f>
        <v>0</v>
      </c>
      <c r="J66" s="269">
        <f>COUNTIFS(Medium!DN$14:DN$402,$C66,Medium!DF$14:DF$402,"&gt;="&amp;$AX$38,Medium!DF$14:DF$402,"&lt;="&amp;AX$41)</f>
        <v>0</v>
      </c>
      <c r="K66" s="269">
        <f>COUNTIFS(Medium!DN$14:DN$402,$C66,Medium!DF$14:DF$402,"&gt;="&amp;$AY$38,Medium!DF$14:DF$402,"&lt;="&amp;AY$41)</f>
        <v>0</v>
      </c>
      <c r="L66" s="269">
        <f>COUNTIFS(Medium!DN$14:DN$402,$C66,Medium!DF$14:DF$402,"&gt;="&amp;$AZ$38,Medium!DF$14:DF$402,"&lt;="&amp;AZ$41)</f>
        <v>0</v>
      </c>
      <c r="M66" s="269">
        <f>COUNTIFS(Medium!DN$14:DN$402,$C66,Medium!DF$14:DF$402,"&gt;="&amp;$BA$38,Medium!DF$14:DF$402,"&lt;="&amp;BA$41)</f>
        <v>0</v>
      </c>
      <c r="N66" s="269">
        <f>COUNTIFS(Medium!DN$14:DN$402,$C66,Medium!DF$14:DF$402,"&gt;="&amp;$BB$38,Medium!DF$14:DF$402,"&lt;="&amp;BB$41)</f>
        <v>0</v>
      </c>
      <c r="O66" s="269">
        <f>COUNTIFS(Medium!DN$14:DN$402,$C66,Medium!DF$14:DF$402,"&gt;="&amp;$BC$38,Medium!DF$14:DF$402,"&lt;="&amp;BC$41)</f>
        <v>0</v>
      </c>
      <c r="P66" s="269">
        <f>COUNTIFS(Medium!DN$14:DN$402,$C66,Medium!DF$14:DF$402,"&gt;="&amp;$BD$38,Medium!DF$14:DF$402,"&lt;="&amp;BD$41)</f>
        <v>0</v>
      </c>
      <c r="Q66" s="269">
        <f>COUNTIFS(Medium!DN$14:DN$402,$C66,Medium!DF$14:DF$402,"&gt;="&amp;$BE$38,Medium!DF$14:DF$402,"&lt;="&amp;BE$41)</f>
        <v>0</v>
      </c>
      <c r="R66" s="269">
        <f>COUNTIFS(Medium!DN$14:DN$402,$C66,Medium!DF$14:DF$402,"&gt;="&amp;$BF$38,Medium!DF$14:DF$402,"&lt;="&amp;BF$41)</f>
        <v>0</v>
      </c>
      <c r="S66" s="269">
        <f>SUM(D66:R66)</f>
        <v>0</v>
      </c>
      <c r="T66" s="735">
        <f t="shared" si="59"/>
        <v>0</v>
      </c>
      <c r="AR66" s="209">
        <f t="shared" ref="AR66:BF66" si="61">INDEX($AR$9:$BF$58,$AQ$64+2,AR3)</f>
        <v>20</v>
      </c>
      <c r="AS66" s="209">
        <f t="shared" si="61"/>
        <v>40</v>
      </c>
      <c r="AT66" s="209">
        <f t="shared" si="61"/>
        <v>70</v>
      </c>
      <c r="AU66" s="209">
        <f t="shared" si="61"/>
        <v>90</v>
      </c>
      <c r="AV66" s="209">
        <f t="shared" si="61"/>
        <v>110</v>
      </c>
      <c r="AW66" s="209">
        <f t="shared" si="61"/>
        <v>130</v>
      </c>
      <c r="AX66" s="209">
        <f t="shared" si="61"/>
        <v>150</v>
      </c>
      <c r="AY66" s="209">
        <f t="shared" si="61"/>
        <v>168</v>
      </c>
      <c r="AZ66" s="209">
        <f t="shared" si="61"/>
        <v>186</v>
      </c>
      <c r="BA66" s="209">
        <f t="shared" si="61"/>
        <v>206</v>
      </c>
      <c r="BB66" s="209">
        <f t="shared" si="61"/>
        <v>0</v>
      </c>
      <c r="BC66" s="209">
        <f t="shared" si="61"/>
        <v>0</v>
      </c>
      <c r="BD66" s="209">
        <f t="shared" si="61"/>
        <v>0</v>
      </c>
      <c r="BE66" s="209">
        <f t="shared" si="61"/>
        <v>0</v>
      </c>
      <c r="BF66" s="209">
        <f t="shared" si="61"/>
        <v>0</v>
      </c>
      <c r="BG66" s="211"/>
      <c r="BH66" s="15"/>
    </row>
    <row r="67" spans="2:60" ht="15" x14ac:dyDescent="0.3">
      <c r="B67" s="854"/>
      <c r="C67" s="268" t="str">
        <f>IF(DATA!P16="","",DATA!P16)</f>
        <v/>
      </c>
      <c r="D67" s="269">
        <f>COUNTIFS(Medium!DN$14:DN$402,$C67,Medium!DF$14:DF$402,"&gt;="&amp;$AR$38,Medium!DF$14:DF$402,"&lt;="&amp;$AR$41)</f>
        <v>0</v>
      </c>
      <c r="E67" s="269">
        <f>COUNTIFS(Medium!DN$14:DN$402,$C67,Medium!DF$14:DF$402,"&gt;="&amp;$AS$38,Medium!DF$14:DF$402,"&lt;="&amp;AS$41)</f>
        <v>0</v>
      </c>
      <c r="F67" s="269">
        <f>COUNTIFS(Medium!DN$14:DN$402,$C67,Medium!DF$14:DF$402,"&gt;="&amp;$AT$38,Medium!DF$14:DF$402,"&lt;="&amp;AT$41)</f>
        <v>0</v>
      </c>
      <c r="G67" s="269">
        <f>COUNTIFS(Medium!DN$14:DN$402,$C67,Medium!DF$14:DF$402,"&gt;="&amp;$AU$38,Medium!DF$14:DF$402,"&lt;="&amp;AU$41)</f>
        <v>0</v>
      </c>
      <c r="H67" s="269">
        <f>COUNTIFS(Medium!DN$14:DN$402,$C67,Medium!DF$14:DF$402,"&gt;="&amp;$AV$38,Medium!DF$14:DF$402,"&lt;="&amp;AV$41)</f>
        <v>0</v>
      </c>
      <c r="I67" s="269">
        <f>COUNTIFS(Medium!DN$14:DN$402,$C67,Medium!DF$14:DF$402,"&gt;="&amp;$AW$38,Medium!DF$14:DF$402,"&lt;="&amp;AW$41)</f>
        <v>0</v>
      </c>
      <c r="J67" s="269">
        <f>COUNTIFS(Medium!DN$14:DN$402,$C67,Medium!DF$14:DF$402,"&gt;="&amp;$AX$38,Medium!DF$14:DF$402,"&lt;="&amp;AX$41)</f>
        <v>0</v>
      </c>
      <c r="K67" s="269">
        <f>COUNTIFS(Medium!DN$14:DN$402,$C67,Medium!DF$14:DF$402,"&gt;="&amp;$AY$38,Medium!DF$14:DF$402,"&lt;="&amp;AY$41)</f>
        <v>0</v>
      </c>
      <c r="L67" s="269">
        <f>COUNTIFS(Medium!DN$14:DN$402,$C67,Medium!DF$14:DF$402,"&gt;="&amp;$AZ$38,Medium!DF$14:DF$402,"&lt;="&amp;AZ$41)</f>
        <v>0</v>
      </c>
      <c r="M67" s="269">
        <f>COUNTIFS(Medium!DN$14:DN$402,$C67,Medium!DF$14:DF$402,"&gt;="&amp;$BA$38,Medium!DF$14:DF$402,"&lt;="&amp;BA$41)</f>
        <v>0</v>
      </c>
      <c r="N67" s="269">
        <f>COUNTIFS(Medium!DN$14:DN$402,$C67,Medium!DF$14:DF$402,"&gt;="&amp;$BB$38,Medium!DF$14:DF$402,"&lt;="&amp;BB$41)</f>
        <v>0</v>
      </c>
      <c r="O67" s="269">
        <f>COUNTIFS(Medium!DN$14:DN$402,$C67,Medium!DF$14:DF$402,"&gt;="&amp;$BC$38,Medium!DF$14:DF$402,"&lt;="&amp;BC$41)</f>
        <v>0</v>
      </c>
      <c r="P67" s="269">
        <f>COUNTIFS(Medium!DN$14:DN$402,$C67,Medium!DF$14:DF$402,"&gt;="&amp;$BD$38,Medium!DF$14:DF$402,"&lt;="&amp;BD$41)</f>
        <v>0</v>
      </c>
      <c r="Q67" s="269">
        <f>COUNTIFS(Medium!DN$14:DN$402,$C67,Medium!DF$14:DF$402,"&gt;="&amp;$BE$38,Medium!DF$14:DF$402,"&lt;="&amp;BE$41)</f>
        <v>0</v>
      </c>
      <c r="R67" s="269">
        <f>COUNTIFS(Medium!DN$14:DN$402,$C67,Medium!DF$14:DF$402,"&gt;="&amp;$BF$38,Medium!DF$14:DF$402,"&lt;="&amp;BF$41)</f>
        <v>0</v>
      </c>
      <c r="S67" s="269">
        <f>SUM(D67:R67)</f>
        <v>0</v>
      </c>
      <c r="T67" s="735">
        <f t="shared" si="59"/>
        <v>0</v>
      </c>
    </row>
    <row r="68" spans="2:60" ht="22.8" x14ac:dyDescent="0.3">
      <c r="B68" s="854"/>
      <c r="C68" s="270" t="s">
        <v>72</v>
      </c>
      <c r="D68" s="271">
        <f t="shared" ref="D68:S68" si="62">SUM(D64:D67)</f>
        <v>0</v>
      </c>
      <c r="E68" s="271">
        <f t="shared" si="62"/>
        <v>0</v>
      </c>
      <c r="F68" s="271">
        <f t="shared" si="62"/>
        <v>0</v>
      </c>
      <c r="G68" s="271">
        <f t="shared" si="62"/>
        <v>0</v>
      </c>
      <c r="H68" s="271">
        <f t="shared" si="62"/>
        <v>0</v>
      </c>
      <c r="I68" s="271">
        <f t="shared" si="62"/>
        <v>0</v>
      </c>
      <c r="J68" s="271">
        <f t="shared" si="62"/>
        <v>0</v>
      </c>
      <c r="K68" s="271">
        <f t="shared" si="62"/>
        <v>0</v>
      </c>
      <c r="L68" s="271">
        <f t="shared" si="62"/>
        <v>0</v>
      </c>
      <c r="M68" s="271">
        <f t="shared" si="62"/>
        <v>0</v>
      </c>
      <c r="N68" s="271">
        <f t="shared" si="62"/>
        <v>0</v>
      </c>
      <c r="O68" s="271">
        <f t="shared" si="62"/>
        <v>0</v>
      </c>
      <c r="P68" s="271">
        <f t="shared" si="62"/>
        <v>0</v>
      </c>
      <c r="Q68" s="271">
        <f t="shared" si="62"/>
        <v>0</v>
      </c>
      <c r="R68" s="271">
        <f t="shared" si="62"/>
        <v>0</v>
      </c>
      <c r="S68" s="272">
        <f t="shared" si="62"/>
        <v>0</v>
      </c>
      <c r="T68" s="735">
        <f t="shared" si="59"/>
        <v>0</v>
      </c>
    </row>
    <row r="69" spans="2:60" ht="19.95" customHeight="1" x14ac:dyDescent="0.3">
      <c r="B69" s="467"/>
      <c r="C69" s="28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735">
        <f t="shared" si="59"/>
        <v>0</v>
      </c>
    </row>
    <row r="70" spans="2:60" ht="20.399999999999999" x14ac:dyDescent="0.3">
      <c r="B70" s="854" t="s">
        <v>317</v>
      </c>
      <c r="C70" s="855" t="s">
        <v>32</v>
      </c>
      <c r="D70" s="853" t="s">
        <v>341</v>
      </c>
      <c r="E70" s="853"/>
      <c r="F70" s="853"/>
      <c r="G70" s="853"/>
      <c r="H70" s="853"/>
      <c r="I70" s="853"/>
      <c r="J70" s="853"/>
      <c r="K70" s="853"/>
      <c r="L70" s="853"/>
      <c r="M70" s="853"/>
      <c r="N70" s="853"/>
      <c r="O70" s="853"/>
      <c r="P70" s="853"/>
      <c r="Q70" s="853"/>
      <c r="R70" s="853"/>
      <c r="S70" s="852" t="s">
        <v>340</v>
      </c>
      <c r="T70" s="735">
        <f>IF(S$76=0,0,1)</f>
        <v>0</v>
      </c>
      <c r="AQ70" t="s">
        <v>338</v>
      </c>
      <c r="AR70">
        <v>1</v>
      </c>
      <c r="AS70">
        <v>2</v>
      </c>
      <c r="AT70">
        <v>3</v>
      </c>
      <c r="AU70">
        <v>4</v>
      </c>
      <c r="AV70">
        <v>5</v>
      </c>
      <c r="AW70">
        <v>6</v>
      </c>
      <c r="AX70">
        <v>7</v>
      </c>
      <c r="AY70">
        <v>8</v>
      </c>
      <c r="AZ70">
        <v>9</v>
      </c>
      <c r="BA70">
        <v>10</v>
      </c>
      <c r="BB70">
        <v>11</v>
      </c>
      <c r="BC70">
        <v>12</v>
      </c>
      <c r="BD70">
        <v>13</v>
      </c>
      <c r="BE70">
        <v>14</v>
      </c>
      <c r="BF70">
        <v>15</v>
      </c>
    </row>
    <row r="71" spans="2:60" ht="15" x14ac:dyDescent="0.3">
      <c r="B71" s="854"/>
      <c r="C71" s="856"/>
      <c r="D71" s="267">
        <v>1</v>
      </c>
      <c r="E71" s="267">
        <v>2</v>
      </c>
      <c r="F71" s="267">
        <v>3</v>
      </c>
      <c r="G71" s="267">
        <v>4</v>
      </c>
      <c r="H71" s="267">
        <v>5</v>
      </c>
      <c r="I71" s="267">
        <v>6</v>
      </c>
      <c r="J71" s="267">
        <v>7</v>
      </c>
      <c r="K71" s="267">
        <v>8</v>
      </c>
      <c r="L71" s="267">
        <v>9</v>
      </c>
      <c r="M71" s="267">
        <v>10</v>
      </c>
      <c r="N71" s="267">
        <v>11</v>
      </c>
      <c r="O71" s="267">
        <v>12</v>
      </c>
      <c r="P71" s="267">
        <v>13</v>
      </c>
      <c r="Q71" s="267">
        <v>14</v>
      </c>
      <c r="R71" s="267">
        <v>15</v>
      </c>
      <c r="S71" s="852"/>
      <c r="T71" s="735">
        <f t="shared" ref="T71:T76" si="63">IF(S$76=0,0,1)</f>
        <v>0</v>
      </c>
      <c r="AQ71" s="14" t="str">
        <f>'[1]Medium selection'!W2</f>
        <v>Day -01</v>
      </c>
      <c r="AR71" s="193">
        <f>IF(INDEX(DATA!$B$62:$B$78,AR70,1)="",AR7,INDEX(DATA!$B$62:$B$78,AR70,1))</f>
        <v>20</v>
      </c>
      <c r="AS71" s="193">
        <f>IF(INDEX(DATA!$B$62:$B$78,AS70,1)="",AS7,INDEX(DATA!$B$62:$B$78,AS70,1))</f>
        <v>20</v>
      </c>
      <c r="AT71" s="193">
        <f>IF(INDEX(DATA!$B$62:$B$78,AT70,1)="",AT7,INDEX(DATA!$B$62:$B$78,AT70,1))</f>
        <v>30</v>
      </c>
      <c r="AU71" s="193">
        <f>IF(INDEX(DATA!$B$62:$B$78,AU70,1)="",AU7,INDEX(DATA!$B$62:$B$78,AU70,1))</f>
        <v>20</v>
      </c>
      <c r="AV71" s="193">
        <f>IF(INDEX(DATA!$B$62:$B$78,AV70,1)="",AV7,INDEX(DATA!$B$62:$B$78,AV70,1))</f>
        <v>20</v>
      </c>
      <c r="AW71" s="193">
        <f>IF(INDEX(DATA!$B$62:$B$78,AW70,1)="",AW7,INDEX(DATA!$B$62:$B$78,AW70,1))</f>
        <v>20</v>
      </c>
      <c r="AX71" s="193">
        <f>IF(INDEX(DATA!$B$62:$B$78,AX70,1)="",AX7,INDEX(DATA!$B$62:$B$78,AX70,1))</f>
        <v>20</v>
      </c>
      <c r="AY71" s="193">
        <f>IF(INDEX(DATA!$B$62:$B$78,AY70,1)="",AY7,INDEX(DATA!$B$62:$B$78,AY70,1))</f>
        <v>18</v>
      </c>
      <c r="AZ71" s="193">
        <f>IF(INDEX(DATA!$B$62:$B$78,AZ70,1)="",AZ7,INDEX(DATA!$B$62:$B$78,AZ70,1))</f>
        <v>18</v>
      </c>
      <c r="BA71" s="193">
        <f>IF(INDEX(DATA!$B$62:$B$78,BA70,1)="",BA7,INDEX(DATA!$B$62:$B$78,BA70,1))</f>
        <v>20</v>
      </c>
      <c r="BB71" s="193">
        <f>IF(INDEX(DATA!$B$62:$B$78,BB70,1)="",BB7,INDEX(DATA!$B$62:$B$78,BB70,1))</f>
        <v>0</v>
      </c>
      <c r="BC71" s="193">
        <f>IF(INDEX(DATA!$B$62:$B$78,BC70,1)="",BC7,INDEX(DATA!$B$62:$B$78,BC70,1))</f>
        <v>0</v>
      </c>
      <c r="BD71" s="193">
        <f>IF(INDEX(DATA!$B$62:$B$78,BD70,1)="",BD7,INDEX(DATA!$B$62:$B$78,BD70,1))</f>
        <v>0</v>
      </c>
      <c r="BE71" s="193">
        <f>IF(INDEX(DATA!$B$62:$B$78,BE70,1)="",BE7,INDEX(DATA!$B$62:$B$78,BE70,1))</f>
        <v>0</v>
      </c>
      <c r="BF71" s="193">
        <f>IF(INDEX(DATA!$B$62:$B$78,BF70,1)="",BF7,INDEX(DATA!$B$62:$B$78,BF70,1))</f>
        <v>0</v>
      </c>
      <c r="BG71" s="206"/>
    </row>
    <row r="72" spans="2:60" ht="15" x14ac:dyDescent="0.3">
      <c r="B72" s="854"/>
      <c r="C72" s="268">
        <f>DATA!M17</f>
        <v>0</v>
      </c>
      <c r="D72" s="269">
        <f>COUNTIFS(Medium!DO$14:DO$402,$C72,Medium!DF$14:DF$402,"&gt;="&amp;$AR$43,Medium!DF$14:DF$402,"&lt;="&amp;$AR$46)</f>
        <v>0</v>
      </c>
      <c r="E72" s="269">
        <f>COUNTIFS(Medium!DO$14:DO$402,$C72,Medium!DF$14:DF$402,"&gt;="&amp;$AS$43,Medium!DF$14:DF$402,"&lt;="&amp;AS$46)</f>
        <v>0</v>
      </c>
      <c r="F72" s="269">
        <f>COUNTIFS(Medium!DO$14:DO$402,$C72,Medium!DF$14:DF$402,"&gt;="&amp;$AT$43,Medium!DF$14:DF$402,"&lt;="&amp;AT$46)</f>
        <v>0</v>
      </c>
      <c r="G72" s="269">
        <f>COUNTIFS(Medium!DO$14:DO$402,$C72,Medium!DF$14:DF$402,"&gt;="&amp;$AU$43,Medium!DF$14:DF$402,"&lt;="&amp;AU$46)</f>
        <v>0</v>
      </c>
      <c r="H72" s="269">
        <f>COUNTIFS(Medium!DO$14:DO$402,$C72,Medium!DF$14:DF$402,"&gt;="&amp;$AV$43,Medium!DF$14:DF$402,"&lt;="&amp;AV$46)</f>
        <v>0</v>
      </c>
      <c r="I72" s="269">
        <f>COUNTIFS(Medium!DO$14:DO$402,$C72,Medium!DF$14:DF$402,"&gt;="&amp;$AW$43,Medium!DF$14:DF$402,"&lt;="&amp;AW$46)</f>
        <v>0</v>
      </c>
      <c r="J72" s="269">
        <f>COUNTIFS(Medium!DO$14:DO$402,$C72,Medium!DF$14:DF$402,"&gt;="&amp;$AX$43,Medium!DF$14:DF$402,"&lt;="&amp;AX$46)</f>
        <v>0</v>
      </c>
      <c r="K72" s="269">
        <f>COUNTIFS(Medium!DO$14:DO$402,$C72,Medium!DF$14:DF$402,"&gt;="&amp;$AY$43,Medium!DF$14:DF$402,"&lt;="&amp;AY$46)</f>
        <v>0</v>
      </c>
      <c r="L72" s="269">
        <f>COUNTIFS(Medium!DO$14:DO$402,$C72,Medium!DF$14:DF$402,"&gt;="&amp;$AZ$43,Medium!DF$14:DF$402,"&lt;="&amp;AZ$46)</f>
        <v>0</v>
      </c>
      <c r="M72" s="269">
        <f>COUNTIFS(Medium!DO$14:DO$402,$C72,Medium!DF$14:DF$402,"&gt;="&amp;$BA$43,Medium!DF$14:DF$402,"&lt;="&amp;BA$46)</f>
        <v>0</v>
      </c>
      <c r="N72" s="269">
        <f>COUNTIFS(Medium!DO$14:DO$402,$C72,Medium!DF$14:DF$402,"&gt;="&amp;$BB$43,Medium!DF$14:DF$402,"&lt;="&amp;BB$46)</f>
        <v>0</v>
      </c>
      <c r="O72" s="269">
        <f>COUNTIFS(Medium!DO$14:DO$402,$C72,Medium!DF$14:DF$402,"&gt;="&amp;$BC$43,Medium!DF$14:DF$402,"&lt;="&amp;BC$46)</f>
        <v>0</v>
      </c>
      <c r="P72" s="269">
        <f>COUNTIFS(Medium!DO$14:DO$402,$C72,Medium!DF$14:DF$402,"&gt;="&amp;$BD$43,Medium!DF$14:DF$402,"&lt;="&amp;BD$46)</f>
        <v>0</v>
      </c>
      <c r="Q72" s="269">
        <f>COUNTIFS(Medium!DO$14:DO$402,$C72,Medium!DF$14:DF$402,"&gt;="&amp;$BE$43,Medium!DF$14:DF$402,"&lt;="&amp;BE$46)</f>
        <v>0</v>
      </c>
      <c r="R72" s="269">
        <f>COUNTIFS(Medium!DO$14:DO$402,$C72,Medium!DF$14:DF$402,"&gt;="&amp;$BF$43,Medium!DF$14:DF$402,"&lt;="&amp;BF$46)</f>
        <v>0</v>
      </c>
      <c r="S72" s="269">
        <f>SUM(D72:R72)</f>
        <v>0</v>
      </c>
      <c r="T72" s="735">
        <f t="shared" si="63"/>
        <v>0</v>
      </c>
      <c r="AQ72">
        <v>2</v>
      </c>
      <c r="AR72" s="193">
        <f>IF(INDEX(DATA!$D$62:$D$78,AR70,1)="",AR7,INDEX(DATA!$D$62:$D$78,AR70,1))</f>
        <v>20</v>
      </c>
      <c r="AS72" s="193">
        <f>IF(INDEX(DATA!$D$62:$D$78,AS70,1)="",AS7,INDEX(DATA!$D$62:$D$78,AS70,1))</f>
        <v>20</v>
      </c>
      <c r="AT72" s="193">
        <f>IF(INDEX(DATA!$D$62:$D$78,AT70,1)="",AT7,INDEX(DATA!$D$62:$D$78,AT70,1))</f>
        <v>30</v>
      </c>
      <c r="AU72" s="193">
        <f>IF(INDEX(DATA!$D$62:$D$78,AU70,1)="",AU7,INDEX(DATA!$D$62:$D$78,AU70,1))</f>
        <v>20</v>
      </c>
      <c r="AV72" s="193">
        <f>IF(INDEX(DATA!$D$62:$D$78,AV70,1)="",AV7,INDEX(DATA!$D$62:$D$78,AV70,1))</f>
        <v>20</v>
      </c>
      <c r="AW72" s="193">
        <f>IF(INDEX(DATA!$D$62:$D$78,AW70,1)="",AW7,INDEX(DATA!$D$62:$D$78,AW70,1))</f>
        <v>20</v>
      </c>
      <c r="AX72" s="193">
        <f>IF(INDEX(DATA!$D$62:$D$78,AX70,1)="",AX7,INDEX(DATA!$D$62:$D$78,AX70,1))</f>
        <v>20</v>
      </c>
      <c r="AY72" s="193">
        <f>IF(INDEX(DATA!$D$62:$D$78,AY70,1)="",AY7,INDEX(DATA!$D$62:$D$78,AY70,1))</f>
        <v>18</v>
      </c>
      <c r="AZ72" s="193">
        <f>IF(INDEX(DATA!$D$62:$D$78,AZ70,1)="",AZ7,INDEX(DATA!$D$62:$D$78,AZ70,1))</f>
        <v>18</v>
      </c>
      <c r="BA72" s="193">
        <f>IF(INDEX(DATA!$D$62:$D$78,BA70,1)="",BA7,INDEX(DATA!$D$62:$D$78,BA70,1))</f>
        <v>20</v>
      </c>
      <c r="BB72" s="193">
        <f>IF(INDEX(DATA!$D$62:$D$78,BB70,1)="",BB7,INDEX(DATA!$D$62:$D$78,BB70,1))</f>
        <v>0</v>
      </c>
      <c r="BC72" s="193">
        <f>IF(INDEX(DATA!$D$62:$D$78,BC70,1)="",BC7,INDEX(DATA!$D$62:$D$78,BC70,1))</f>
        <v>0</v>
      </c>
      <c r="BD72" s="193">
        <f>IF(INDEX(DATA!$D$62:$D$78,BD70,1)="",BD7,INDEX(DATA!$D$62:$D$78,BD70,1))</f>
        <v>0</v>
      </c>
      <c r="BE72" s="193">
        <f>IF(INDEX(DATA!$D$62:$D$78,BE70,1)="",BE7,INDEX(DATA!$D$62:$D$78,BE70,1))</f>
        <v>0</v>
      </c>
      <c r="BF72" s="193">
        <f>IF(INDEX(DATA!$D$62:$D$78,BF70,1)="",BF7,INDEX(DATA!$D$62:$D$78,BF70,1))</f>
        <v>0</v>
      </c>
      <c r="BG72" s="206"/>
    </row>
    <row r="73" spans="2:60" ht="15" x14ac:dyDescent="0.3">
      <c r="B73" s="854"/>
      <c r="C73" s="268" t="str">
        <f>IF(DATA!N17="","",DATA!N17)</f>
        <v/>
      </c>
      <c r="D73" s="269">
        <f>COUNTIFS(Medium!DO$14:DO$402,$C73,Medium!DF$14:DF$402,"&gt;="&amp;$AR$43,Medium!DF$14:DF$402,"&lt;="&amp;$AR$46)</f>
        <v>0</v>
      </c>
      <c r="E73" s="269">
        <f>COUNTIFS(Medium!DO$14:DO$402,$C73,Medium!DF$14:DF$402,"&gt;="&amp;$AS$43,Medium!DF$14:DF$402,"&lt;="&amp;AS$46)</f>
        <v>0</v>
      </c>
      <c r="F73" s="269">
        <f>COUNTIFS(Medium!DO$14:DO$402,$C73,Medium!DF$14:DF$402,"&gt;="&amp;$AT$43,Medium!DF$14:DF$402,"&lt;="&amp;AT$46)</f>
        <v>0</v>
      </c>
      <c r="G73" s="269">
        <f>COUNTIFS(Medium!DO$14:DO$402,$C73,Medium!DF$14:DF$402,"&gt;="&amp;$AU$43,Medium!DF$14:DF$402,"&lt;="&amp;AU$46)</f>
        <v>0</v>
      </c>
      <c r="H73" s="269">
        <f>COUNTIFS(Medium!DO$14:DO$402,$C73,Medium!DF$14:DF$402,"&gt;="&amp;$AV$43,Medium!DF$14:DF$402,"&lt;="&amp;AV$46)</f>
        <v>0</v>
      </c>
      <c r="I73" s="269">
        <f>COUNTIFS(Medium!DO$14:DO$402,$C73,Medium!DF$14:DF$402,"&gt;="&amp;$AW$43,Medium!DF$14:DF$402,"&lt;="&amp;AW$46)</f>
        <v>0</v>
      </c>
      <c r="J73" s="269">
        <f>COUNTIFS(Medium!DO$14:DO$402,$C73,Medium!DF$14:DF$402,"&gt;="&amp;$AX$43,Medium!DF$14:DF$402,"&lt;="&amp;AX$46)</f>
        <v>0</v>
      </c>
      <c r="K73" s="269">
        <f>COUNTIFS(Medium!DO$14:DO$402,$C73,Medium!DF$14:DF$402,"&gt;="&amp;$AY$43,Medium!DF$14:DF$402,"&lt;="&amp;AY$46)</f>
        <v>0</v>
      </c>
      <c r="L73" s="269">
        <f>COUNTIFS(Medium!DO$14:DO$402,$C73,Medium!DF$14:DF$402,"&gt;="&amp;$AZ$43,Medium!DF$14:DF$402,"&lt;="&amp;AZ$46)</f>
        <v>0</v>
      </c>
      <c r="M73" s="269">
        <f>COUNTIFS(Medium!DO$14:DO$402,$C73,Medium!DF$14:DF$402,"&gt;="&amp;$BA$43,Medium!DF$14:DF$402,"&lt;="&amp;BA$46)</f>
        <v>0</v>
      </c>
      <c r="N73" s="269">
        <f>COUNTIFS(Medium!DO$14:DO$402,$C73,Medium!DF$14:DF$402,"&gt;="&amp;$BB$43,Medium!DF$14:DF$402,"&lt;="&amp;BB$46)</f>
        <v>0</v>
      </c>
      <c r="O73" s="269">
        <f>COUNTIFS(Medium!DO$14:DO$402,$C73,Medium!DF$14:DF$402,"&gt;="&amp;$BC$43,Medium!DF$14:DF$402,"&lt;="&amp;BC$46)</f>
        <v>0</v>
      </c>
      <c r="P73" s="269">
        <f>COUNTIFS(Medium!DO$14:DO$402,$C73,Medium!DF$14:DF$402,"&gt;="&amp;$BD$43,Medium!DF$14:DF$402,"&lt;="&amp;BD$46)</f>
        <v>0</v>
      </c>
      <c r="Q73" s="269">
        <f>COUNTIFS(Medium!DO$14:DO$402,$C73,Medium!DF$14:DF$402,"&gt;="&amp;$BE$43,Medium!DF$14:DF$402,"&lt;="&amp;BE$46)</f>
        <v>0</v>
      </c>
      <c r="R73" s="269">
        <f>COUNTIFS(Medium!DO$14:DO$402,$C73,Medium!DF$14:DF$402,"&gt;="&amp;$BF$43,Medium!DF$14:DF$402,"&lt;="&amp;BF$46)</f>
        <v>0</v>
      </c>
      <c r="S73" s="269">
        <f>SUM(D73:R73)</f>
        <v>0</v>
      </c>
      <c r="T73" s="735">
        <f t="shared" si="63"/>
        <v>0</v>
      </c>
      <c r="AQ73">
        <v>3</v>
      </c>
      <c r="AR73" s="193">
        <f>IF(INDEX(DATA!$E$62:$E$78,AR70,1)="",AR7,INDEX(DATA!$E$62:$E$78,AR70,1))</f>
        <v>20</v>
      </c>
      <c r="AS73" s="193">
        <f>IF(INDEX(DATA!$E$62:$E$78,AS70,1)="",AS7,INDEX(DATA!$E$62:$E$78,AS70,1))</f>
        <v>20</v>
      </c>
      <c r="AT73" s="193">
        <f>IF(INDEX(DATA!$E$62:$E$78,AT70,1)="",AT7,INDEX(DATA!$E$62:$E$78,AT70,1))</f>
        <v>30</v>
      </c>
      <c r="AU73" s="193">
        <f>IF(INDEX(DATA!$E$62:$E$78,AU70,1)="",AU7,INDEX(DATA!$E$62:$E$78,AU70,1))</f>
        <v>20</v>
      </c>
      <c r="AV73" s="193">
        <f>IF(INDEX(DATA!$E$62:$E$78,AV70,1)="",AV7,INDEX(DATA!$E$62:$E$78,AV70,1))</f>
        <v>20</v>
      </c>
      <c r="AW73" s="193">
        <f>IF(INDEX(DATA!$E$62:$E$78,AW70,1)="",AW7,INDEX(DATA!$E$62:$E$78,AW70,1))</f>
        <v>20</v>
      </c>
      <c r="AX73" s="193">
        <f>IF(INDEX(DATA!$E$62:$E$78,AX70,1)="",AX7,INDEX(DATA!$E$62:$E$78,AX70,1))</f>
        <v>20</v>
      </c>
      <c r="AY73" s="193">
        <f>IF(INDEX(DATA!$E$62:$E$78,AY70,1)="",AY7,INDEX(DATA!$E$62:$E$78,AY70,1))</f>
        <v>18</v>
      </c>
      <c r="AZ73" s="193">
        <f>IF(INDEX(DATA!$E$62:$E$78,AZ70,1)="",AZ7,INDEX(DATA!$E$62:$E$78,AZ70,1))</f>
        <v>18</v>
      </c>
      <c r="BA73" s="193">
        <f>IF(INDEX(DATA!$E$62:$E$78,BA70,1)="",BA7,INDEX(DATA!$E$62:$E$78,BA70,1))</f>
        <v>20</v>
      </c>
      <c r="BB73" s="193">
        <f>IF(INDEX(DATA!$E$62:$E$78,BB70,1)="",BB7,INDEX(DATA!$E$62:$E$78,BB70,1))</f>
        <v>0</v>
      </c>
      <c r="BC73" s="193">
        <f>IF(INDEX(DATA!$E$62:$E$78,BC70,1)="",BC7,INDEX(DATA!$E$62:$E$78,BC70,1))</f>
        <v>0</v>
      </c>
      <c r="BD73" s="193">
        <f>IF(INDEX(DATA!$E$62:$E$78,BD70,1)="",BD7,INDEX(DATA!$E$62:$E$78,BD70,1))</f>
        <v>0</v>
      </c>
      <c r="BE73" s="193">
        <f>IF(INDEX(DATA!$E$62:$E$78,BE70,1)="",BE7,INDEX(DATA!$E$62:$E$78,BE70,1))</f>
        <v>0</v>
      </c>
      <c r="BF73" s="193">
        <f>IF(INDEX(DATA!$E$62:$E$78,BF70,1)="",BF7,INDEX(DATA!$E$62:$E$78,BF70,1))</f>
        <v>0</v>
      </c>
      <c r="BG73" s="206"/>
    </row>
    <row r="74" spans="2:60" ht="15" x14ac:dyDescent="0.3">
      <c r="B74" s="854"/>
      <c r="C74" s="268" t="str">
        <f>IF(DATA!O17="","",DATA!O17)</f>
        <v/>
      </c>
      <c r="D74" s="269">
        <f>COUNTIFS(Medium!DO$14:DO$402,$C74,Medium!DF$14:DF$402,"&gt;="&amp;$AR$43,Medium!DF$14:DF$402,"&lt;="&amp;$AR$46)</f>
        <v>0</v>
      </c>
      <c r="E74" s="269">
        <f>COUNTIFS(Medium!DO$14:DO$402,$C74,Medium!DF$14:DF$402,"&gt;="&amp;$AS$43,Medium!DF$14:DF$402,"&lt;="&amp;AS$46)</f>
        <v>0</v>
      </c>
      <c r="F74" s="269">
        <f>COUNTIFS(Medium!DO$14:DO$402,$C74,Medium!DF$14:DF$402,"&gt;="&amp;$AT$43,Medium!DF$14:DF$402,"&lt;="&amp;AT$46)</f>
        <v>0</v>
      </c>
      <c r="G74" s="269">
        <f>COUNTIFS(Medium!DO$14:DO$402,$C74,Medium!DF$14:DF$402,"&gt;="&amp;$AU$43,Medium!DF$14:DF$402,"&lt;="&amp;AU$46)</f>
        <v>0</v>
      </c>
      <c r="H74" s="269">
        <f>COUNTIFS(Medium!DO$14:DO$402,$C74,Medium!DF$14:DF$402,"&gt;="&amp;$AV$43,Medium!DF$14:DF$402,"&lt;="&amp;AV$46)</f>
        <v>0</v>
      </c>
      <c r="I74" s="269">
        <f>COUNTIFS(Medium!DO$14:DO$402,$C74,Medium!DF$14:DF$402,"&gt;="&amp;$AW$43,Medium!DF$14:DF$402,"&lt;="&amp;AW$46)</f>
        <v>0</v>
      </c>
      <c r="J74" s="269">
        <f>COUNTIFS(Medium!DO$14:DO$402,$C74,Medium!DF$14:DF$402,"&gt;="&amp;$AX$43,Medium!DF$14:DF$402,"&lt;="&amp;AX$46)</f>
        <v>0</v>
      </c>
      <c r="K74" s="269">
        <f>COUNTIFS(Medium!DO$14:DO$402,$C74,Medium!DF$14:DF$402,"&gt;="&amp;$AY$43,Medium!DF$14:DF$402,"&lt;="&amp;AY$46)</f>
        <v>0</v>
      </c>
      <c r="L74" s="269">
        <f>COUNTIFS(Medium!DO$14:DO$402,$C74,Medium!DF$14:DF$402,"&gt;="&amp;$AZ$43,Medium!DF$14:DF$402,"&lt;="&amp;AZ$46)</f>
        <v>0</v>
      </c>
      <c r="M74" s="269">
        <f>COUNTIFS(Medium!DO$14:DO$402,$C74,Medium!DF$14:DF$402,"&gt;="&amp;$BA$43,Medium!DF$14:DF$402,"&lt;="&amp;BA$46)</f>
        <v>0</v>
      </c>
      <c r="N74" s="269">
        <f>COUNTIFS(Medium!DO$14:DO$402,$C74,Medium!DF$14:DF$402,"&gt;="&amp;$BB$43,Medium!DF$14:DF$402,"&lt;="&amp;BB$46)</f>
        <v>0</v>
      </c>
      <c r="O74" s="269">
        <f>COUNTIFS(Medium!DO$14:DO$402,$C74,Medium!DF$14:DF$402,"&gt;="&amp;$BC$43,Medium!DF$14:DF$402,"&lt;="&amp;BC$46)</f>
        <v>0</v>
      </c>
      <c r="P74" s="269">
        <f>COUNTIFS(Medium!DO$14:DO$402,$C74,Medium!DF$14:DF$402,"&gt;="&amp;$BD$43,Medium!DF$14:DF$402,"&lt;="&amp;BD$46)</f>
        <v>0</v>
      </c>
      <c r="Q74" s="269">
        <f>COUNTIFS(Medium!DO$14:DO$402,$C74,Medium!DF$14:DF$402,"&gt;="&amp;$BE$43,Medium!DF$14:DF$402,"&lt;="&amp;BE$46)</f>
        <v>0</v>
      </c>
      <c r="R74" s="269">
        <f>COUNTIFS(Medium!DO$14:DO$402,$C74,Medium!DF$14:DF$402,"&gt;="&amp;$BF$43,Medium!DF$14:DF$402,"&lt;="&amp;BF$46)</f>
        <v>0</v>
      </c>
      <c r="S74" s="269">
        <f>SUM(D74:R74)</f>
        <v>0</v>
      </c>
      <c r="T74" s="735">
        <f t="shared" si="63"/>
        <v>0</v>
      </c>
      <c r="AQ74">
        <v>4</v>
      </c>
      <c r="AR74" s="193">
        <f>IF(INDEX(DATA!$G$62:$G$78,AR70,1)="",AR7,INDEX(DATA!$G$62:$G$78,AR70,1))</f>
        <v>20</v>
      </c>
      <c r="AS74" s="193">
        <f>IF(INDEX(DATA!$G$62:$G$78,AS70,1)="",AS7,INDEX(DATA!$G$62:$G$78,AS70,1))</f>
        <v>20</v>
      </c>
      <c r="AT74" s="193">
        <f>IF(INDEX(DATA!$G$62:$G$78,AT70,1)="",AT7,INDEX(DATA!$G$62:$G$78,AT70,1))</f>
        <v>30</v>
      </c>
      <c r="AU74" s="193">
        <f>IF(INDEX(DATA!$G$62:$G$78,AU70,1)="",AU7,INDEX(DATA!$G$62:$G$78,AU70,1))</f>
        <v>20</v>
      </c>
      <c r="AV74" s="193">
        <f>IF(INDEX(DATA!$G$62:$G$78,AV70,1)="",AV7,INDEX(DATA!$G$62:$G$78,AV70,1))</f>
        <v>20</v>
      </c>
      <c r="AW74" s="193">
        <f>IF(INDEX(DATA!$G$62:$G$78,AW70,1)="",AW7,INDEX(DATA!$G$62:$G$78,AW70,1))</f>
        <v>20</v>
      </c>
      <c r="AX74" s="193">
        <f>IF(INDEX(DATA!$G$62:$G$78,AX70,1)="",AX7,INDEX(DATA!$G$62:$G$78,AX70,1))</f>
        <v>20</v>
      </c>
      <c r="AY74" s="193">
        <f>IF(INDEX(DATA!$G$62:$G$78,AY70,1)="",AY7,INDEX(DATA!$G$62:$G$78,AY70,1))</f>
        <v>18</v>
      </c>
      <c r="AZ74" s="193">
        <f>IF(INDEX(DATA!$G$62:$G$78,AZ70,1)="",AZ7,INDEX(DATA!$G$62:$G$78,AZ70,1))</f>
        <v>18</v>
      </c>
      <c r="BA74" s="193">
        <f>IF(INDEX(DATA!$G$62:$G$78,BA70,1)="",BA7,INDEX(DATA!$G$62:$G$78,BA70,1))</f>
        <v>20</v>
      </c>
      <c r="BB74" s="193">
        <f>IF(INDEX(DATA!$G$62:$G$78,BB70,1)="",BB7,INDEX(DATA!$G$62:$G$78,BB70,1))</f>
        <v>0</v>
      </c>
      <c r="BC74" s="193">
        <f>IF(INDEX(DATA!$G$62:$G$78,BC70,1)="",BC7,INDEX(DATA!$G$62:$G$78,BC70,1))</f>
        <v>0</v>
      </c>
      <c r="BD74" s="193">
        <f>IF(INDEX(DATA!$G$62:$G$78,BD70,1)="",BD7,INDEX(DATA!$G$62:$G$78,BD70,1))</f>
        <v>0</v>
      </c>
      <c r="BE74" s="193">
        <f>IF(INDEX(DATA!$G$62:$G$78,BE70,1)="",BE7,INDEX(DATA!$G$62:$G$78,BE70,1))</f>
        <v>0</v>
      </c>
      <c r="BF74" s="193">
        <f>IF(INDEX(DATA!$G$62:$G$78,BF70,1)="",BF7,INDEX(DATA!$G$62:$G$78,BF70,1))</f>
        <v>0</v>
      </c>
      <c r="BG74" s="206"/>
    </row>
    <row r="75" spans="2:60" ht="15" x14ac:dyDescent="0.3">
      <c r="B75" s="854"/>
      <c r="C75" s="268" t="str">
        <f>IF(DATA!P17="","",DATA!P17)</f>
        <v/>
      </c>
      <c r="D75" s="269">
        <f>COUNTIFS(Medium!DO$14:DO$402,$C75,Medium!DF$14:DF$402,"&gt;="&amp;$AR$43,Medium!DF$14:DF$402,"&lt;="&amp;$AR$46)</f>
        <v>0</v>
      </c>
      <c r="E75" s="269">
        <f>COUNTIFS(Medium!DO$14:DO$402,$C75,Medium!DF$14:DF$402,"&gt;="&amp;$AS$43,Medium!DF$14:DF$402,"&lt;="&amp;AS$46)</f>
        <v>0</v>
      </c>
      <c r="F75" s="269">
        <f>COUNTIFS(Medium!DO$14:DO$402,$C75,Medium!DF$14:DF$402,"&gt;="&amp;$AT$43,Medium!DF$14:DF$402,"&lt;="&amp;AT$46)</f>
        <v>0</v>
      </c>
      <c r="G75" s="269">
        <f>COUNTIFS(Medium!DO$14:DO$402,$C75,Medium!DF$14:DF$402,"&gt;="&amp;$AU$43,Medium!DF$14:DF$402,"&lt;="&amp;AU$46)</f>
        <v>0</v>
      </c>
      <c r="H75" s="269">
        <f>COUNTIFS(Medium!DO$14:DO$402,$C75,Medium!DF$14:DF$402,"&gt;="&amp;$AV$43,Medium!DF$14:DF$402,"&lt;="&amp;AV$46)</f>
        <v>0</v>
      </c>
      <c r="I75" s="269">
        <f>COUNTIFS(Medium!DO$14:DO$402,$C75,Medium!DF$14:DF$402,"&gt;="&amp;$AW$43,Medium!DF$14:DF$402,"&lt;="&amp;AW$46)</f>
        <v>0</v>
      </c>
      <c r="J75" s="269">
        <f>COUNTIFS(Medium!DO$14:DO$402,$C75,Medium!DF$14:DF$402,"&gt;="&amp;$AX$43,Medium!DF$14:DF$402,"&lt;="&amp;AX$46)</f>
        <v>0</v>
      </c>
      <c r="K75" s="269">
        <f>COUNTIFS(Medium!DO$14:DO$402,$C75,Medium!DF$14:DF$402,"&gt;="&amp;$AY$43,Medium!DF$14:DF$402,"&lt;="&amp;AY$46)</f>
        <v>0</v>
      </c>
      <c r="L75" s="269">
        <f>COUNTIFS(Medium!DO$14:DO$402,$C75,Medium!DF$14:DF$402,"&gt;="&amp;$AZ$43,Medium!DF$14:DF$402,"&lt;="&amp;AZ$46)</f>
        <v>0</v>
      </c>
      <c r="M75" s="269">
        <f>COUNTIFS(Medium!DO$14:DO$402,$C75,Medium!DF$14:DF$402,"&gt;="&amp;$BA$43,Medium!DF$14:DF$402,"&lt;="&amp;BA$46)</f>
        <v>0</v>
      </c>
      <c r="N75" s="269">
        <f>COUNTIFS(Medium!DO$14:DO$402,$C75,Medium!DF$14:DF$402,"&gt;="&amp;$BB$43,Medium!DF$14:DF$402,"&lt;="&amp;BB$46)</f>
        <v>0</v>
      </c>
      <c r="O75" s="269">
        <f>COUNTIFS(Medium!DO$14:DO$402,$C75,Medium!DF$14:DF$402,"&gt;="&amp;$BC$43,Medium!DF$14:DF$402,"&lt;="&amp;BC$46)</f>
        <v>0</v>
      </c>
      <c r="P75" s="269">
        <f>COUNTIFS(Medium!DO$14:DO$402,$C75,Medium!DF$14:DF$402,"&gt;="&amp;$BD$43,Medium!DF$14:DF$402,"&lt;="&amp;BD$46)</f>
        <v>0</v>
      </c>
      <c r="Q75" s="269">
        <f>COUNTIFS(Medium!DO$14:DO$402,$C75,Medium!DF$14:DF$402,"&gt;="&amp;$BE$43,Medium!DF$14:DF$402,"&lt;="&amp;BE$46)</f>
        <v>0</v>
      </c>
      <c r="R75" s="269">
        <f>COUNTIFS(Medium!DO$14:DO$402,$C75,Medium!DF$14:DF$402,"&gt;="&amp;$BF$43,Medium!DF$14:DF$402,"&lt;="&amp;BF$46)</f>
        <v>0</v>
      </c>
      <c r="S75" s="269">
        <f>SUM(D75:R75)</f>
        <v>0</v>
      </c>
      <c r="T75" s="735">
        <f t="shared" si="63"/>
        <v>0</v>
      </c>
      <c r="AQ75">
        <v>5</v>
      </c>
      <c r="AR75" s="193">
        <f>IF(INDEX(DATA!$H$62:$H$78,AR70,1)="",AR7,INDEX(DATA!$H$62:$H$78,AR70,1))</f>
        <v>20</v>
      </c>
      <c r="AS75" s="193">
        <f>IF(INDEX(DATA!$H$62:$H$78,AS70,1)="",AS7,INDEX(DATA!$H$62:$H$78,AS70,1))</f>
        <v>20</v>
      </c>
      <c r="AT75" s="193">
        <f>IF(INDEX(DATA!$H$62:$H$78,AT70,1)="",AT7,INDEX(DATA!$H$62:$H$78,AT70,1))</f>
        <v>30</v>
      </c>
      <c r="AU75" s="193">
        <f>IF(INDEX(DATA!$H$62:$H$78,AU70,1)="",AU7,INDEX(DATA!$H$62:$H$78,AU70,1))</f>
        <v>20</v>
      </c>
      <c r="AV75" s="193">
        <f>IF(INDEX(DATA!$H$62:$H$78,AV70,1)="",AV7,INDEX(DATA!$H$62:$H$78,AV70,1))</f>
        <v>20</v>
      </c>
      <c r="AW75" s="193">
        <f>IF(INDEX(DATA!$H$62:$H$78,AW70,1)="",AW7,INDEX(DATA!$H$62:$H$78,AW70,1))</f>
        <v>20</v>
      </c>
      <c r="AX75" s="193">
        <f>IF(INDEX(DATA!$H$62:$H$78,AX70,1)="",AX7,INDEX(DATA!$H$62:$H$78,AX70,1))</f>
        <v>20</v>
      </c>
      <c r="AY75" s="193">
        <f>IF(INDEX(DATA!$H$62:$H$78,AY70,1)="",AY7,INDEX(DATA!$H$62:$H$78,AY70,1))</f>
        <v>18</v>
      </c>
      <c r="AZ75" s="193">
        <f>IF(INDEX(DATA!$H$62:$H$78,AZ70,1)="",AZ7,INDEX(DATA!$H$62:$H$78,AZ70,1))</f>
        <v>18</v>
      </c>
      <c r="BA75" s="193">
        <f>IF(INDEX(DATA!$H$62:$H$78,BA70,1)="",BA7,INDEX(DATA!$H$62:$H$78,BA70,1))</f>
        <v>20</v>
      </c>
      <c r="BB75" s="193">
        <f>IF(INDEX(DATA!$H$62:$H$78,BB70,1)="",BB7,INDEX(DATA!$H$62:$H$78,BB70,1))</f>
        <v>0</v>
      </c>
      <c r="BC75" s="193">
        <f>IF(INDEX(DATA!$H$62:$H$78,BC70,1)="",BC7,INDEX(DATA!$H$62:$H$78,BC70,1))</f>
        <v>0</v>
      </c>
      <c r="BD75" s="193">
        <f>IF(INDEX(DATA!$H$62:$H$78,BD70,1)="",BD7,INDEX(DATA!$H$62:$H$78,BD70,1))</f>
        <v>0</v>
      </c>
      <c r="BE75" s="193">
        <f>IF(INDEX(DATA!$H$62:$H$78,BE70,1)="",BE7,INDEX(DATA!$H$62:$H$78,BE70,1))</f>
        <v>0</v>
      </c>
      <c r="BF75" s="193">
        <f>IF(INDEX(DATA!$H$62:$H$78,BF70,1)="",BF7,INDEX(DATA!$H$62:$H$78,BF70,1))</f>
        <v>0</v>
      </c>
      <c r="BG75" s="206"/>
    </row>
    <row r="76" spans="2:60" ht="22.8" x14ac:dyDescent="0.3">
      <c r="B76" s="854"/>
      <c r="C76" s="270" t="s">
        <v>72</v>
      </c>
      <c r="D76" s="271">
        <f t="shared" ref="D76:S76" si="64">SUM(D72:D75)</f>
        <v>0</v>
      </c>
      <c r="E76" s="271">
        <f t="shared" si="64"/>
        <v>0</v>
      </c>
      <c r="F76" s="271">
        <f t="shared" si="64"/>
        <v>0</v>
      </c>
      <c r="G76" s="271">
        <f t="shared" si="64"/>
        <v>0</v>
      </c>
      <c r="H76" s="271">
        <f t="shared" si="64"/>
        <v>0</v>
      </c>
      <c r="I76" s="271">
        <f t="shared" si="64"/>
        <v>0</v>
      </c>
      <c r="J76" s="271">
        <f t="shared" si="64"/>
        <v>0</v>
      </c>
      <c r="K76" s="271">
        <f t="shared" si="64"/>
        <v>0</v>
      </c>
      <c r="L76" s="271">
        <f t="shared" si="64"/>
        <v>0</v>
      </c>
      <c r="M76" s="271">
        <f t="shared" si="64"/>
        <v>0</v>
      </c>
      <c r="N76" s="271">
        <f t="shared" si="64"/>
        <v>0</v>
      </c>
      <c r="O76" s="271">
        <f t="shared" si="64"/>
        <v>0</v>
      </c>
      <c r="P76" s="271">
        <f t="shared" si="64"/>
        <v>0</v>
      </c>
      <c r="Q76" s="271">
        <f t="shared" si="64"/>
        <v>0</v>
      </c>
      <c r="R76" s="271">
        <f t="shared" si="64"/>
        <v>0</v>
      </c>
      <c r="S76" s="272">
        <f t="shared" si="64"/>
        <v>0</v>
      </c>
      <c r="T76" s="735">
        <f t="shared" si="63"/>
        <v>0</v>
      </c>
      <c r="AQ76">
        <v>6</v>
      </c>
      <c r="AR76" s="193">
        <f>IF(INDEX(DATA!$I$62:$I$78,AR70,1)="",AR7,INDEX(DATA!$I$62:$I$78,AR70,1))</f>
        <v>20</v>
      </c>
      <c r="AS76" s="193">
        <f>IF(INDEX(DATA!$I$62:$I$78,AS70,1)="",AS7,INDEX(DATA!$I$62:$I$78,AS70,1))</f>
        <v>20</v>
      </c>
      <c r="AT76" s="193">
        <f>IF(INDEX(DATA!$I$62:$I$78,AT70,1)="",AT7,INDEX(DATA!$I$62:$I$78,AT70,1))</f>
        <v>30</v>
      </c>
      <c r="AU76" s="193">
        <f>IF(INDEX(DATA!$I$62:$I$78,AU70,1)="",AU7,INDEX(DATA!$I$62:$I$78,AU70,1))</f>
        <v>20</v>
      </c>
      <c r="AV76" s="193">
        <f>IF(INDEX(DATA!$I$62:$I$78,AV70,1)="",AV7,INDEX(DATA!$I$62:$I$78,AV70,1))</f>
        <v>20</v>
      </c>
      <c r="AW76" s="193">
        <f>IF(INDEX(DATA!$I$62:$I$78,AW70,1)="",AW7,INDEX(DATA!$I$62:$I$78,AW70,1))</f>
        <v>20</v>
      </c>
      <c r="AX76" s="193">
        <f>IF(INDEX(DATA!$I$62:$I$78,AX70,1)="",AX7,INDEX(DATA!$I$62:$I$78,AX70,1))</f>
        <v>20</v>
      </c>
      <c r="AY76" s="193">
        <f>IF(INDEX(DATA!$I$62:$I$78,AY70,1)="",AY7,INDEX(DATA!$I$62:$I$78,AY70,1))</f>
        <v>18</v>
      </c>
      <c r="AZ76" s="193">
        <f>IF(INDEX(DATA!$I$62:$I$78,AZ70,1)="",AZ7,INDEX(DATA!$I$62:$I$78,AZ70,1))</f>
        <v>18</v>
      </c>
      <c r="BA76" s="193">
        <f>IF(INDEX(DATA!$I$62:$I$78,BA70,1)="",BA7,INDEX(DATA!$I$62:$I$78,BA70,1))</f>
        <v>20</v>
      </c>
      <c r="BB76" s="193">
        <f>IF(INDEX(DATA!$I$62:$I$78,BB70,1)="",BB7,INDEX(DATA!$I$62:$I$78,BB70,1))</f>
        <v>0</v>
      </c>
      <c r="BC76" s="193">
        <f>IF(INDEX(DATA!$I$62:$I$78,BC70,1)="",BC7,INDEX(DATA!$I$62:$I$78,BC70,1))</f>
        <v>0</v>
      </c>
      <c r="BD76" s="193">
        <f>IF(INDEX(DATA!$I$62:$I$78,BD70,1)="",BD7,INDEX(DATA!$I$62:$I$78,BD70,1))</f>
        <v>0</v>
      </c>
      <c r="BE76" s="193">
        <f>IF(INDEX(DATA!$I$62:$I$78,BE70,1)="",BE7,INDEX(DATA!$I$62:$I$78,BE70,1))</f>
        <v>0</v>
      </c>
      <c r="BF76" s="193">
        <f>IF(INDEX(DATA!$I$62:$I$78,BF70,1)="",BF7,INDEX(DATA!$I$62:$I$78,BF70,1))</f>
        <v>0</v>
      </c>
      <c r="BG76" s="206"/>
    </row>
    <row r="77" spans="2:60" hidden="1" x14ac:dyDescent="0.3">
      <c r="B77" s="28"/>
      <c r="C77" s="28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466"/>
      <c r="AQ77">
        <v>7</v>
      </c>
      <c r="AR77" s="193">
        <f>IF(INDEX(DATA!$J$62:$J$78,AR70,1)="",AR7,INDEX(DATA!$J$62:$J$78,AR70,1))</f>
        <v>20</v>
      </c>
      <c r="AS77" s="193">
        <f>IF(INDEX(DATA!$J$62:$J$78,AS70,1)="",AS7,INDEX(DATA!$J$62:$J$78,AS70,1))</f>
        <v>20</v>
      </c>
      <c r="AT77" s="193">
        <f>IF(INDEX(DATA!$J$62:$J$78,AT70,1)="",AT7,INDEX(DATA!$J$62:$J$78,AT70,1))</f>
        <v>30</v>
      </c>
      <c r="AU77" s="193">
        <f>IF(INDEX(DATA!$J$62:$J$78,AU70,1)="",AU7,INDEX(DATA!$J$62:$J$78,AU70,1))</f>
        <v>20</v>
      </c>
      <c r="AV77" s="193">
        <f>IF(INDEX(DATA!$J$62:$J$78,AV70,1)="",AV7,INDEX(DATA!$J$62:$J$78,AV70,1))</f>
        <v>20</v>
      </c>
      <c r="AW77" s="193">
        <f>IF(INDEX(DATA!$J$62:$J$78,AW70,1)="",AW7,INDEX(DATA!$J$62:$J$78,AW70,1))</f>
        <v>20</v>
      </c>
      <c r="AX77" s="193">
        <f>IF(INDEX(DATA!$J$62:$J$78,AX70,1)="",AX7,INDEX(DATA!$J$62:$J$78,AX70,1))</f>
        <v>20</v>
      </c>
      <c r="AY77" s="193">
        <f>IF(INDEX(DATA!$J$62:$J$78,AY70,1)="",AY7,INDEX(DATA!$J$62:$J$78,AY70,1))</f>
        <v>18</v>
      </c>
      <c r="AZ77" s="193">
        <f>IF(INDEX(DATA!$J$62:$J$78,AZ70,1)="",AZ7,INDEX(DATA!$J$62:$J$78,AZ70,1))</f>
        <v>18</v>
      </c>
      <c r="BA77" s="193">
        <f>IF(INDEX(DATA!$J$62:$J$78,BA70,1)="",BA7,INDEX(DATA!$J$62:$J$78,BA70,1))</f>
        <v>20</v>
      </c>
      <c r="BB77" s="193">
        <f>IF(INDEX(DATA!$J$62:$J$78,BB70,1)="",BB7,INDEX(DATA!$J$62:$J$78,BB70,1))</f>
        <v>0</v>
      </c>
      <c r="BC77" s="193">
        <f>IF(INDEX(DATA!$J$62:$J$78,BC70,1)="",BC7,INDEX(DATA!$J$62:$J$78,BC70,1))</f>
        <v>0</v>
      </c>
      <c r="BD77" s="193">
        <f>IF(INDEX(DATA!$J$62:$J$78,BD70,1)="",BD7,INDEX(DATA!$J$62:$J$78,BD70,1))</f>
        <v>0</v>
      </c>
      <c r="BE77" s="193">
        <f>IF(INDEX(DATA!$J$62:$J$78,BE70,1)="",BE7,INDEX(DATA!$J$62:$J$78,BE70,1))</f>
        <v>0</v>
      </c>
      <c r="BF77" s="193">
        <f>IF(INDEX(DATA!$J$62:$J$78,BF70,1)="",BF7,INDEX(DATA!$J$62:$J$78,BF70,1))</f>
        <v>0</v>
      </c>
      <c r="BG77" s="206"/>
    </row>
    <row r="78" spans="2:60" ht="20.399999999999999" hidden="1" x14ac:dyDescent="0.3">
      <c r="B78" s="857" t="s">
        <v>318</v>
      </c>
      <c r="C78" s="855" t="s">
        <v>32</v>
      </c>
      <c r="D78" s="853" t="s">
        <v>341</v>
      </c>
      <c r="E78" s="853"/>
      <c r="F78" s="853"/>
      <c r="G78" s="853"/>
      <c r="H78" s="853"/>
      <c r="I78" s="853"/>
      <c r="J78" s="853"/>
      <c r="K78" s="853"/>
      <c r="L78" s="853"/>
      <c r="M78" s="853"/>
      <c r="N78" s="853"/>
      <c r="O78" s="853"/>
      <c r="P78" s="853"/>
      <c r="Q78" s="853"/>
      <c r="R78" s="853"/>
      <c r="S78" s="852" t="s">
        <v>340</v>
      </c>
      <c r="T78" s="466"/>
      <c r="AQ78">
        <v>8</v>
      </c>
      <c r="AR78" s="193">
        <f>IF(INDEX(DATA!$K$62:$K$78,AR70,1)="",AR7,INDEX(DATA!$K$62:$K$78,AR70,1))</f>
        <v>20</v>
      </c>
      <c r="AS78" s="193">
        <f>IF(INDEX(DATA!$K$62:$K$78,AS70,1)="",AS7,INDEX(DATA!$K$62:$K$78,AS70,1))</f>
        <v>20</v>
      </c>
      <c r="AT78" s="193">
        <f>IF(INDEX(DATA!$K$62:$K$78,AT70,1)="",AT7,INDEX(DATA!$K$62:$K$78,AT70,1))</f>
        <v>30</v>
      </c>
      <c r="AU78" s="193">
        <f>IF(INDEX(DATA!$K$62:$K$78,AU70,1)="",AU7,INDEX(DATA!$K$62:$K$78,AU70,1))</f>
        <v>20</v>
      </c>
      <c r="AV78" s="193">
        <f>IF(INDEX(DATA!$K$62:$K$78,AV70,1)="",AV7,INDEX(DATA!$K$62:$K$78,AV70,1))</f>
        <v>20</v>
      </c>
      <c r="AW78" s="193">
        <f>IF(INDEX(DATA!$K$62:$K$78,AW70,1)="",AW7,INDEX(DATA!$K$62:$K$78,AW70,1))</f>
        <v>20</v>
      </c>
      <c r="AX78" s="193">
        <f>IF(INDEX(DATA!$K$62:$K$78,AX70,1)="",AX7,INDEX(DATA!$K$62:$K$78,AX70,1))</f>
        <v>20</v>
      </c>
      <c r="AY78" s="193">
        <f>IF(INDEX(DATA!$K$62:$K$78,AY70,1)="",AY7,INDEX(DATA!$K$62:$K$78,AY70,1))</f>
        <v>18</v>
      </c>
      <c r="AZ78" s="193">
        <f>IF(INDEX(DATA!$K$62:$K$78,AZ70,1)="",AZ7,INDEX(DATA!$K$62:$K$78,AZ70,1))</f>
        <v>18</v>
      </c>
      <c r="BA78" s="193">
        <f>IF(INDEX(DATA!$K$62:$K$78,BA70,1)="",BA7,INDEX(DATA!$K$62:$K$78,BA70,1))</f>
        <v>20</v>
      </c>
      <c r="BB78" s="193">
        <f>IF(INDEX(DATA!$K$62:$K$78,BB70,1)="",BB7,INDEX(DATA!$K$62:$K$78,BB70,1))</f>
        <v>0</v>
      </c>
      <c r="BC78" s="193">
        <f>IF(INDEX(DATA!$K$62:$K$78,BC70,1)="",BC7,INDEX(DATA!$K$62:$K$78,BC70,1))</f>
        <v>0</v>
      </c>
      <c r="BD78" s="193">
        <f>IF(INDEX(DATA!$K$62:$K$78,BD70,1)="",BD7,INDEX(DATA!$K$62:$K$78,BD70,1))</f>
        <v>0</v>
      </c>
      <c r="BE78" s="193">
        <f>IF(INDEX(DATA!$K$62:$K$78,BE70,1)="",BE7,INDEX(DATA!$K$62:$K$78,BE70,1))</f>
        <v>0</v>
      </c>
      <c r="BF78" s="193">
        <f>IF(INDEX(DATA!$K$62:$K$78,BF70,1)="",BF7,INDEX(DATA!$K$62:$K$78,BF70,1))</f>
        <v>0</v>
      </c>
      <c r="BG78" s="206"/>
    </row>
    <row r="79" spans="2:60" ht="15" hidden="1" x14ac:dyDescent="0.3">
      <c r="B79" s="857"/>
      <c r="C79" s="856"/>
      <c r="D79" s="267">
        <v>1</v>
      </c>
      <c r="E79" s="267">
        <v>2</v>
      </c>
      <c r="F79" s="267">
        <v>3</v>
      </c>
      <c r="G79" s="267">
        <v>4</v>
      </c>
      <c r="H79" s="267">
        <v>5</v>
      </c>
      <c r="I79" s="267">
        <v>6</v>
      </c>
      <c r="J79" s="267">
        <v>7</v>
      </c>
      <c r="K79" s="267">
        <v>8</v>
      </c>
      <c r="L79" s="267">
        <v>9</v>
      </c>
      <c r="M79" s="267">
        <v>10</v>
      </c>
      <c r="N79" s="267">
        <v>11</v>
      </c>
      <c r="O79" s="267">
        <v>12</v>
      </c>
      <c r="P79" s="267">
        <v>13</v>
      </c>
      <c r="Q79" s="267">
        <v>14</v>
      </c>
      <c r="R79" s="267">
        <v>15</v>
      </c>
      <c r="S79" s="852"/>
      <c r="T79" s="466"/>
      <c r="AQ79">
        <v>9</v>
      </c>
      <c r="AR79" s="193">
        <f>IF(INDEX(DATA!$L$62:$L$78,AR70,1)="",AR7,INDEX(DATA!$L$62:$L$78,AR70,1))</f>
        <v>20</v>
      </c>
      <c r="AS79" s="193">
        <f>IF(INDEX(DATA!$L$62:$L$78,AS70,1)="",AS7,INDEX(DATA!$L$62:$L$78,AS70,1))</f>
        <v>20</v>
      </c>
      <c r="AT79" s="193">
        <f>IF(INDEX(DATA!$L$62:$L$78,AT70,1)="",AT7,INDEX(DATA!$L$62:$L$78,AT70,1))</f>
        <v>30</v>
      </c>
      <c r="AU79" s="193">
        <f>IF(INDEX(DATA!$L$62:$L$78,AU70,1)="",AU7,INDEX(DATA!$L$62:$L$78,AU70,1))</f>
        <v>20</v>
      </c>
      <c r="AV79" s="193">
        <f>IF(INDEX(DATA!$L$62:$L$78,AV70,1)="",AV7,INDEX(DATA!$L$62:$L$78,AV70,1))</f>
        <v>20</v>
      </c>
      <c r="AW79" s="193">
        <f>IF(INDEX(DATA!$L$62:$L$78,AW70,1)="",AW7,INDEX(DATA!$L$62:$L$78,AW70,1))</f>
        <v>20</v>
      </c>
      <c r="AX79" s="193">
        <f>IF(INDEX(DATA!$L$62:$L$78,AX70,1)="",AX7,INDEX(DATA!$L$62:$L$78,AX70,1))</f>
        <v>20</v>
      </c>
      <c r="AY79" s="193">
        <f>IF(INDEX(DATA!$L$62:$L$78,AY70,1)="",AY7,INDEX(DATA!$L$62:$L$78,AY70,1))</f>
        <v>18</v>
      </c>
      <c r="AZ79" s="193">
        <f>IF(INDEX(DATA!$L$62:$L$78,AZ70,1)="",AZ7,INDEX(DATA!$L$62:$L$78,AZ70,1))</f>
        <v>18</v>
      </c>
      <c r="BA79" s="193">
        <f>IF(INDEX(DATA!$L$62:$L$78,BA70,1)="",BA7,INDEX(DATA!$L$62:$L$78,BA70,1))</f>
        <v>20</v>
      </c>
      <c r="BB79" s="193">
        <f>IF(INDEX(DATA!$L$62:$L$78,BB70,1)="",BB7,INDEX(DATA!$L$62:$L$78,BB70,1))</f>
        <v>0</v>
      </c>
      <c r="BC79" s="193">
        <f>IF(INDEX(DATA!$L$62:$L$78,BC70,1)="",BC7,INDEX(DATA!$L$62:$L$78,BC70,1))</f>
        <v>0</v>
      </c>
      <c r="BD79" s="193">
        <f>IF(INDEX(DATA!$L$62:$L$78,BD70,1)="",BD7,INDEX(DATA!$L$62:$L$78,BD70,1))</f>
        <v>0</v>
      </c>
      <c r="BE79" s="193">
        <f>IF(INDEX(DATA!$L$62:$L$78,BE70,1)="",BE7,INDEX(DATA!$L$62:$L$78,BE70,1))</f>
        <v>0</v>
      </c>
      <c r="BF79" s="193">
        <f>IF(INDEX(DATA!$L$62:$L$78,BF70,1)="",BF7,INDEX(DATA!$L$62:$L$78,BF70,1))</f>
        <v>0</v>
      </c>
      <c r="BG79" s="206"/>
    </row>
    <row r="80" spans="2:60" ht="15" hidden="1" x14ac:dyDescent="0.3">
      <c r="B80" s="857"/>
      <c r="C80" s="268">
        <f>DATA!M18</f>
        <v>0</v>
      </c>
      <c r="D80" s="269">
        <f>COUNTIFS(Medium!DP$14:DP$402,$C80,Medium!DF$14:DF$402,"&gt;="&amp;$AR$49,Medium!DF$14:DF$402,"&lt;="&amp;$AR$52)</f>
        <v>0</v>
      </c>
      <c r="E80" s="269">
        <f>COUNTIFS(Medium!DP$14:DP$402,$C80,Medium!DF$14:DF$402,"&gt;="&amp;$AS$49,Medium!DF$14:DF$402,"&lt;="&amp;AS$52)</f>
        <v>0</v>
      </c>
      <c r="F80" s="269">
        <f>COUNTIFS(Medium!DP$14:DP$402,$C80,Medium!DF$14:DF$402,"&gt;="&amp;$AT$49,Medium!DF$14:DF$402,"&lt;="&amp;AT$52)</f>
        <v>0</v>
      </c>
      <c r="G80" s="269">
        <f>COUNTIFS(Medium!DP$14:DP$402,$C80,Medium!DF$14:DF$402,"&gt;="&amp;$AU$49,Medium!DF$14:DF$402,"&lt;="&amp;AU$52)</f>
        <v>0</v>
      </c>
      <c r="H80" s="269">
        <f>COUNTIFS(Medium!DP$14:DP$402,$C80,Medium!DF$14:DF$402,"&gt;="&amp;$AV$49,Medium!DF$14:DF$402,"&lt;="&amp;AV$52)</f>
        <v>0</v>
      </c>
      <c r="I80" s="269">
        <f>COUNTIFS(Medium!DP$14:DP$402,$C80,Medium!DF$14:DF$402,"&gt;="&amp;$AW$49,Medium!DF$14:DF$402,"&lt;="&amp;AW$52)</f>
        <v>0</v>
      </c>
      <c r="J80" s="269">
        <f>COUNTIFS(Medium!DP$14:DP$402,$C80,Medium!DF$14:DF$402,"&gt;="&amp;$AX$49,Medium!DF$14:DF$402,"&lt;="&amp;AX$52)</f>
        <v>0</v>
      </c>
      <c r="K80" s="269">
        <f>COUNTIFS(Medium!DP$14:DP$402,$C80,Medium!DF$14:DF$402,"&gt;="&amp;$AY$49,Medium!DF$14:DF$402,"&lt;="&amp;AY$52)</f>
        <v>0</v>
      </c>
      <c r="L80" s="269">
        <f>COUNTIFS(Medium!DP$14:DP$402,$C80,Medium!DF$14:DF$402,"&gt;="&amp;$AZ$49,Medium!DF$14:DF$402,"&lt;="&amp;AZ$52)</f>
        <v>0</v>
      </c>
      <c r="M80" s="269">
        <f>COUNTIFS(Medium!DP$14:DP$402,$C80,Medium!DF$14:DF$402,"&gt;="&amp;$BA$49,Medium!DF$14:DF$402,"&lt;="&amp;BA$52)</f>
        <v>0</v>
      </c>
      <c r="N80" s="269">
        <f>COUNTIFS(Medium!DP$14:DP$402,$C80,Medium!DF$14:DF$402,"&gt;="&amp;$BB$49,Medium!DF$14:DF$402,"&lt;="&amp;BB$52)</f>
        <v>0</v>
      </c>
      <c r="O80" s="269">
        <f>COUNTIFS(Medium!DP$14:DP$402,$C80,Medium!DF$14:DF$402,"&gt;="&amp;$BC$49,Medium!DF$14:DF$402,"&lt;="&amp;BC$52)</f>
        <v>0</v>
      </c>
      <c r="P80" s="269">
        <f>COUNTIFS(Medium!DP$14:DP$402,$C80,Medium!DF$14:DF$402,"&gt;="&amp;$BD$49,Medium!DF$14:DF$402,"&lt;="&amp;BD$52)</f>
        <v>0</v>
      </c>
      <c r="Q80" s="269">
        <f>COUNTIFS(Medium!DP$14:DP$402,$C80,Medium!DF$14:DF$402,"&gt;="&amp;$BE$49,Medium!DF$14:DF$402,"&lt;="&amp;BE$52)</f>
        <v>0</v>
      </c>
      <c r="R80" s="269">
        <f>COUNTIFS(Medium!DP$14:DP$402,$C80,Medium!DF$14:DF$402,"&gt;="&amp;$BF$49,Medium!DF$14:DF$402,"&lt;="&amp;BF$52)</f>
        <v>0</v>
      </c>
      <c r="S80" s="269">
        <f>SUM(D80:R80)</f>
        <v>0</v>
      </c>
      <c r="T80" s="466"/>
      <c r="AQ80">
        <v>10</v>
      </c>
      <c r="AR80" s="193">
        <f>IF(INDEX(DATA!$M$62:$M$78,AR70,1)="",AR7,INDEX(DATA!$M$62:$M$78,AR70,1))</f>
        <v>20</v>
      </c>
      <c r="AS80" s="193">
        <f>IF(INDEX(DATA!$M$62:$M$78,AS70,1)="",AS7,INDEX(DATA!$M$62:$M$78,AS70,1))</f>
        <v>20</v>
      </c>
      <c r="AT80" s="193">
        <f>IF(INDEX(DATA!$M$62:$M$78,AT70,1)="",AT7,INDEX(DATA!$M$62:$M$78,AT70,1))</f>
        <v>30</v>
      </c>
      <c r="AU80" s="193">
        <f>IF(INDEX(DATA!$M$62:$M$78,AU70,1)="",AU7,INDEX(DATA!$M$62:$M$78,AU70,1))</f>
        <v>20</v>
      </c>
      <c r="AV80" s="193">
        <f>IF(INDEX(DATA!$M$62:$M$78,AV70,1)="",AV7,INDEX(DATA!$M$62:$M$78,AV70,1))</f>
        <v>20</v>
      </c>
      <c r="AW80" s="193">
        <f>IF(INDEX(DATA!$M$62:$M$78,AW70,1)="",AW7,INDEX(DATA!$M$62:$M$78,AW70,1))</f>
        <v>20</v>
      </c>
      <c r="AX80" s="193">
        <f>IF(INDEX(DATA!$M$62:$M$78,AX70,1)="",AX7,INDEX(DATA!$M$62:$M$78,AX70,1))</f>
        <v>20</v>
      </c>
      <c r="AY80" s="193">
        <f>IF(INDEX(DATA!$M$62:$M$78,AY70,1)="",AY7,INDEX(DATA!$M$62:$M$78,AY70,1))</f>
        <v>18</v>
      </c>
      <c r="AZ80" s="193">
        <f>IF(INDEX(DATA!$M$62:$M$78,AZ70,1)="",AZ7,INDEX(DATA!$M$62:$M$78,AZ70,1))</f>
        <v>18</v>
      </c>
      <c r="BA80" s="193">
        <f>IF(INDEX(DATA!$M$62:$M$78,BA70,1)="",BA7,INDEX(DATA!$M$62:$M$78,BA70,1))</f>
        <v>20</v>
      </c>
      <c r="BB80" s="193">
        <f>IF(INDEX(DATA!$M$62:$M$78,BB70,1)="",BB7,INDEX(DATA!$M$62:$M$78,BB70,1))</f>
        <v>0</v>
      </c>
      <c r="BC80" s="193">
        <f>IF(INDEX(DATA!$M$62:$M$78,BC70,1)="",BC7,INDEX(DATA!$M$62:$M$78,BC70,1))</f>
        <v>0</v>
      </c>
      <c r="BD80" s="193">
        <f>IF(INDEX(DATA!$M$62:$M$78,BD70,1)="",BD7,INDEX(DATA!$M$62:$M$78,BD70,1))</f>
        <v>0</v>
      </c>
      <c r="BE80" s="193">
        <f>IF(INDEX(DATA!$M$62:$M$78,BE70,1)="",BE7,INDEX(DATA!$M$62:$M$78,BE70,1))</f>
        <v>0</v>
      </c>
      <c r="BF80" s="193">
        <f>IF(INDEX(DATA!$M$62:$M$78,BF70,1)="",BF7,INDEX(DATA!$M$62:$M$78,BF70,1))</f>
        <v>0</v>
      </c>
      <c r="BG80" s="206"/>
    </row>
    <row r="81" spans="2:59" ht="15" hidden="1" x14ac:dyDescent="0.3">
      <c r="B81" s="857"/>
      <c r="C81" s="268" t="str">
        <f>IF(DATA!N18="","",DATA!N18)</f>
        <v/>
      </c>
      <c r="D81" s="269">
        <f>COUNTIFS(Medium!DP$14:DP$402,$C81,Medium!DF$14:DF$402,"&gt;="&amp;$AR$49,Medium!DF$14:DF$402,"&lt;="&amp;$AR$52)</f>
        <v>0</v>
      </c>
      <c r="E81" s="269">
        <f>COUNTIFS(Medium!DP$14:DP$402,$C81,Medium!DF$14:DF$402,"&gt;="&amp;$AS$49,Medium!DF$14:DF$402,"&lt;="&amp;AS$52)</f>
        <v>0</v>
      </c>
      <c r="F81" s="269">
        <f>COUNTIFS(Medium!DP$14:DP$402,$C81,Medium!DF$14:DF$402,"&gt;="&amp;$AT$49,Medium!DF$14:DF$402,"&lt;="&amp;AT$52)</f>
        <v>0</v>
      </c>
      <c r="G81" s="269">
        <f>COUNTIFS(Medium!DP$14:DP$402,$C81,Medium!DF$14:DF$402,"&gt;="&amp;$AU$49,Medium!DF$14:DF$402,"&lt;="&amp;AU$52)</f>
        <v>0</v>
      </c>
      <c r="H81" s="269">
        <f>COUNTIFS(Medium!DP$14:DP$402,$C81,Medium!DF$14:DF$402,"&gt;="&amp;$AV$49,Medium!DF$14:DF$402,"&lt;="&amp;AV$52)</f>
        <v>0</v>
      </c>
      <c r="I81" s="269">
        <f>COUNTIFS(Medium!DP$14:DP$402,$C81,Medium!DF$14:DF$402,"&gt;="&amp;$AW$49,Medium!DF$14:DF$402,"&lt;="&amp;AW$52)</f>
        <v>0</v>
      </c>
      <c r="J81" s="269">
        <f>COUNTIFS(Medium!DP$14:DP$402,$C81,Medium!DF$14:DF$402,"&gt;="&amp;$AX$49,Medium!DF$14:DF$402,"&lt;="&amp;AX$52)</f>
        <v>0</v>
      </c>
      <c r="K81" s="269">
        <f>COUNTIFS(Medium!DP$14:DP$402,$C81,Medium!DF$14:DF$402,"&gt;="&amp;$AY$49,Medium!DF$14:DF$402,"&lt;="&amp;AY$52)</f>
        <v>0</v>
      </c>
      <c r="L81" s="269">
        <f>COUNTIFS(Medium!DP$14:DP$402,$C81,Medium!DF$14:DF$402,"&gt;="&amp;$AZ$49,Medium!DF$14:DF$402,"&lt;="&amp;AZ$52)</f>
        <v>0</v>
      </c>
      <c r="M81" s="269">
        <f>COUNTIFS(Medium!DP$14:DP$402,$C81,Medium!DF$14:DF$402,"&gt;="&amp;$BA$49,Medium!DF$14:DF$402,"&lt;="&amp;BA$52)</f>
        <v>0</v>
      </c>
      <c r="N81" s="269">
        <f>COUNTIFS(Medium!DP$14:DP$402,$C81,Medium!DF$14:DF$402,"&gt;="&amp;$BB$49,Medium!DF$14:DF$402,"&lt;="&amp;BB$52)</f>
        <v>0</v>
      </c>
      <c r="O81" s="269">
        <f>COUNTIFS(Medium!DP$14:DP$402,$C81,Medium!DF$14:DF$402,"&gt;="&amp;$BC$49,Medium!DF$14:DF$402,"&lt;="&amp;BC$52)</f>
        <v>0</v>
      </c>
      <c r="P81" s="269">
        <f>COUNTIFS(Medium!DP$14:DP$402,$C81,Medium!DF$14:DF$402,"&gt;="&amp;$BD$49,Medium!DF$14:DF$402,"&lt;="&amp;BD$52)</f>
        <v>0</v>
      </c>
      <c r="Q81" s="269">
        <f>COUNTIFS(Medium!DP$14:DP$402,$C81,Medium!DF$14:DF$402,"&gt;="&amp;$BE$49,Medium!DF$14:DF$402,"&lt;="&amp;BE$52)</f>
        <v>0</v>
      </c>
      <c r="R81" s="269">
        <f>COUNTIFS(Medium!DP$14:DP$402,$C81,Medium!DF$14:DF$402,"&gt;="&amp;$BF$49,Medium!DF$14:DF$402,"&lt;="&amp;BF$52)</f>
        <v>0</v>
      </c>
      <c r="S81" s="269">
        <f>SUM(D81:R81)</f>
        <v>0</v>
      </c>
      <c r="T81" s="466"/>
      <c r="AQ81">
        <v>11</v>
      </c>
      <c r="AR81" s="193">
        <f>IF(INDEX(DATA!$N$62:$N$78,AR70,1)="",AR7,INDEX(DATA!$N$62:$N$78,AR70,1))</f>
        <v>20</v>
      </c>
      <c r="AS81" s="193">
        <f>IF(INDEX(DATA!$N$62:$N$78,AS70,1)="",AS7,INDEX(DATA!$N$62:$N$78,AS70,1))</f>
        <v>20</v>
      </c>
      <c r="AT81" s="193">
        <f>IF(INDEX(DATA!$N$62:$N$78,AT70,1)="",AT7,INDEX(DATA!$N$62:$N$78,AT70,1))</f>
        <v>30</v>
      </c>
      <c r="AU81" s="193">
        <f>IF(INDEX(DATA!$N$62:$N$78,AU70,1)="",AU7,INDEX(DATA!$N$62:$N$78,AU70,1))</f>
        <v>20</v>
      </c>
      <c r="AV81" s="193">
        <f>IF(INDEX(DATA!$N$62:$N$78,AV70,1)="",AV7,INDEX(DATA!$N$62:$N$78,AV70,1))</f>
        <v>20</v>
      </c>
      <c r="AW81" s="193">
        <f>IF(INDEX(DATA!$N$62:$N$78,AW70,1)="",AW7,INDEX(DATA!$N$62:$N$78,AW70,1))</f>
        <v>20</v>
      </c>
      <c r="AX81" s="193">
        <f>IF(INDEX(DATA!$N$62:$N$78,AX70,1)="",AX7,INDEX(DATA!$N$62:$N$78,AX70,1))</f>
        <v>20</v>
      </c>
      <c r="AY81" s="193">
        <f>IF(INDEX(DATA!$N$62:$N$78,AY70,1)="",AY7,INDEX(DATA!$N$62:$N$78,AY70,1))</f>
        <v>18</v>
      </c>
      <c r="AZ81" s="193">
        <f>IF(INDEX(DATA!$N$62:$N$78,AZ70,1)="",AZ7,INDEX(DATA!$N$62:$N$78,AZ70,1))</f>
        <v>18</v>
      </c>
      <c r="BA81" s="193">
        <f>IF(INDEX(DATA!$N$62:$N$78,BA70,1)="",BA7,INDEX(DATA!$N$62:$N$78,BA70,1))</f>
        <v>20</v>
      </c>
      <c r="BB81" s="193">
        <f>IF(INDEX(DATA!$N$62:$N$78,BB70,1)="",BB7,INDEX(DATA!$N$62:$N$78,BB70,1))</f>
        <v>0</v>
      </c>
      <c r="BC81" s="193">
        <f>IF(INDEX(DATA!$N$62:$N$78,BC70,1)="",BC7,INDEX(DATA!$N$62:$N$78,BC70,1))</f>
        <v>0</v>
      </c>
      <c r="BD81" s="193">
        <f>IF(INDEX(DATA!$N$62:$N$78,BD70,1)="",BD7,INDEX(DATA!$N$62:$N$78,BD70,1))</f>
        <v>0</v>
      </c>
      <c r="BE81" s="193">
        <f>IF(INDEX(DATA!$N$62:$N$78,BE70,1)="",BE7,INDEX(DATA!$N$62:$N$78,BE70,1))</f>
        <v>0</v>
      </c>
      <c r="BF81" s="193">
        <f>IF(INDEX(DATA!$N$62:$N$78,BF70,1)="",BF7,INDEX(DATA!$N$62:$N$78,BF70,1))</f>
        <v>0</v>
      </c>
      <c r="BG81" s="206"/>
    </row>
    <row r="82" spans="2:59" ht="15" hidden="1" x14ac:dyDescent="0.3">
      <c r="B82" s="857"/>
      <c r="C82" s="268" t="str">
        <f>IF(DATA!O18="","",DATA!O18)</f>
        <v/>
      </c>
      <c r="D82" s="269">
        <f>COUNTIFS(Medium!DP$14:DP$402,$C82,Medium!DF$14:DF$402,"&gt;="&amp;$AR$49,Medium!DF$14:DF$402,"&lt;="&amp;$AR$52)</f>
        <v>0</v>
      </c>
      <c r="E82" s="269">
        <f>COUNTIFS(Medium!DP$14:DP$402,$C82,Medium!DF$14:DF$402,"&gt;="&amp;$AS$49,Medium!DF$14:DF$402,"&lt;="&amp;AS$52)</f>
        <v>0</v>
      </c>
      <c r="F82" s="269">
        <f>COUNTIFS(Medium!DP$14:DP$402,$C82,Medium!DF$14:DF$402,"&gt;="&amp;$AT$49,Medium!DF$14:DF$402,"&lt;="&amp;AT$52)</f>
        <v>0</v>
      </c>
      <c r="G82" s="269">
        <f>COUNTIFS(Medium!DP$14:DP$402,$C82,Medium!DF$14:DF$402,"&gt;="&amp;$AU$49,Medium!DF$14:DF$402,"&lt;="&amp;AU$52)</f>
        <v>0</v>
      </c>
      <c r="H82" s="269">
        <f>COUNTIFS(Medium!DP$14:DP$402,$C82,Medium!DF$14:DF$402,"&gt;="&amp;$AV$49,Medium!DF$14:DF$402,"&lt;="&amp;AV$52)</f>
        <v>0</v>
      </c>
      <c r="I82" s="269">
        <f>COUNTIFS(Medium!DP$14:DP$402,$C82,Medium!DF$14:DF$402,"&gt;="&amp;$AW$49,Medium!DF$14:DF$402,"&lt;="&amp;AW$52)</f>
        <v>0</v>
      </c>
      <c r="J82" s="269">
        <f>COUNTIFS(Medium!DP$14:DP$402,$C82,Medium!DF$14:DF$402,"&gt;="&amp;$AX$49,Medium!DF$14:DF$402,"&lt;="&amp;AX$52)</f>
        <v>0</v>
      </c>
      <c r="K82" s="269">
        <f>COUNTIFS(Medium!DP$14:DP$402,$C82,Medium!DF$14:DF$402,"&gt;="&amp;$AY$49,Medium!DF$14:DF$402,"&lt;="&amp;AY$52)</f>
        <v>0</v>
      </c>
      <c r="L82" s="269">
        <f>COUNTIFS(Medium!DP$14:DP$402,$C82,Medium!DF$14:DF$402,"&gt;="&amp;$AZ$49,Medium!DF$14:DF$402,"&lt;="&amp;AZ$52)</f>
        <v>0</v>
      </c>
      <c r="M82" s="269">
        <f>COUNTIFS(Medium!DP$14:DP$402,$C82,Medium!DF$14:DF$402,"&gt;="&amp;$BA$49,Medium!DF$14:DF$402,"&lt;="&amp;BA$52)</f>
        <v>0</v>
      </c>
      <c r="N82" s="269">
        <f>COUNTIFS(Medium!DP$14:DP$402,$C82,Medium!DF$14:DF$402,"&gt;="&amp;$BB$49,Medium!DF$14:DF$402,"&lt;="&amp;BB$52)</f>
        <v>0</v>
      </c>
      <c r="O82" s="269">
        <f>COUNTIFS(Medium!DP$14:DP$402,$C82,Medium!DF$14:DF$402,"&gt;="&amp;$BC$49,Medium!DF$14:DF$402,"&lt;="&amp;BC$52)</f>
        <v>0</v>
      </c>
      <c r="P82" s="269">
        <f>COUNTIFS(Medium!DP$14:DP$402,$C82,Medium!DF$14:DF$402,"&gt;="&amp;$BD$49,Medium!DF$14:DF$402,"&lt;="&amp;BD$52)</f>
        <v>0</v>
      </c>
      <c r="Q82" s="269">
        <f>COUNTIFS(Medium!DP$14:DP$402,$C82,Medium!DF$14:DF$402,"&gt;="&amp;$BE$49,Medium!DF$14:DF$402,"&lt;="&amp;BE$52)</f>
        <v>0</v>
      </c>
      <c r="R82" s="269">
        <f>COUNTIFS(Medium!DP$14:DP$402,$C82,Medium!DF$14:DF$402,"&gt;="&amp;$BF$49,Medium!DF$14:DF$402,"&lt;="&amp;BF$52)</f>
        <v>0</v>
      </c>
      <c r="S82" s="269">
        <f>SUM(D82:R82)</f>
        <v>0</v>
      </c>
      <c r="T82" s="466"/>
    </row>
    <row r="83" spans="2:59" ht="15" hidden="1" x14ac:dyDescent="0.3">
      <c r="B83" s="857"/>
      <c r="C83" s="268" t="str">
        <f>IF(DATA!P18="","",DATA!P18)</f>
        <v/>
      </c>
      <c r="D83" s="269">
        <f>COUNTIFS(Medium!DP$14:DP$402,$C83,Medium!DF$14:DF$402,"&gt;="&amp;$AR$49,Medium!DF$14:DF$402,"&lt;="&amp;$AR$52)</f>
        <v>0</v>
      </c>
      <c r="E83" s="269">
        <f>COUNTIFS(Medium!DP$14:DP$402,$C83,Medium!DF$14:DF$402,"&gt;="&amp;$AS$49,Medium!DF$14:DF$402,"&lt;="&amp;AS$52)</f>
        <v>0</v>
      </c>
      <c r="F83" s="269">
        <f>COUNTIFS(Medium!DP$14:DP$402,$C83,Medium!DF$14:DF$402,"&gt;="&amp;$AT$49,Medium!DF$14:DF$402,"&lt;="&amp;AT$52)</f>
        <v>0</v>
      </c>
      <c r="G83" s="269">
        <f>COUNTIFS(Medium!DP$14:DP$402,$C83,Medium!DF$14:DF$402,"&gt;="&amp;$AU$49,Medium!DF$14:DF$402,"&lt;="&amp;AU$52)</f>
        <v>0</v>
      </c>
      <c r="H83" s="269">
        <f>COUNTIFS(Medium!DP$14:DP$402,$C83,Medium!DF$14:DF$402,"&gt;="&amp;$AV$49,Medium!DF$14:DF$402,"&lt;="&amp;AV$52)</f>
        <v>0</v>
      </c>
      <c r="I83" s="269">
        <f>COUNTIFS(Medium!DP$14:DP$402,$C83,Medium!DF$14:DF$402,"&gt;="&amp;$AW$49,Medium!DF$14:DF$402,"&lt;="&amp;AW$52)</f>
        <v>0</v>
      </c>
      <c r="J83" s="269">
        <f>COUNTIFS(Medium!DP$14:DP$402,$C83,Medium!DF$14:DF$402,"&gt;="&amp;$AX$49,Medium!DF$14:DF$402,"&lt;="&amp;AX$52)</f>
        <v>0</v>
      </c>
      <c r="K83" s="269">
        <f>COUNTIFS(Medium!DP$14:DP$402,$C83,Medium!DF$14:DF$402,"&gt;="&amp;$AY$49,Medium!DF$14:DF$402,"&lt;="&amp;AY$52)</f>
        <v>0</v>
      </c>
      <c r="L83" s="269">
        <f>COUNTIFS(Medium!DP$14:DP$402,$C83,Medium!DF$14:DF$402,"&gt;="&amp;$AZ$49,Medium!DF$14:DF$402,"&lt;="&amp;AZ$52)</f>
        <v>0</v>
      </c>
      <c r="M83" s="269">
        <f>COUNTIFS(Medium!DP$14:DP$402,$C83,Medium!DF$14:DF$402,"&gt;="&amp;$BA$49,Medium!DF$14:DF$402,"&lt;="&amp;BA$52)</f>
        <v>0</v>
      </c>
      <c r="N83" s="269">
        <f>COUNTIFS(Medium!DP$14:DP$402,$C83,Medium!DF$14:DF$402,"&gt;="&amp;$BB$49,Medium!DF$14:DF$402,"&lt;="&amp;BB$52)</f>
        <v>0</v>
      </c>
      <c r="O83" s="269">
        <f>COUNTIFS(Medium!DP$14:DP$402,$C83,Medium!DF$14:DF$402,"&gt;="&amp;$BC$49,Medium!DF$14:DF$402,"&lt;="&amp;BC$52)</f>
        <v>0</v>
      </c>
      <c r="P83" s="269">
        <f>COUNTIFS(Medium!DP$14:DP$402,$C83,Medium!DF$14:DF$402,"&gt;="&amp;$BD$49,Medium!DF$14:DF$402,"&lt;="&amp;BD$52)</f>
        <v>0</v>
      </c>
      <c r="Q83" s="269">
        <f>COUNTIFS(Medium!DP$14:DP$402,$C83,Medium!DF$14:DF$402,"&gt;="&amp;$BE$49,Medium!DF$14:DF$402,"&lt;="&amp;BE$52)</f>
        <v>0</v>
      </c>
      <c r="R83" s="269">
        <f>COUNTIFS(Medium!DP$14:DP$402,$C83,Medium!DF$14:DF$402,"&gt;="&amp;$BF$49,Medium!DF$14:DF$402,"&lt;="&amp;BF$52)</f>
        <v>0</v>
      </c>
      <c r="S83" s="269">
        <f>SUM(D83:R83)</f>
        <v>0</v>
      </c>
      <c r="T83" s="466"/>
    </row>
    <row r="84" spans="2:59" ht="22.8" hidden="1" x14ac:dyDescent="0.3">
      <c r="B84" s="857"/>
      <c r="C84" s="270" t="s">
        <v>72</v>
      </c>
      <c r="D84" s="271">
        <f t="shared" ref="D84:S84" si="65">SUM(D80:D83)</f>
        <v>0</v>
      </c>
      <c r="E84" s="271">
        <f t="shared" si="65"/>
        <v>0</v>
      </c>
      <c r="F84" s="271">
        <f t="shared" si="65"/>
        <v>0</v>
      </c>
      <c r="G84" s="271">
        <f t="shared" si="65"/>
        <v>0</v>
      </c>
      <c r="H84" s="271">
        <f t="shared" si="65"/>
        <v>0</v>
      </c>
      <c r="I84" s="271">
        <f t="shared" si="65"/>
        <v>0</v>
      </c>
      <c r="J84" s="271">
        <f t="shared" si="65"/>
        <v>0</v>
      </c>
      <c r="K84" s="271">
        <f t="shared" si="65"/>
        <v>0</v>
      </c>
      <c r="L84" s="271">
        <f t="shared" si="65"/>
        <v>0</v>
      </c>
      <c r="M84" s="271">
        <f t="shared" si="65"/>
        <v>0</v>
      </c>
      <c r="N84" s="271">
        <f t="shared" si="65"/>
        <v>0</v>
      </c>
      <c r="O84" s="271">
        <f t="shared" si="65"/>
        <v>0</v>
      </c>
      <c r="P84" s="271">
        <f t="shared" si="65"/>
        <v>0</v>
      </c>
      <c r="Q84" s="271">
        <f t="shared" si="65"/>
        <v>0</v>
      </c>
      <c r="R84" s="271">
        <f t="shared" si="65"/>
        <v>0</v>
      </c>
      <c r="S84" s="272">
        <f t="shared" si="65"/>
        <v>0</v>
      </c>
      <c r="T84" s="466"/>
    </row>
    <row r="85" spans="2:59" hidden="1" x14ac:dyDescent="0.3">
      <c r="B85" s="28"/>
      <c r="C85" s="28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466"/>
    </row>
    <row r="86" spans="2:59" ht="20.399999999999999" hidden="1" x14ac:dyDescent="0.3">
      <c r="B86" s="857" t="s">
        <v>319</v>
      </c>
      <c r="C86" s="855" t="s">
        <v>32</v>
      </c>
      <c r="D86" s="853" t="s">
        <v>341</v>
      </c>
      <c r="E86" s="853"/>
      <c r="F86" s="853"/>
      <c r="G86" s="853"/>
      <c r="H86" s="853"/>
      <c r="I86" s="853"/>
      <c r="J86" s="853"/>
      <c r="K86" s="853"/>
      <c r="L86" s="853"/>
      <c r="M86" s="853"/>
      <c r="N86" s="853"/>
      <c r="O86" s="853"/>
      <c r="P86" s="853"/>
      <c r="Q86" s="853"/>
      <c r="R86" s="853"/>
      <c r="S86" s="852" t="s">
        <v>340</v>
      </c>
      <c r="T86" s="466"/>
    </row>
    <row r="87" spans="2:59" ht="15" hidden="1" x14ac:dyDescent="0.3">
      <c r="B87" s="857"/>
      <c r="C87" s="856"/>
      <c r="D87" s="267">
        <v>1</v>
      </c>
      <c r="E87" s="267">
        <v>2</v>
      </c>
      <c r="F87" s="267">
        <v>3</v>
      </c>
      <c r="G87" s="267">
        <v>4</v>
      </c>
      <c r="H87" s="267">
        <v>5</v>
      </c>
      <c r="I87" s="267">
        <v>6</v>
      </c>
      <c r="J87" s="267">
        <v>7</v>
      </c>
      <c r="K87" s="267">
        <v>8</v>
      </c>
      <c r="L87" s="267">
        <v>9</v>
      </c>
      <c r="M87" s="267">
        <v>10</v>
      </c>
      <c r="N87" s="267">
        <v>11</v>
      </c>
      <c r="O87" s="267">
        <v>12</v>
      </c>
      <c r="P87" s="267">
        <v>13</v>
      </c>
      <c r="Q87" s="267">
        <v>14</v>
      </c>
      <c r="R87" s="267">
        <v>15</v>
      </c>
      <c r="S87" s="852"/>
      <c r="T87" s="466"/>
    </row>
    <row r="88" spans="2:59" ht="15" hidden="1" x14ac:dyDescent="0.3">
      <c r="B88" s="857"/>
      <c r="C88" s="268">
        <f>DATA!M19</f>
        <v>0</v>
      </c>
      <c r="D88" s="269">
        <f>COUNTIFS(Medium!DQ$14:DQ$402,$C88,Medium!DF$14:DF$402,"&gt;="&amp;$AR$55,Medium!DF$14:DF$402,"&lt;="&amp;$AR$58)</f>
        <v>0</v>
      </c>
      <c r="E88" s="269">
        <f>COUNTIFS(Medium!DQ$14:DQ$402,$C88,Medium!DF$14:DF$402,"&gt;="&amp;$AS$55,Medium!DF$14:DF$402,"&lt;="&amp;AS$58)</f>
        <v>0</v>
      </c>
      <c r="F88" s="269">
        <f>COUNTIFS(Medium!DQ$14:DQ$402,$C88,Medium!DF$14:DF$402,"&gt;="&amp;$AT$55,Medium!DF$14:DF$402,"&lt;="&amp;AT$58)</f>
        <v>0</v>
      </c>
      <c r="G88" s="269">
        <f>COUNTIFS(Medium!DQ$14:DQ$402,$C88,Medium!DF$14:DF$402,"&gt;="&amp;$AU$55,Medium!DF$14:DF$402,"&lt;="&amp;AU$58)</f>
        <v>0</v>
      </c>
      <c r="H88" s="269">
        <f>COUNTIFS(Medium!DQ$14:DQ$402,$C88,Medium!DF$14:DF$402,"&gt;="&amp;$AV$55,Medium!DF$14:DF$402,"&lt;="&amp;AV$58)</f>
        <v>0</v>
      </c>
      <c r="I88" s="269">
        <f>COUNTIFS(Medium!DQ$14:DQ$402,$C88,Medium!DF$14:DF$402,"&gt;="&amp;$AW$55,Medium!DF$14:DF$402,"&lt;="&amp;AW$58)</f>
        <v>0</v>
      </c>
      <c r="J88" s="269">
        <f>COUNTIFS(Medium!DQ$14:DQ$402,$C88,Medium!DF$14:DF$402,"&gt;="&amp;$AX$55,Medium!DF$14:DF$402,"&lt;="&amp;AX$58)</f>
        <v>0</v>
      </c>
      <c r="K88" s="269">
        <f>COUNTIFS(Medium!DQ$14:DQ$402,$C88,Medium!DF$14:DF$402,"&gt;="&amp;$AY$55,Medium!DF$14:DF$402,"&lt;="&amp;AY$58)</f>
        <v>0</v>
      </c>
      <c r="L88" s="269">
        <f>COUNTIFS(Medium!DQ$14:DQ$402,$C88,Medium!DF$14:DF$402,"&gt;="&amp;$AZ$55,Medium!DF$14:DF$402,"&lt;="&amp;AZ$58)</f>
        <v>0</v>
      </c>
      <c r="M88" s="269">
        <f>COUNTIFS(Medium!DQ$14:DQ$402,$C88,Medium!DF$14:DF$402,"&gt;="&amp;$BA$55,Medium!DF$14:DF$402,"&lt;="&amp;BA$58)</f>
        <v>0</v>
      </c>
      <c r="N88" s="269">
        <f>COUNTIFS(Medium!DQ$14:DQ$402,$C88,Medium!DF$14:DF$402,"&gt;="&amp;$BB$55,Medium!DF$14:DF$402,"&lt;="&amp;BB$58)</f>
        <v>0</v>
      </c>
      <c r="O88" s="269">
        <f>COUNTIFS(Medium!DQ$14:DQ$402,$C88,Medium!DF$14:DF$402,"&gt;="&amp;$BC$55,Medium!DF$14:DF$402,"&lt;="&amp;BC$58)</f>
        <v>0</v>
      </c>
      <c r="P88" s="269">
        <f>COUNTIFS(Medium!DQ$14:DQ$402,$C88,Medium!DF$14:DF$402,"&gt;="&amp;$BD$55,Medium!DF$14:DF$402,"&lt;="&amp;BD$58)</f>
        <v>0</v>
      </c>
      <c r="Q88" s="269">
        <f>COUNTIFS(Medium!DQ$14:DQ$402,$C88,Medium!DF$14:DF$402,"&gt;="&amp;$BE$55,Medium!DF$14:DF$402,"&lt;="&amp;BE$58)</f>
        <v>0</v>
      </c>
      <c r="R88" s="269">
        <f>COUNTIFS(Medium!DQ$14:DQ$402,$C88,Medium!DF$14:DF$402,"&gt;="&amp;$BF$55,Medium!DF$14:DF$402,"&lt;="&amp;BF$58)</f>
        <v>0</v>
      </c>
      <c r="S88" s="269">
        <f>SUM(D88:R88)</f>
        <v>0</v>
      </c>
      <c r="T88" s="466"/>
    </row>
    <row r="89" spans="2:59" ht="15" hidden="1" x14ac:dyDescent="0.3">
      <c r="B89" s="857"/>
      <c r="C89" s="268" t="str">
        <f>IF(DATA!N19="","",DATA!N19)</f>
        <v/>
      </c>
      <c r="D89" s="269">
        <f>COUNTIFS(Medium!DQ$14:DQ$402,$C89,Medium!DF$14:DF$402,"&gt;="&amp;$AR$55,Medium!DF$14:DF$402,"&lt;="&amp;$AR$58)</f>
        <v>0</v>
      </c>
      <c r="E89" s="269">
        <f>COUNTIFS(Medium!DQ$14:DQ$402,$C89,Medium!DF$14:DF$402,"&gt;="&amp;$AS$55,Medium!DF$14:DF$402,"&lt;="&amp;AS$58)</f>
        <v>0</v>
      </c>
      <c r="F89" s="269">
        <f>COUNTIFS(Medium!DQ$14:DQ$402,$C89,Medium!DF$14:DF$402,"&gt;="&amp;$AT$55,Medium!DF$14:DF$402,"&lt;="&amp;AT$58)</f>
        <v>0</v>
      </c>
      <c r="G89" s="269">
        <f>COUNTIFS(Medium!DQ$14:DQ$402,$C89,Medium!DF$14:DF$402,"&gt;="&amp;$AU$55,Medium!DF$14:DF$402,"&lt;="&amp;AU$58)</f>
        <v>0</v>
      </c>
      <c r="H89" s="269">
        <f>COUNTIFS(Medium!DQ$14:DQ$402,$C89,Medium!DF$14:DF$402,"&gt;="&amp;$AV$55,Medium!DF$14:DF$402,"&lt;="&amp;AV$58)</f>
        <v>0</v>
      </c>
      <c r="I89" s="269">
        <f>COUNTIFS(Medium!DQ$14:DQ$402,$C89,Medium!DF$14:DF$402,"&gt;="&amp;$AW$55,Medium!DF$14:DF$402,"&lt;="&amp;AW$58)</f>
        <v>0</v>
      </c>
      <c r="J89" s="269">
        <f>COUNTIFS(Medium!DQ$14:DQ$402,$C89,Medium!DF$14:DF$402,"&gt;="&amp;$AX$55,Medium!DF$14:DF$402,"&lt;="&amp;AX$58)</f>
        <v>0</v>
      </c>
      <c r="K89" s="269">
        <f>COUNTIFS(Medium!DQ$14:DQ$402,$C89,Medium!DF$14:DF$402,"&gt;="&amp;$AY$55,Medium!DF$14:DF$402,"&lt;="&amp;AY$58)</f>
        <v>0</v>
      </c>
      <c r="L89" s="269">
        <f>COUNTIFS(Medium!DQ$14:DQ$402,$C89,Medium!DF$14:DF$402,"&gt;="&amp;$AZ$55,Medium!DF$14:DF$402,"&lt;="&amp;AZ$58)</f>
        <v>0</v>
      </c>
      <c r="M89" s="269">
        <f>COUNTIFS(Medium!DQ$14:DQ$402,$C89,Medium!DF$14:DF$402,"&gt;="&amp;$BA$55,Medium!DF$14:DF$402,"&lt;="&amp;BA$58)</f>
        <v>0</v>
      </c>
      <c r="N89" s="269">
        <f>COUNTIFS(Medium!DQ$14:DQ$402,$C89,Medium!DF$14:DF$402,"&gt;="&amp;$BB$55,Medium!DF$14:DF$402,"&lt;="&amp;BB$58)</f>
        <v>0</v>
      </c>
      <c r="O89" s="269">
        <f>COUNTIFS(Medium!DQ$14:DQ$402,$C89,Medium!DF$14:DF$402,"&gt;="&amp;$BC$55,Medium!DF$14:DF$402,"&lt;="&amp;BC$58)</f>
        <v>0</v>
      </c>
      <c r="P89" s="269">
        <f>COUNTIFS(Medium!DQ$14:DQ$402,$C89,Medium!DF$14:DF$402,"&gt;="&amp;$BD$55,Medium!DF$14:DF$402,"&lt;="&amp;BD$58)</f>
        <v>0</v>
      </c>
      <c r="Q89" s="269">
        <f>COUNTIFS(Medium!DQ$14:DQ$402,$C89,Medium!DF$14:DF$402,"&gt;="&amp;$BE$55,Medium!DF$14:DF$402,"&lt;="&amp;BE$58)</f>
        <v>0</v>
      </c>
      <c r="R89" s="269">
        <f>COUNTIFS(Medium!DQ$14:DQ$402,$C89,Medium!DF$14:DF$402,"&gt;="&amp;$BF$55,Medium!DF$14:DF$402,"&lt;="&amp;BF$58)</f>
        <v>0</v>
      </c>
      <c r="S89" s="269">
        <f>SUM(D89:R89)</f>
        <v>0</v>
      </c>
      <c r="T89" s="466"/>
    </row>
    <row r="90" spans="2:59" ht="15" hidden="1" x14ac:dyDescent="0.3">
      <c r="B90" s="857"/>
      <c r="C90" s="268" t="str">
        <f>IF(DATA!O19="","",DATA!O19)</f>
        <v/>
      </c>
      <c r="D90" s="269">
        <f>COUNTIFS(Medium!DQ$14:DQ$402,$C90,Medium!DF$14:DF$402,"&gt;="&amp;$AR$55,Medium!DF$14:DF$402,"&lt;="&amp;$AR$58)</f>
        <v>0</v>
      </c>
      <c r="E90" s="269">
        <f>COUNTIFS(Medium!DQ$14:DQ$402,$C90,Medium!DF$14:DF$402,"&gt;="&amp;$AS$55,Medium!DF$14:DF$402,"&lt;="&amp;AS$58)</f>
        <v>0</v>
      </c>
      <c r="F90" s="269">
        <f>COUNTIFS(Medium!DQ$14:DQ$402,$C90,Medium!DF$14:DF$402,"&gt;="&amp;$AT$55,Medium!DF$14:DF$402,"&lt;="&amp;AT$58)</f>
        <v>0</v>
      </c>
      <c r="G90" s="269">
        <f>COUNTIFS(Medium!DQ$14:DQ$402,$C90,Medium!DF$14:DF$402,"&gt;="&amp;$AU$55,Medium!DF$14:DF$402,"&lt;="&amp;AU$58)</f>
        <v>0</v>
      </c>
      <c r="H90" s="269">
        <f>COUNTIFS(Medium!DQ$14:DQ$402,$C90,Medium!DF$14:DF$402,"&gt;="&amp;$AV$55,Medium!DF$14:DF$402,"&lt;="&amp;AV$58)</f>
        <v>0</v>
      </c>
      <c r="I90" s="269">
        <f>COUNTIFS(Medium!DQ$14:DQ$402,$C90,Medium!DF$14:DF$402,"&gt;="&amp;$AW$55,Medium!DF$14:DF$402,"&lt;="&amp;AW$58)</f>
        <v>0</v>
      </c>
      <c r="J90" s="269">
        <f>COUNTIFS(Medium!DQ$14:DQ$402,$C90,Medium!DF$14:DF$402,"&gt;="&amp;$AX$55,Medium!DF$14:DF$402,"&lt;="&amp;AX$58)</f>
        <v>0</v>
      </c>
      <c r="K90" s="269">
        <f>COUNTIFS(Medium!DQ$14:DQ$402,$C90,Medium!DF$14:DF$402,"&gt;="&amp;$AY$55,Medium!DF$14:DF$402,"&lt;="&amp;AY$58)</f>
        <v>0</v>
      </c>
      <c r="L90" s="269">
        <f>COUNTIFS(Medium!DQ$14:DQ$402,$C90,Medium!DF$14:DF$402,"&gt;="&amp;$AZ$55,Medium!DF$14:DF$402,"&lt;="&amp;AZ$58)</f>
        <v>0</v>
      </c>
      <c r="M90" s="269">
        <f>COUNTIFS(Medium!DQ$14:DQ$402,$C90,Medium!DF$14:DF$402,"&gt;="&amp;$BA$55,Medium!DF$14:DF$402,"&lt;="&amp;BA$58)</f>
        <v>0</v>
      </c>
      <c r="N90" s="269">
        <f>COUNTIFS(Medium!DQ$14:DQ$402,$C90,Medium!DF$14:DF$402,"&gt;="&amp;$BB$55,Medium!DF$14:DF$402,"&lt;="&amp;BB$58)</f>
        <v>0</v>
      </c>
      <c r="O90" s="269">
        <f>COUNTIFS(Medium!DQ$14:DQ$402,$C90,Medium!DF$14:DF$402,"&gt;="&amp;$BC$55,Medium!DF$14:DF$402,"&lt;="&amp;BC$58)</f>
        <v>0</v>
      </c>
      <c r="P90" s="269">
        <f>COUNTIFS(Medium!DQ$14:DQ$402,$C90,Medium!DF$14:DF$402,"&gt;="&amp;$BD$55,Medium!DF$14:DF$402,"&lt;="&amp;BD$58)</f>
        <v>0</v>
      </c>
      <c r="Q90" s="269">
        <f>COUNTIFS(Medium!DQ$14:DQ$402,$C90,Medium!DF$14:DF$402,"&gt;="&amp;$BE$55,Medium!DF$14:DF$402,"&lt;="&amp;BE$58)</f>
        <v>0</v>
      </c>
      <c r="R90" s="269">
        <f>COUNTIFS(Medium!DQ$14:DQ$402,$C90,Medium!DF$14:DF$402,"&gt;="&amp;$BF$55,Medium!DF$14:DF$402,"&lt;="&amp;BF$58)</f>
        <v>0</v>
      </c>
      <c r="S90" s="269">
        <f>SUM(D90:R90)</f>
        <v>0</v>
      </c>
      <c r="T90" s="466"/>
    </row>
    <row r="91" spans="2:59" ht="15" hidden="1" x14ac:dyDescent="0.3">
      <c r="B91" s="857"/>
      <c r="C91" s="268" t="str">
        <f>IF(DATA!P19="","",DATA!P19)</f>
        <v/>
      </c>
      <c r="D91" s="269">
        <f>COUNTIFS(Medium!DQ$14:DQ$402,$C91,Medium!DF$14:DF$402,"&gt;="&amp;$AR$55,Medium!DF$14:DF$402,"&lt;="&amp;$AR$58)</f>
        <v>0</v>
      </c>
      <c r="E91" s="269">
        <f>COUNTIFS(Medium!DQ$14:DQ$402,$C91,Medium!DF$14:DF$402,"&gt;="&amp;$AS$55,Medium!DF$14:DF$402,"&lt;="&amp;AS$58)</f>
        <v>0</v>
      </c>
      <c r="F91" s="269">
        <f>COUNTIFS(Medium!DQ$14:DQ$402,$C91,Medium!DF$14:DF$402,"&gt;="&amp;$AT$55,Medium!DF$14:DF$402,"&lt;="&amp;AT$58)</f>
        <v>0</v>
      </c>
      <c r="G91" s="269">
        <f>COUNTIFS(Medium!DQ$14:DQ$402,$C91,Medium!DF$14:DF$402,"&gt;="&amp;$AU$55,Medium!DF$14:DF$402,"&lt;="&amp;AU$58)</f>
        <v>0</v>
      </c>
      <c r="H91" s="269">
        <f>COUNTIFS(Medium!DQ$14:DQ$402,$C91,Medium!DF$14:DF$402,"&gt;="&amp;$AV$55,Medium!DF$14:DF$402,"&lt;="&amp;AV$58)</f>
        <v>0</v>
      </c>
      <c r="I91" s="269">
        <f>COUNTIFS(Medium!DQ$14:DQ$402,$C91,Medium!DF$14:DF$402,"&gt;="&amp;$AW$55,Medium!DF$14:DF$402,"&lt;="&amp;AW$58)</f>
        <v>0</v>
      </c>
      <c r="J91" s="269">
        <f>COUNTIFS(Medium!DQ$14:DQ$402,$C91,Medium!DF$14:DF$402,"&gt;="&amp;$AX$55,Medium!DF$14:DF$402,"&lt;="&amp;AX$58)</f>
        <v>0</v>
      </c>
      <c r="K91" s="269">
        <f>COUNTIFS(Medium!DQ$14:DQ$402,$C91,Medium!DF$14:DF$402,"&gt;="&amp;$AY$55,Medium!DF$14:DF$402,"&lt;="&amp;AY$58)</f>
        <v>0</v>
      </c>
      <c r="L91" s="269">
        <f>COUNTIFS(Medium!DQ$14:DQ$402,$C91,Medium!DF$14:DF$402,"&gt;="&amp;$AZ$55,Medium!DF$14:DF$402,"&lt;="&amp;AZ$58)</f>
        <v>0</v>
      </c>
      <c r="M91" s="269">
        <f>COUNTIFS(Medium!DQ$14:DQ$402,$C91,Medium!DF$14:DF$402,"&gt;="&amp;$BA$55,Medium!DF$14:DF$402,"&lt;="&amp;BA$58)</f>
        <v>0</v>
      </c>
      <c r="N91" s="269">
        <f>COUNTIFS(Medium!DQ$14:DQ$402,$C91,Medium!DF$14:DF$402,"&gt;="&amp;$BB$55,Medium!DF$14:DF$402,"&lt;="&amp;BB$58)</f>
        <v>0</v>
      </c>
      <c r="O91" s="269">
        <f>COUNTIFS(Medium!DQ$14:DQ$402,$C91,Medium!DF$14:DF$402,"&gt;="&amp;$BC$55,Medium!DF$14:DF$402,"&lt;="&amp;BC$58)</f>
        <v>0</v>
      </c>
      <c r="P91" s="269">
        <f>COUNTIFS(Medium!DQ$14:DQ$402,$C91,Medium!DF$14:DF$402,"&gt;="&amp;$BD$55,Medium!DF$14:DF$402,"&lt;="&amp;BD$58)</f>
        <v>0</v>
      </c>
      <c r="Q91" s="269">
        <f>COUNTIFS(Medium!DQ$14:DQ$402,$C91,Medium!DF$14:DF$402,"&gt;="&amp;$BE$55,Medium!DF$14:DF$402,"&lt;="&amp;BE$58)</f>
        <v>0</v>
      </c>
      <c r="R91" s="269">
        <f>COUNTIFS(Medium!DQ$14:DQ$402,$C91,Medium!DF$14:DF$402,"&gt;="&amp;$BF$55,Medium!DF$14:DF$402,"&lt;="&amp;BF$58)</f>
        <v>0</v>
      </c>
      <c r="S91" s="269">
        <f>SUM(D91:R91)</f>
        <v>0</v>
      </c>
      <c r="T91" s="466"/>
    </row>
    <row r="92" spans="2:59" ht="22.8" hidden="1" x14ac:dyDescent="0.3">
      <c r="B92" s="857"/>
      <c r="C92" s="270" t="s">
        <v>72</v>
      </c>
      <c r="D92" s="271">
        <f t="shared" ref="D92:S92" si="66">SUM(D88:D91)</f>
        <v>0</v>
      </c>
      <c r="E92" s="271">
        <f t="shared" si="66"/>
        <v>0</v>
      </c>
      <c r="F92" s="271">
        <f t="shared" si="66"/>
        <v>0</v>
      </c>
      <c r="G92" s="271">
        <f t="shared" si="66"/>
        <v>0</v>
      </c>
      <c r="H92" s="271">
        <f t="shared" si="66"/>
        <v>0</v>
      </c>
      <c r="I92" s="271">
        <f t="shared" si="66"/>
        <v>0</v>
      </c>
      <c r="J92" s="271">
        <f t="shared" si="66"/>
        <v>0</v>
      </c>
      <c r="K92" s="271">
        <f t="shared" si="66"/>
        <v>0</v>
      </c>
      <c r="L92" s="271">
        <f t="shared" si="66"/>
        <v>0</v>
      </c>
      <c r="M92" s="271">
        <f t="shared" si="66"/>
        <v>0</v>
      </c>
      <c r="N92" s="271">
        <f t="shared" si="66"/>
        <v>0</v>
      </c>
      <c r="O92" s="271">
        <f t="shared" si="66"/>
        <v>0</v>
      </c>
      <c r="P92" s="271">
        <f t="shared" si="66"/>
        <v>0</v>
      </c>
      <c r="Q92" s="271">
        <f t="shared" si="66"/>
        <v>0</v>
      </c>
      <c r="R92" s="271">
        <f t="shared" si="66"/>
        <v>0</v>
      </c>
      <c r="S92" s="272">
        <f t="shared" si="66"/>
        <v>0</v>
      </c>
      <c r="T92" s="466"/>
    </row>
    <row r="93" spans="2:59" ht="22.8" hidden="1" x14ac:dyDescent="0.3">
      <c r="B93" s="274"/>
      <c r="C93" s="275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7"/>
      <c r="T93" s="466"/>
    </row>
    <row r="94" spans="2:59" ht="20.399999999999999" hidden="1" x14ac:dyDescent="0.3">
      <c r="B94" s="857" t="str">
        <f>IF(DATA!I20=DATA!AC55,"Day -13","")</f>
        <v/>
      </c>
      <c r="C94" s="855" t="s">
        <v>32</v>
      </c>
      <c r="D94" s="853" t="s">
        <v>341</v>
      </c>
      <c r="E94" s="853"/>
      <c r="F94" s="853"/>
      <c r="G94" s="853"/>
      <c r="H94" s="853"/>
      <c r="I94" s="853"/>
      <c r="J94" s="853"/>
      <c r="K94" s="853"/>
      <c r="L94" s="853"/>
      <c r="M94" s="853"/>
      <c r="N94" s="853"/>
      <c r="O94" s="853"/>
      <c r="P94" s="853"/>
      <c r="Q94" s="853"/>
      <c r="R94" s="853"/>
      <c r="S94" s="852" t="s">
        <v>340</v>
      </c>
      <c r="T94" s="466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</row>
    <row r="95" spans="2:59" ht="18.600000000000001" hidden="1" x14ac:dyDescent="0.45">
      <c r="B95" s="857"/>
      <c r="C95" s="856"/>
      <c r="D95" s="267">
        <v>1</v>
      </c>
      <c r="E95" s="267">
        <v>2</v>
      </c>
      <c r="F95" s="267">
        <v>3</v>
      </c>
      <c r="G95" s="267">
        <v>4</v>
      </c>
      <c r="H95" s="267">
        <v>5</v>
      </c>
      <c r="I95" s="267">
        <v>6</v>
      </c>
      <c r="J95" s="267">
        <v>7</v>
      </c>
      <c r="K95" s="267">
        <v>8</v>
      </c>
      <c r="L95" s="267">
        <v>9</v>
      </c>
      <c r="M95" s="267">
        <v>10</v>
      </c>
      <c r="N95" s="267">
        <v>11</v>
      </c>
      <c r="O95" s="267">
        <v>12</v>
      </c>
      <c r="P95" s="267">
        <v>13</v>
      </c>
      <c r="Q95" s="267">
        <v>14</v>
      </c>
      <c r="R95" s="267">
        <v>15</v>
      </c>
      <c r="S95" s="852"/>
      <c r="T95" s="466"/>
      <c r="U95" s="220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</row>
    <row r="96" spans="2:59" ht="15" hidden="1" x14ac:dyDescent="0.3">
      <c r="B96" s="857"/>
      <c r="C96" s="268" t="b">
        <f>IF(DATA!I20=DATA!AC55,DATA!M20)</f>
        <v>0</v>
      </c>
      <c r="D96" s="269" t="b">
        <f>IF(DATA!I20=DATA!AC55,DATA!P24)</f>
        <v>0</v>
      </c>
      <c r="E96" s="269" t="b">
        <f>IF(DATA!I20=DATA!AC55,DATA!P25)</f>
        <v>0</v>
      </c>
      <c r="F96" s="269" t="b">
        <f>IF(DATA!I20=DATA!AC55,DATA!P26)</f>
        <v>0</v>
      </c>
      <c r="G96" s="269" t="b">
        <f>IF(DATA!I20=DATA!AC55,DATA!P27)</f>
        <v>0</v>
      </c>
      <c r="H96" s="269" t="b">
        <f>IF(DATA!I20=DATA!AC55,DATA!P28)</f>
        <v>0</v>
      </c>
      <c r="I96" s="269" t="b">
        <f>IF(DATA!I20=DATA!AC55,DATA!P29)</f>
        <v>0</v>
      </c>
      <c r="J96" s="269" t="b">
        <f>IF(DATA!I20=DATA!AC55,DATA!P30)</f>
        <v>0</v>
      </c>
      <c r="K96" s="269" t="b">
        <f>IF(DATA!I20=DATA!AC55,DATA!P31)</f>
        <v>0</v>
      </c>
      <c r="L96" s="269" t="b">
        <f>IF(DATA!I20=DATA!AC55,DATA!P32)</f>
        <v>0</v>
      </c>
      <c r="M96" s="269" t="b">
        <f>IF(DATA!I20=DATA!AC55,DATA!P33)</f>
        <v>0</v>
      </c>
      <c r="N96" s="269" t="b">
        <f>IF(DATA!I20=DATA!AC55,DATA!P34)</f>
        <v>0</v>
      </c>
      <c r="O96" s="269" t="b">
        <f>IF(DATA!I20=DATA!AC55,DATA!P35)</f>
        <v>0</v>
      </c>
      <c r="P96" s="269" t="b">
        <f>IF(DATA!I20=DATA!AC55,DATA!P36)</f>
        <v>0</v>
      </c>
      <c r="Q96" s="269" t="b">
        <f>IF(DATA!I20=DATA!AC55,DATA!P37)</f>
        <v>0</v>
      </c>
      <c r="R96" s="269" t="b">
        <f>IF(DATA!I20=DATA!AC55,DATA!P38)</f>
        <v>0</v>
      </c>
      <c r="S96" s="269">
        <f>SUM(D96:R96)</f>
        <v>0</v>
      </c>
      <c r="T96" s="466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</row>
    <row r="97" spans="2:37" ht="15" hidden="1" x14ac:dyDescent="0.3">
      <c r="B97" s="857"/>
      <c r="C97" s="268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466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</row>
    <row r="98" spans="2:37" ht="15" hidden="1" x14ac:dyDescent="0.3">
      <c r="B98" s="857"/>
      <c r="C98" s="268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466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</row>
    <row r="99" spans="2:37" ht="15" hidden="1" x14ac:dyDescent="0.3">
      <c r="B99" s="857"/>
      <c r="C99" s="268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466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</row>
    <row r="100" spans="2:37" ht="22.8" hidden="1" x14ac:dyDescent="0.3">
      <c r="B100" s="858"/>
      <c r="C100" s="462" t="s">
        <v>72</v>
      </c>
      <c r="D100" s="463">
        <f t="shared" ref="D100:S100" si="67">SUM(D96:D99)</f>
        <v>0</v>
      </c>
      <c r="E100" s="463">
        <f t="shared" si="67"/>
        <v>0</v>
      </c>
      <c r="F100" s="463">
        <f t="shared" si="67"/>
        <v>0</v>
      </c>
      <c r="G100" s="463">
        <f t="shared" si="67"/>
        <v>0</v>
      </c>
      <c r="H100" s="463">
        <f t="shared" si="67"/>
        <v>0</v>
      </c>
      <c r="I100" s="463">
        <f t="shared" si="67"/>
        <v>0</v>
      </c>
      <c r="J100" s="463">
        <f t="shared" si="67"/>
        <v>0</v>
      </c>
      <c r="K100" s="463">
        <f t="shared" si="67"/>
        <v>0</v>
      </c>
      <c r="L100" s="463">
        <f t="shared" si="67"/>
        <v>0</v>
      </c>
      <c r="M100" s="463">
        <f t="shared" si="67"/>
        <v>0</v>
      </c>
      <c r="N100" s="463">
        <f t="shared" si="67"/>
        <v>0</v>
      </c>
      <c r="O100" s="463">
        <f t="shared" si="67"/>
        <v>0</v>
      </c>
      <c r="P100" s="463">
        <f t="shared" si="67"/>
        <v>0</v>
      </c>
      <c r="Q100" s="463">
        <f t="shared" si="67"/>
        <v>0</v>
      </c>
      <c r="R100" s="463">
        <f t="shared" si="67"/>
        <v>0</v>
      </c>
      <c r="S100" s="464">
        <f t="shared" si="67"/>
        <v>0</v>
      </c>
      <c r="T100" s="466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</row>
    <row r="101" spans="2:37" x14ac:dyDescent="0.3">
      <c r="B101" s="324" t="s">
        <v>356</v>
      </c>
      <c r="C101" s="398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6"/>
    </row>
    <row r="102" spans="2:37" x14ac:dyDescent="0.3">
      <c r="B102" s="28"/>
      <c r="C102" s="28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</row>
  </sheetData>
  <sheetProtection algorithmName="SHA-512" hashValue="Zk6j5UZKZFoWuweTGZg0UdH4120x7g601FFAWeljAfaEcLXUkfLY9fN6zkCKByMrbm2PNrPIgjqkAD4vTMJiGA==" saltValue="K8Vv0rEAw2ogBYZrZ4IbqA==" spinCount="100000" sheet="1" objects="1" scenarios="1" sort="0" autoFilter="0"/>
  <autoFilter ref="T3:T76" xr:uid="{00000000-0009-0000-0000-000003000000}"/>
  <mergeCells count="50">
    <mergeCell ref="B3:B10"/>
    <mergeCell ref="C3:C4"/>
    <mergeCell ref="D3:R3"/>
    <mergeCell ref="S3:S4"/>
    <mergeCell ref="B12:B19"/>
    <mergeCell ref="C12:C13"/>
    <mergeCell ref="B2:S2"/>
    <mergeCell ref="C54:C55"/>
    <mergeCell ref="B38:B44"/>
    <mergeCell ref="B46:B52"/>
    <mergeCell ref="C46:C47"/>
    <mergeCell ref="D46:R46"/>
    <mergeCell ref="S46:S47"/>
    <mergeCell ref="B54:B60"/>
    <mergeCell ref="C38:C39"/>
    <mergeCell ref="D38:R38"/>
    <mergeCell ref="S38:S39"/>
    <mergeCell ref="D54:R54"/>
    <mergeCell ref="S54:S55"/>
    <mergeCell ref="B21:B28"/>
    <mergeCell ref="S21:S22"/>
    <mergeCell ref="B30:B36"/>
    <mergeCell ref="B94:B100"/>
    <mergeCell ref="C94:C95"/>
    <mergeCell ref="D94:R94"/>
    <mergeCell ref="D12:R12"/>
    <mergeCell ref="S12:S13"/>
    <mergeCell ref="B78:B84"/>
    <mergeCell ref="C78:C79"/>
    <mergeCell ref="D78:R78"/>
    <mergeCell ref="S78:S79"/>
    <mergeCell ref="C30:C31"/>
    <mergeCell ref="D62:R62"/>
    <mergeCell ref="S62:S63"/>
    <mergeCell ref="U3:V3"/>
    <mergeCell ref="S94:S95"/>
    <mergeCell ref="D30:R30"/>
    <mergeCell ref="S30:S31"/>
    <mergeCell ref="B70:B76"/>
    <mergeCell ref="C70:C71"/>
    <mergeCell ref="D70:R70"/>
    <mergeCell ref="S70:S71"/>
    <mergeCell ref="B86:B92"/>
    <mergeCell ref="C86:C87"/>
    <mergeCell ref="D86:R86"/>
    <mergeCell ref="S86:S87"/>
    <mergeCell ref="B62:B68"/>
    <mergeCell ref="C62:C63"/>
    <mergeCell ref="C21:C22"/>
    <mergeCell ref="D21:R21"/>
  </mergeCells>
  <conditionalFormatting sqref="C5:S9 C14:S18 C23:S27 C32:S35 C40:S43 C48:S51 C56:S59 C64:S67 C72:S75 C80:S83 C88:S91 J89:J93 C96:I99 K96:S99">
    <cfRule type="expression" dxfId="12" priority="20" stopIfTrue="1">
      <formula>$IK5=1</formula>
    </cfRule>
  </conditionalFormatting>
  <conditionalFormatting sqref="J96:J100">
    <cfRule type="expression" dxfId="11" priority="1" stopIfTrue="1">
      <formula>$IK96=1</formula>
    </cfRule>
  </conditionalFormatting>
  <printOptions horizontalCentered="1"/>
  <pageMargins left="0.19685039370078741" right="0.19685039370078741" top="0.66" bottom="0.87" header="0.54" footer="0.71"/>
  <pageSetup paperSize="9" scale="94" fitToHeight="0" orientation="portrait" horizontalDpi="4294967293" verticalDpi="0" r:id="rId1"/>
  <ignoredErrors>
    <ignoredError sqref="C5:S13 C49:S58 C48:D48 E48:S48 C16:S24 C14 E14:S14 C15 E15:S15 C44:S47 C40:D40 C41:R43 C36:S39 C33:R35 E40:R40 C28:S32 D25:S25 D26:S26 D27:S27 C25:C27 D14:D15 S40:S43 S33:S35 B2 T28 T4 C68:C71 C64 S64 C65 S65 C66 S66 C67 S67 C75:S80 C72 S72 C73 S73 C60:C63 C59 S59 C82:S100 C81 E81:S81 S68:S71 C74 S74 S60:S63 E59:R59 D60:R63 F73:R73 E72:R72 D74:R74 E67:R67 E66:R66 E65:R65 E64:R64 D68:R71 D59 D73:E73 D67 D64 D65 D66 D7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I128"/>
  <sheetViews>
    <sheetView showGridLines="0" showRowColHeaders="0" workbookViewId="0">
      <selection activeCell="H4" sqref="H4"/>
    </sheetView>
  </sheetViews>
  <sheetFormatPr defaultRowHeight="55.2" x14ac:dyDescent="1.25"/>
  <cols>
    <col min="1" max="1" width="3.77734375" style="657" customWidth="1"/>
    <col min="2" max="2" width="45.77734375" style="660" customWidth="1"/>
    <col min="3" max="3" width="2.77734375" style="661" customWidth="1"/>
    <col min="4" max="4" width="45.77734375" style="660" customWidth="1"/>
    <col min="5" max="5" width="2.109375" style="657" customWidth="1"/>
    <col min="6" max="6" width="29.77734375" style="669" hidden="1" customWidth="1"/>
    <col min="7" max="7" width="22.6640625" style="657" customWidth="1"/>
    <col min="8" max="8" width="8.88671875" style="657"/>
    <col min="9" max="9" width="10.88671875" style="657" hidden="1" customWidth="1"/>
    <col min="10" max="16384" width="8.88671875" style="657"/>
  </cols>
  <sheetData>
    <row r="2" spans="2:9" ht="50.1" customHeight="1" x14ac:dyDescent="0.3">
      <c r="B2" s="653">
        <f>DATA!F22</f>
        <v>1305000201</v>
      </c>
      <c r="C2" s="654"/>
      <c r="D2" s="653">
        <f>IF(B16+1&gt;I$2,"",B16+1)</f>
        <v>1305000216</v>
      </c>
      <c r="E2" s="655"/>
      <c r="F2" s="656">
        <f>IF(D16="","",IF(D16+1&gt;I$2,"",D16+1))</f>
        <v>1305000231</v>
      </c>
      <c r="I2" s="657">
        <f>DATA!G22</f>
        <v>1305000406</v>
      </c>
    </row>
    <row r="3" spans="2:9" ht="50.1" customHeight="1" x14ac:dyDescent="0.3">
      <c r="B3" s="653">
        <f>B2+1</f>
        <v>1305000202</v>
      </c>
      <c r="C3" s="654"/>
      <c r="D3" s="653">
        <f>IF(D2="","",IF(D2+1&gt;I$2,"""",D2+1))</f>
        <v>1305000217</v>
      </c>
      <c r="E3" s="655"/>
      <c r="F3" s="658">
        <f>IF(F2="","",IF(F2+1&gt;I$2,"",F2+1))</f>
        <v>1305000232</v>
      </c>
    </row>
    <row r="4" spans="2:9" ht="50.1" customHeight="1" x14ac:dyDescent="0.3">
      <c r="B4" s="653">
        <f>B3+1</f>
        <v>1305000203</v>
      </c>
      <c r="C4" s="654"/>
      <c r="D4" s="653">
        <f t="shared" ref="D4:D15" si="0">IF(D3="","",IF(D3+1&gt;I$2,"""",D3+1))</f>
        <v>1305000218</v>
      </c>
      <c r="E4" s="655"/>
      <c r="F4" s="658">
        <f t="shared" ref="F4:F15" si="1">IF(F3="","",IF(F3+1&gt;I$2,"",F3+1))</f>
        <v>1305000233</v>
      </c>
    </row>
    <row r="5" spans="2:9" ht="50.1" customHeight="1" x14ac:dyDescent="0.3">
      <c r="B5" s="653">
        <f t="shared" ref="B5:B16" si="2">B4+1</f>
        <v>1305000204</v>
      </c>
      <c r="C5" s="654"/>
      <c r="D5" s="653">
        <f t="shared" si="0"/>
        <v>1305000219</v>
      </c>
      <c r="E5" s="655"/>
      <c r="F5" s="658">
        <f t="shared" si="1"/>
        <v>1305000234</v>
      </c>
    </row>
    <row r="6" spans="2:9" ht="50.1" customHeight="1" x14ac:dyDescent="0.3">
      <c r="B6" s="653">
        <f t="shared" si="2"/>
        <v>1305000205</v>
      </c>
      <c r="C6" s="654"/>
      <c r="D6" s="653">
        <f t="shared" si="0"/>
        <v>1305000220</v>
      </c>
      <c r="E6" s="655"/>
      <c r="F6" s="658">
        <f t="shared" si="1"/>
        <v>1305000235</v>
      </c>
    </row>
    <row r="7" spans="2:9" ht="50.1" customHeight="1" x14ac:dyDescent="0.3">
      <c r="B7" s="653">
        <f t="shared" si="2"/>
        <v>1305000206</v>
      </c>
      <c r="C7" s="654"/>
      <c r="D7" s="653">
        <f t="shared" si="0"/>
        <v>1305000221</v>
      </c>
      <c r="E7" s="655"/>
      <c r="F7" s="658">
        <f t="shared" si="1"/>
        <v>1305000236</v>
      </c>
    </row>
    <row r="8" spans="2:9" ht="50.1" customHeight="1" x14ac:dyDescent="0.3">
      <c r="B8" s="653">
        <f t="shared" si="2"/>
        <v>1305000207</v>
      </c>
      <c r="C8" s="654"/>
      <c r="D8" s="653">
        <f t="shared" si="0"/>
        <v>1305000222</v>
      </c>
      <c r="E8" s="655"/>
      <c r="F8" s="658">
        <f t="shared" si="1"/>
        <v>1305000237</v>
      </c>
    </row>
    <row r="9" spans="2:9" ht="50.1" customHeight="1" x14ac:dyDescent="0.3">
      <c r="B9" s="653">
        <f t="shared" si="2"/>
        <v>1305000208</v>
      </c>
      <c r="C9" s="654"/>
      <c r="D9" s="653">
        <f t="shared" si="0"/>
        <v>1305000223</v>
      </c>
      <c r="E9" s="655"/>
      <c r="F9" s="658">
        <f t="shared" si="1"/>
        <v>1305000238</v>
      </c>
    </row>
    <row r="10" spans="2:9" ht="50.1" customHeight="1" x14ac:dyDescent="0.3">
      <c r="B10" s="653">
        <f t="shared" si="2"/>
        <v>1305000209</v>
      </c>
      <c r="C10" s="654"/>
      <c r="D10" s="653">
        <f t="shared" si="0"/>
        <v>1305000224</v>
      </c>
      <c r="E10" s="655"/>
      <c r="F10" s="658">
        <f t="shared" si="1"/>
        <v>1305000239</v>
      </c>
    </row>
    <row r="11" spans="2:9" ht="50.1" customHeight="1" x14ac:dyDescent="0.3">
      <c r="B11" s="653">
        <f t="shared" si="2"/>
        <v>1305000210</v>
      </c>
      <c r="C11" s="654"/>
      <c r="D11" s="653">
        <f t="shared" si="0"/>
        <v>1305000225</v>
      </c>
      <c r="E11" s="655"/>
      <c r="F11" s="658">
        <f t="shared" si="1"/>
        <v>1305000240</v>
      </c>
    </row>
    <row r="12" spans="2:9" ht="50.1" customHeight="1" x14ac:dyDescent="0.3">
      <c r="B12" s="653">
        <f>B11+1</f>
        <v>1305000211</v>
      </c>
      <c r="C12" s="654"/>
      <c r="D12" s="653">
        <f>IF(D11="","",IF(D11+1&gt;I$2,"""",D11+1))</f>
        <v>1305000226</v>
      </c>
      <c r="E12" s="655"/>
      <c r="F12" s="658">
        <f>IF(F11="","",IF(F11+1&gt;I$2,"",F11+1))</f>
        <v>1305000241</v>
      </c>
    </row>
    <row r="13" spans="2:9" ht="50.1" customHeight="1" x14ac:dyDescent="0.3">
      <c r="B13" s="653">
        <f t="shared" si="2"/>
        <v>1305000212</v>
      </c>
      <c r="C13" s="654"/>
      <c r="D13" s="653">
        <f t="shared" si="0"/>
        <v>1305000227</v>
      </c>
      <c r="E13" s="655"/>
      <c r="F13" s="658">
        <f t="shared" si="1"/>
        <v>1305000242</v>
      </c>
    </row>
    <row r="14" spans="2:9" ht="50.1" customHeight="1" x14ac:dyDescent="0.3">
      <c r="B14" s="653">
        <f t="shared" si="2"/>
        <v>1305000213</v>
      </c>
      <c r="C14" s="654"/>
      <c r="D14" s="653">
        <f t="shared" si="0"/>
        <v>1305000228</v>
      </c>
      <c r="E14" s="655"/>
      <c r="F14" s="658">
        <f t="shared" si="1"/>
        <v>1305000243</v>
      </c>
    </row>
    <row r="15" spans="2:9" ht="50.1" customHeight="1" x14ac:dyDescent="0.3">
      <c r="B15" s="653">
        <f t="shared" si="2"/>
        <v>1305000214</v>
      </c>
      <c r="C15" s="654"/>
      <c r="D15" s="653">
        <f t="shared" si="0"/>
        <v>1305000229</v>
      </c>
      <c r="E15" s="655"/>
      <c r="F15" s="658">
        <f t="shared" si="1"/>
        <v>1305000244</v>
      </c>
    </row>
    <row r="16" spans="2:9" ht="50.1" customHeight="1" x14ac:dyDescent="0.3">
      <c r="B16" s="659">
        <f t="shared" si="2"/>
        <v>1305000215</v>
      </c>
      <c r="C16" s="654"/>
      <c r="D16" s="653">
        <f>IF(D15="","",IF(D15+1&gt;I$2,"""",D15+1))</f>
        <v>1305000230</v>
      </c>
      <c r="E16" s="655"/>
      <c r="F16" s="658">
        <f>IF(F15="","",IF(F15+1&gt;I$2,"",F15+1))</f>
        <v>1305000245</v>
      </c>
    </row>
    <row r="17" spans="2:6" ht="50.1" customHeight="1" x14ac:dyDescent="1.25">
      <c r="E17" s="662"/>
      <c r="F17" s="663"/>
    </row>
    <row r="18" spans="2:6" s="667" customFormat="1" ht="50.1" customHeight="1" x14ac:dyDescent="1.25">
      <c r="B18" s="653">
        <f>IF(D16="","",IF(D16+1&gt;I$2,"",D16+1))</f>
        <v>1305000231</v>
      </c>
      <c r="C18" s="664"/>
      <c r="D18" s="653">
        <f>IF(B32="","",IF(B32+1&gt;I$2,"",B32+1))</f>
        <v>1305000246</v>
      </c>
      <c r="E18" s="665"/>
      <c r="F18" s="666">
        <f>IF(D32="","",IF(D32+1&gt;I$2,"",D32+1))</f>
        <v>1305000261</v>
      </c>
    </row>
    <row r="19" spans="2:6" s="667" customFormat="1" ht="50.1" customHeight="1" x14ac:dyDescent="1.25">
      <c r="B19" s="653">
        <f>IF(B18="","",IF(B18+1&gt;I$2,"",B18+1))</f>
        <v>1305000232</v>
      </c>
      <c r="C19" s="664"/>
      <c r="D19" s="653">
        <f>IF(D18="","",IF(D18+1&gt;I$2,"",D18+1))</f>
        <v>1305000247</v>
      </c>
      <c r="E19" s="665"/>
      <c r="F19" s="666">
        <f>IF(F18="","",IF(F18+1&gt;I$2,"",F18+1))</f>
        <v>1305000262</v>
      </c>
    </row>
    <row r="20" spans="2:6" s="667" customFormat="1" ht="50.1" customHeight="1" x14ac:dyDescent="1.25">
      <c r="B20" s="653">
        <f t="shared" ref="B20:B32" si="3">IF(B19="","",IF(B19+1&gt;I$2,"",B19+1))</f>
        <v>1305000233</v>
      </c>
      <c r="C20" s="664"/>
      <c r="D20" s="653">
        <f t="shared" ref="D20:D32" si="4">IF(D19="","",IF(D19+1&gt;I$2,"",D19+1))</f>
        <v>1305000248</v>
      </c>
      <c r="E20" s="665"/>
      <c r="F20" s="666">
        <f t="shared" ref="F20:F32" si="5">IF(F19="","",IF(F19+1&gt;I$2,"",F19+1))</f>
        <v>1305000263</v>
      </c>
    </row>
    <row r="21" spans="2:6" s="667" customFormat="1" ht="50.1" customHeight="1" x14ac:dyDescent="1.25">
      <c r="B21" s="653">
        <f t="shared" si="3"/>
        <v>1305000234</v>
      </c>
      <c r="C21" s="664"/>
      <c r="D21" s="653">
        <f t="shared" si="4"/>
        <v>1305000249</v>
      </c>
      <c r="E21" s="665"/>
      <c r="F21" s="666">
        <f t="shared" si="5"/>
        <v>1305000264</v>
      </c>
    </row>
    <row r="22" spans="2:6" s="667" customFormat="1" ht="50.1" customHeight="1" x14ac:dyDescent="1.25">
      <c r="B22" s="653">
        <f t="shared" si="3"/>
        <v>1305000235</v>
      </c>
      <c r="C22" s="664"/>
      <c r="D22" s="653">
        <f t="shared" si="4"/>
        <v>1305000250</v>
      </c>
      <c r="E22" s="665"/>
      <c r="F22" s="666">
        <f t="shared" si="5"/>
        <v>1305000265</v>
      </c>
    </row>
    <row r="23" spans="2:6" s="667" customFormat="1" ht="50.1" customHeight="1" x14ac:dyDescent="1.25">
      <c r="B23" s="653">
        <f t="shared" si="3"/>
        <v>1305000236</v>
      </c>
      <c r="C23" s="664"/>
      <c r="D23" s="653">
        <f t="shared" si="4"/>
        <v>1305000251</v>
      </c>
      <c r="E23" s="665"/>
      <c r="F23" s="666">
        <f t="shared" si="5"/>
        <v>1305000266</v>
      </c>
    </row>
    <row r="24" spans="2:6" s="667" customFormat="1" ht="50.1" customHeight="1" x14ac:dyDescent="1.25">
      <c r="B24" s="653">
        <f t="shared" si="3"/>
        <v>1305000237</v>
      </c>
      <c r="C24" s="664"/>
      <c r="D24" s="653">
        <f t="shared" si="4"/>
        <v>1305000252</v>
      </c>
      <c r="E24" s="665"/>
      <c r="F24" s="666">
        <f t="shared" si="5"/>
        <v>1305000267</v>
      </c>
    </row>
    <row r="25" spans="2:6" s="667" customFormat="1" ht="50.1" customHeight="1" x14ac:dyDescent="1.25">
      <c r="B25" s="653">
        <f t="shared" si="3"/>
        <v>1305000238</v>
      </c>
      <c r="C25" s="664"/>
      <c r="D25" s="653">
        <f t="shared" si="4"/>
        <v>1305000253</v>
      </c>
      <c r="E25" s="665"/>
      <c r="F25" s="666">
        <f t="shared" si="5"/>
        <v>1305000268</v>
      </c>
    </row>
    <row r="26" spans="2:6" s="667" customFormat="1" ht="50.1" customHeight="1" x14ac:dyDescent="1.25">
      <c r="B26" s="653">
        <f t="shared" si="3"/>
        <v>1305000239</v>
      </c>
      <c r="C26" s="664"/>
      <c r="D26" s="653">
        <f t="shared" si="4"/>
        <v>1305000254</v>
      </c>
      <c r="E26" s="665"/>
      <c r="F26" s="666">
        <f t="shared" si="5"/>
        <v>1305000269</v>
      </c>
    </row>
    <row r="27" spans="2:6" s="667" customFormat="1" ht="50.1" customHeight="1" x14ac:dyDescent="1.25">
      <c r="B27" s="653">
        <f t="shared" si="3"/>
        <v>1305000240</v>
      </c>
      <c r="C27" s="664"/>
      <c r="D27" s="653">
        <f t="shared" si="4"/>
        <v>1305000255</v>
      </c>
      <c r="E27" s="665"/>
      <c r="F27" s="666">
        <f t="shared" si="5"/>
        <v>1305000270</v>
      </c>
    </row>
    <row r="28" spans="2:6" s="667" customFormat="1" ht="50.1" customHeight="1" x14ac:dyDescent="1.25">
      <c r="B28" s="653">
        <f t="shared" si="3"/>
        <v>1305000241</v>
      </c>
      <c r="C28" s="664"/>
      <c r="D28" s="653">
        <f t="shared" si="4"/>
        <v>1305000256</v>
      </c>
      <c r="E28" s="668"/>
      <c r="F28" s="666">
        <f t="shared" si="5"/>
        <v>1305000271</v>
      </c>
    </row>
    <row r="29" spans="2:6" s="667" customFormat="1" ht="50.1" customHeight="1" x14ac:dyDescent="1.25">
      <c r="B29" s="653">
        <f t="shared" si="3"/>
        <v>1305000242</v>
      </c>
      <c r="C29" s="664"/>
      <c r="D29" s="653">
        <f t="shared" si="4"/>
        <v>1305000257</v>
      </c>
      <c r="E29" s="668"/>
      <c r="F29" s="666">
        <f t="shared" si="5"/>
        <v>1305000272</v>
      </c>
    </row>
    <row r="30" spans="2:6" s="667" customFormat="1" ht="50.1" customHeight="1" x14ac:dyDescent="1.25">
      <c r="B30" s="653">
        <f t="shared" si="3"/>
        <v>1305000243</v>
      </c>
      <c r="C30" s="664"/>
      <c r="D30" s="653">
        <f t="shared" si="4"/>
        <v>1305000258</v>
      </c>
      <c r="E30" s="668"/>
      <c r="F30" s="666">
        <f t="shared" si="5"/>
        <v>1305000273</v>
      </c>
    </row>
    <row r="31" spans="2:6" s="667" customFormat="1" ht="50.1" customHeight="1" x14ac:dyDescent="1.25">
      <c r="B31" s="653">
        <f t="shared" si="3"/>
        <v>1305000244</v>
      </c>
      <c r="C31" s="664"/>
      <c r="D31" s="653">
        <f t="shared" si="4"/>
        <v>1305000259</v>
      </c>
      <c r="E31" s="668"/>
      <c r="F31" s="666">
        <f t="shared" si="5"/>
        <v>1305000274</v>
      </c>
    </row>
    <row r="32" spans="2:6" s="667" customFormat="1" ht="50.1" customHeight="1" x14ac:dyDescent="1.25">
      <c r="B32" s="653">
        <f t="shared" si="3"/>
        <v>1305000245</v>
      </c>
      <c r="C32" s="664"/>
      <c r="D32" s="653">
        <f t="shared" si="4"/>
        <v>1305000260</v>
      </c>
      <c r="E32" s="668"/>
      <c r="F32" s="666">
        <f t="shared" si="5"/>
        <v>1305000275</v>
      </c>
    </row>
    <row r="33" spans="2:6" ht="50.1" customHeight="1" x14ac:dyDescent="1.25"/>
    <row r="34" spans="2:6" s="670" customFormat="1" ht="50.1" customHeight="1" x14ac:dyDescent="1.25">
      <c r="B34" s="653">
        <f>IF(D32="","",IF(D32+1&gt;I$2,"",D32+1))</f>
        <v>1305000261</v>
      </c>
      <c r="C34" s="664"/>
      <c r="D34" s="653">
        <f>IF(B48="","",IF(B48+1&gt;I$2,"",B48+1))</f>
        <v>1305000276</v>
      </c>
      <c r="E34" s="665"/>
      <c r="F34" s="666">
        <f>IF(D48="","",IF(D48+1&gt;I$2,"",D48+1))</f>
        <v>1305000291</v>
      </c>
    </row>
    <row r="35" spans="2:6" s="670" customFormat="1" ht="50.1" customHeight="1" x14ac:dyDescent="1.25">
      <c r="B35" s="653">
        <f>IF(B34="","",IF(B34+1&gt;I$2,"",B34+1))</f>
        <v>1305000262</v>
      </c>
      <c r="C35" s="664"/>
      <c r="D35" s="653">
        <f>IF(D34="","",IF(D34+1&gt;I$2,"",D34+1))</f>
        <v>1305000277</v>
      </c>
      <c r="E35" s="665"/>
      <c r="F35" s="666">
        <f>IF(F34="","",IF(F34+1&gt;I$2,"",F34+1))</f>
        <v>1305000292</v>
      </c>
    </row>
    <row r="36" spans="2:6" s="670" customFormat="1" ht="50.1" customHeight="1" x14ac:dyDescent="1.25">
      <c r="B36" s="653">
        <f t="shared" ref="B36:B48" si="6">IF(B35="","",IF(B35+1&gt;I$2,"",B35+1))</f>
        <v>1305000263</v>
      </c>
      <c r="C36" s="664"/>
      <c r="D36" s="653">
        <f t="shared" ref="D36:D48" si="7">IF(D35="","",IF(D35+1&gt;I$2,"",D35+1))</f>
        <v>1305000278</v>
      </c>
      <c r="E36" s="665"/>
      <c r="F36" s="666">
        <f t="shared" ref="F36:F48" si="8">IF(F35="","",IF(F35+1&gt;I$2,"",F35+1))</f>
        <v>1305000293</v>
      </c>
    </row>
    <row r="37" spans="2:6" s="670" customFormat="1" ht="50.1" customHeight="1" x14ac:dyDescent="1.25">
      <c r="B37" s="653">
        <f t="shared" si="6"/>
        <v>1305000264</v>
      </c>
      <c r="C37" s="664"/>
      <c r="D37" s="653">
        <f t="shared" si="7"/>
        <v>1305000279</v>
      </c>
      <c r="E37" s="665"/>
      <c r="F37" s="666">
        <f>IF(F36="","",IF(F36+1&gt;I$2,"",F36+1))</f>
        <v>1305000294</v>
      </c>
    </row>
    <row r="38" spans="2:6" s="670" customFormat="1" ht="50.1" customHeight="1" x14ac:dyDescent="1.25">
      <c r="B38" s="653">
        <f t="shared" si="6"/>
        <v>1305000265</v>
      </c>
      <c r="C38" s="664"/>
      <c r="D38" s="653">
        <f t="shared" si="7"/>
        <v>1305000280</v>
      </c>
      <c r="E38" s="665"/>
      <c r="F38" s="666">
        <f t="shared" si="8"/>
        <v>1305000295</v>
      </c>
    </row>
    <row r="39" spans="2:6" s="670" customFormat="1" ht="50.1" customHeight="1" x14ac:dyDescent="1.25">
      <c r="B39" s="653">
        <f t="shared" si="6"/>
        <v>1305000266</v>
      </c>
      <c r="C39" s="664"/>
      <c r="D39" s="653">
        <f t="shared" si="7"/>
        <v>1305000281</v>
      </c>
      <c r="E39" s="665"/>
      <c r="F39" s="666">
        <f t="shared" si="8"/>
        <v>1305000296</v>
      </c>
    </row>
    <row r="40" spans="2:6" s="670" customFormat="1" ht="50.1" customHeight="1" x14ac:dyDescent="1.25">
      <c r="B40" s="653">
        <f t="shared" si="6"/>
        <v>1305000267</v>
      </c>
      <c r="C40" s="664"/>
      <c r="D40" s="653">
        <f t="shared" si="7"/>
        <v>1305000282</v>
      </c>
      <c r="E40" s="665"/>
      <c r="F40" s="666">
        <f t="shared" si="8"/>
        <v>1305000297</v>
      </c>
    </row>
    <row r="41" spans="2:6" s="670" customFormat="1" ht="50.1" customHeight="1" x14ac:dyDescent="1.25">
      <c r="B41" s="653">
        <f t="shared" si="6"/>
        <v>1305000268</v>
      </c>
      <c r="C41" s="664"/>
      <c r="D41" s="653">
        <f t="shared" si="7"/>
        <v>1305000283</v>
      </c>
      <c r="E41" s="665"/>
      <c r="F41" s="666">
        <f t="shared" si="8"/>
        <v>1305000298</v>
      </c>
    </row>
    <row r="42" spans="2:6" s="670" customFormat="1" ht="50.1" customHeight="1" x14ac:dyDescent="1.25">
      <c r="B42" s="653">
        <f t="shared" si="6"/>
        <v>1305000269</v>
      </c>
      <c r="C42" s="664"/>
      <c r="D42" s="653">
        <f t="shared" si="7"/>
        <v>1305000284</v>
      </c>
      <c r="E42" s="665"/>
      <c r="F42" s="666">
        <f t="shared" si="8"/>
        <v>1305000299</v>
      </c>
    </row>
    <row r="43" spans="2:6" s="670" customFormat="1" ht="50.1" customHeight="1" x14ac:dyDescent="1.25">
      <c r="B43" s="653">
        <f t="shared" si="6"/>
        <v>1305000270</v>
      </c>
      <c r="C43" s="664"/>
      <c r="D43" s="653">
        <f t="shared" si="7"/>
        <v>1305000285</v>
      </c>
      <c r="E43" s="665"/>
      <c r="F43" s="666">
        <f t="shared" si="8"/>
        <v>1305000300</v>
      </c>
    </row>
    <row r="44" spans="2:6" s="670" customFormat="1" ht="50.1" customHeight="1" x14ac:dyDescent="1.25">
      <c r="B44" s="653">
        <f t="shared" si="6"/>
        <v>1305000271</v>
      </c>
      <c r="C44" s="664"/>
      <c r="D44" s="653">
        <f t="shared" si="7"/>
        <v>1305000286</v>
      </c>
      <c r="E44" s="665"/>
      <c r="F44" s="666">
        <f t="shared" si="8"/>
        <v>1305000301</v>
      </c>
    </row>
    <row r="45" spans="2:6" s="670" customFormat="1" ht="50.1" customHeight="1" x14ac:dyDescent="1.25">
      <c r="B45" s="653">
        <f t="shared" si="6"/>
        <v>1305000272</v>
      </c>
      <c r="C45" s="664"/>
      <c r="D45" s="653">
        <f t="shared" si="7"/>
        <v>1305000287</v>
      </c>
      <c r="E45" s="665"/>
      <c r="F45" s="666">
        <f t="shared" si="8"/>
        <v>1305000302</v>
      </c>
    </row>
    <row r="46" spans="2:6" s="670" customFormat="1" ht="50.1" customHeight="1" x14ac:dyDescent="1.25">
      <c r="B46" s="653">
        <f t="shared" si="6"/>
        <v>1305000273</v>
      </c>
      <c r="C46" s="664"/>
      <c r="D46" s="653">
        <f t="shared" si="7"/>
        <v>1305000288</v>
      </c>
      <c r="E46" s="665"/>
      <c r="F46" s="666">
        <f t="shared" si="8"/>
        <v>1305000303</v>
      </c>
    </row>
    <row r="47" spans="2:6" s="670" customFormat="1" ht="50.1" customHeight="1" x14ac:dyDescent="1.25">
      <c r="B47" s="653">
        <f t="shared" si="6"/>
        <v>1305000274</v>
      </c>
      <c r="C47" s="664"/>
      <c r="D47" s="653">
        <f t="shared" si="7"/>
        <v>1305000289</v>
      </c>
      <c r="E47" s="665"/>
      <c r="F47" s="666">
        <f t="shared" si="8"/>
        <v>1305000304</v>
      </c>
    </row>
    <row r="48" spans="2:6" s="670" customFormat="1" ht="50.1" customHeight="1" x14ac:dyDescent="1.25">
      <c r="B48" s="653">
        <f t="shared" si="6"/>
        <v>1305000275</v>
      </c>
      <c r="C48" s="664"/>
      <c r="D48" s="653">
        <f t="shared" si="7"/>
        <v>1305000290</v>
      </c>
      <c r="E48" s="665"/>
      <c r="F48" s="666">
        <f t="shared" si="8"/>
        <v>1305000305</v>
      </c>
    </row>
    <row r="49" spans="2:6" ht="50.1" customHeight="1" x14ac:dyDescent="1.25"/>
    <row r="50" spans="2:6" ht="50.1" customHeight="1" x14ac:dyDescent="1.25">
      <c r="B50" s="653">
        <f>IF(D48="","",IF(D48+1&gt;I$2,"",D48+1))</f>
        <v>1305000291</v>
      </c>
      <c r="C50" s="664"/>
      <c r="D50" s="653">
        <f>IF(B64="","",IF(B64+1&gt;I$2,"",B64+1))</f>
        <v>1305000306</v>
      </c>
      <c r="E50" s="665"/>
      <c r="F50" s="666">
        <f>IF(D64="","",IF(D64+1&gt;I$2,"",D64+1))</f>
        <v>1305000321</v>
      </c>
    </row>
    <row r="51" spans="2:6" ht="50.1" customHeight="1" x14ac:dyDescent="1.25">
      <c r="B51" s="653">
        <f>IF(B50="","",IF(B50+1&gt;I$2,"",B50+1))</f>
        <v>1305000292</v>
      </c>
      <c r="C51" s="664"/>
      <c r="D51" s="653">
        <f>IF(D50="","",IF(D50+1&gt;I$2,"",D50+1))</f>
        <v>1305000307</v>
      </c>
      <c r="E51" s="665"/>
      <c r="F51" s="666">
        <f>IF(F50="","",IF(F50+1&gt;I$2,"",F50+1))</f>
        <v>1305000322</v>
      </c>
    </row>
    <row r="52" spans="2:6" ht="50.1" customHeight="1" x14ac:dyDescent="1.25">
      <c r="B52" s="653">
        <f t="shared" ref="B52:B64" si="9">IF(B51="","",IF(B51+1&gt;I$2,"",B51+1))</f>
        <v>1305000293</v>
      </c>
      <c r="C52" s="664"/>
      <c r="D52" s="653">
        <f t="shared" ref="D52:D64" si="10">IF(D51="","",IF(D51+1&gt;I$2,"",D51+1))</f>
        <v>1305000308</v>
      </c>
      <c r="E52" s="665"/>
      <c r="F52" s="666">
        <f t="shared" ref="F52:F64" si="11">IF(F51="","",IF(F51+1&gt;I$2,"",F51+1))</f>
        <v>1305000323</v>
      </c>
    </row>
    <row r="53" spans="2:6" ht="50.1" customHeight="1" x14ac:dyDescent="1.25">
      <c r="B53" s="653">
        <f t="shared" si="9"/>
        <v>1305000294</v>
      </c>
      <c r="C53" s="664"/>
      <c r="D53" s="653">
        <f t="shared" si="10"/>
        <v>1305000309</v>
      </c>
      <c r="E53" s="665"/>
      <c r="F53" s="666">
        <f t="shared" si="11"/>
        <v>1305000324</v>
      </c>
    </row>
    <row r="54" spans="2:6" ht="50.1" customHeight="1" x14ac:dyDescent="1.25">
      <c r="B54" s="653">
        <f t="shared" si="9"/>
        <v>1305000295</v>
      </c>
      <c r="C54" s="664"/>
      <c r="D54" s="653">
        <f t="shared" si="10"/>
        <v>1305000310</v>
      </c>
      <c r="E54" s="665"/>
      <c r="F54" s="666">
        <f t="shared" si="11"/>
        <v>1305000325</v>
      </c>
    </row>
    <row r="55" spans="2:6" ht="50.1" customHeight="1" x14ac:dyDescent="1.25">
      <c r="B55" s="653">
        <f t="shared" si="9"/>
        <v>1305000296</v>
      </c>
      <c r="C55" s="664"/>
      <c r="D55" s="653">
        <f t="shared" si="10"/>
        <v>1305000311</v>
      </c>
      <c r="E55" s="665"/>
      <c r="F55" s="666">
        <f t="shared" si="11"/>
        <v>1305000326</v>
      </c>
    </row>
    <row r="56" spans="2:6" ht="50.1" customHeight="1" x14ac:dyDescent="1.25">
      <c r="B56" s="653">
        <f t="shared" si="9"/>
        <v>1305000297</v>
      </c>
      <c r="C56" s="664"/>
      <c r="D56" s="653">
        <f t="shared" si="10"/>
        <v>1305000312</v>
      </c>
      <c r="E56" s="665"/>
      <c r="F56" s="666">
        <f t="shared" si="11"/>
        <v>1305000327</v>
      </c>
    </row>
    <row r="57" spans="2:6" ht="50.1" customHeight="1" x14ac:dyDescent="1.25">
      <c r="B57" s="653">
        <f t="shared" si="9"/>
        <v>1305000298</v>
      </c>
      <c r="C57" s="664"/>
      <c r="D57" s="653">
        <f t="shared" si="10"/>
        <v>1305000313</v>
      </c>
      <c r="E57" s="665"/>
      <c r="F57" s="666">
        <f t="shared" si="11"/>
        <v>1305000328</v>
      </c>
    </row>
    <row r="58" spans="2:6" ht="50.1" customHeight="1" x14ac:dyDescent="1.25">
      <c r="B58" s="653">
        <f t="shared" si="9"/>
        <v>1305000299</v>
      </c>
      <c r="C58" s="664"/>
      <c r="D58" s="653">
        <f t="shared" si="10"/>
        <v>1305000314</v>
      </c>
      <c r="E58" s="665"/>
      <c r="F58" s="666">
        <f t="shared" si="11"/>
        <v>1305000329</v>
      </c>
    </row>
    <row r="59" spans="2:6" ht="50.1" customHeight="1" x14ac:dyDescent="1.25">
      <c r="B59" s="653">
        <f t="shared" si="9"/>
        <v>1305000300</v>
      </c>
      <c r="C59" s="664"/>
      <c r="D59" s="653">
        <f t="shared" si="10"/>
        <v>1305000315</v>
      </c>
      <c r="E59" s="665"/>
      <c r="F59" s="666">
        <f t="shared" si="11"/>
        <v>1305000330</v>
      </c>
    </row>
    <row r="60" spans="2:6" ht="50.1" customHeight="1" x14ac:dyDescent="1.25">
      <c r="B60" s="653">
        <f t="shared" si="9"/>
        <v>1305000301</v>
      </c>
      <c r="C60" s="664"/>
      <c r="D60" s="653">
        <f t="shared" si="10"/>
        <v>1305000316</v>
      </c>
      <c r="E60" s="665"/>
      <c r="F60" s="666">
        <f t="shared" si="11"/>
        <v>1305000331</v>
      </c>
    </row>
    <row r="61" spans="2:6" ht="50.1" customHeight="1" x14ac:dyDescent="1.25">
      <c r="B61" s="653">
        <f t="shared" si="9"/>
        <v>1305000302</v>
      </c>
      <c r="C61" s="664"/>
      <c r="D61" s="653">
        <f t="shared" si="10"/>
        <v>1305000317</v>
      </c>
      <c r="E61" s="665"/>
      <c r="F61" s="666">
        <f t="shared" si="11"/>
        <v>1305000332</v>
      </c>
    </row>
    <row r="62" spans="2:6" ht="50.1" customHeight="1" x14ac:dyDescent="1.25">
      <c r="B62" s="653">
        <f t="shared" si="9"/>
        <v>1305000303</v>
      </c>
      <c r="C62" s="664"/>
      <c r="D62" s="653">
        <f t="shared" si="10"/>
        <v>1305000318</v>
      </c>
      <c r="E62" s="665"/>
      <c r="F62" s="666">
        <f t="shared" si="11"/>
        <v>1305000333</v>
      </c>
    </row>
    <row r="63" spans="2:6" ht="50.1" customHeight="1" x14ac:dyDescent="1.25">
      <c r="B63" s="653">
        <f t="shared" si="9"/>
        <v>1305000304</v>
      </c>
      <c r="C63" s="664"/>
      <c r="D63" s="653">
        <f t="shared" si="10"/>
        <v>1305000319</v>
      </c>
      <c r="E63" s="665"/>
      <c r="F63" s="666">
        <f t="shared" si="11"/>
        <v>1305000334</v>
      </c>
    </row>
    <row r="64" spans="2:6" ht="50.1" customHeight="1" x14ac:dyDescent="1.25">
      <c r="B64" s="653">
        <f t="shared" si="9"/>
        <v>1305000305</v>
      </c>
      <c r="C64" s="664"/>
      <c r="D64" s="653">
        <f t="shared" si="10"/>
        <v>1305000320</v>
      </c>
      <c r="E64" s="665"/>
      <c r="F64" s="666">
        <f t="shared" si="11"/>
        <v>1305000335</v>
      </c>
    </row>
    <row r="65" spans="2:6" ht="50.1" customHeight="1" x14ac:dyDescent="1.25"/>
    <row r="66" spans="2:6" ht="50.1" customHeight="1" x14ac:dyDescent="1.25">
      <c r="B66" s="653">
        <f>IF(D64="","",IF(D64+1&gt;I$2,"",D64+1))</f>
        <v>1305000321</v>
      </c>
      <c r="C66" s="664"/>
      <c r="D66" s="653">
        <f>IF(B80="","",IF(B80+1&gt;I$2,"",B80+1))</f>
        <v>1305000336</v>
      </c>
      <c r="E66" s="665"/>
      <c r="F66" s="666">
        <f>IF(D80="","",IF(D80+1&gt;I$2,"",D80+1))</f>
        <v>1305000351</v>
      </c>
    </row>
    <row r="67" spans="2:6" ht="50.1" customHeight="1" x14ac:dyDescent="1.25">
      <c r="B67" s="653">
        <f>IF(B66="","",IF(B66+1&gt;I$2,"",B66+1))</f>
        <v>1305000322</v>
      </c>
      <c r="C67" s="664"/>
      <c r="D67" s="653">
        <f>IF(D66="","",IF(D66+1&gt;I$2,"",D66+1))</f>
        <v>1305000337</v>
      </c>
      <c r="E67" s="665"/>
      <c r="F67" s="666">
        <f>IF(F66="","",IF(F66+1&gt;I$2,"",F66+1))</f>
        <v>1305000352</v>
      </c>
    </row>
    <row r="68" spans="2:6" ht="50.1" customHeight="1" x14ac:dyDescent="1.25">
      <c r="B68" s="653">
        <f t="shared" ref="B68:B80" si="12">IF(B67="","",IF(B67+1&gt;I$2,"",B67+1))</f>
        <v>1305000323</v>
      </c>
      <c r="C68" s="664"/>
      <c r="D68" s="653">
        <f t="shared" ref="D68:D80" si="13">IF(D67="","",IF(D67+1&gt;I$2,"",D67+1))</f>
        <v>1305000338</v>
      </c>
      <c r="E68" s="665"/>
      <c r="F68" s="666">
        <f t="shared" ref="F68:F80" si="14">IF(F67="","",IF(F67+1&gt;I$2,"",F67+1))</f>
        <v>1305000353</v>
      </c>
    </row>
    <row r="69" spans="2:6" ht="50.1" customHeight="1" x14ac:dyDescent="1.25">
      <c r="B69" s="653">
        <f t="shared" si="12"/>
        <v>1305000324</v>
      </c>
      <c r="C69" s="664"/>
      <c r="D69" s="653">
        <f t="shared" si="13"/>
        <v>1305000339</v>
      </c>
      <c r="E69" s="665"/>
      <c r="F69" s="666">
        <f t="shared" si="14"/>
        <v>1305000354</v>
      </c>
    </row>
    <row r="70" spans="2:6" ht="50.1" customHeight="1" x14ac:dyDescent="1.25">
      <c r="B70" s="653">
        <f t="shared" si="12"/>
        <v>1305000325</v>
      </c>
      <c r="C70" s="664"/>
      <c r="D70" s="653">
        <f t="shared" si="13"/>
        <v>1305000340</v>
      </c>
      <c r="E70" s="665"/>
      <c r="F70" s="666">
        <f t="shared" si="14"/>
        <v>1305000355</v>
      </c>
    </row>
    <row r="71" spans="2:6" ht="50.1" customHeight="1" x14ac:dyDescent="1.25">
      <c r="B71" s="653">
        <f t="shared" si="12"/>
        <v>1305000326</v>
      </c>
      <c r="C71" s="664"/>
      <c r="D71" s="653">
        <f t="shared" si="13"/>
        <v>1305000341</v>
      </c>
      <c r="E71" s="665"/>
      <c r="F71" s="666">
        <f t="shared" si="14"/>
        <v>1305000356</v>
      </c>
    </row>
    <row r="72" spans="2:6" ht="50.1" customHeight="1" x14ac:dyDescent="1.25">
      <c r="B72" s="653">
        <f t="shared" si="12"/>
        <v>1305000327</v>
      </c>
      <c r="C72" s="664"/>
      <c r="D72" s="653">
        <f t="shared" si="13"/>
        <v>1305000342</v>
      </c>
      <c r="E72" s="665"/>
      <c r="F72" s="666">
        <f t="shared" si="14"/>
        <v>1305000357</v>
      </c>
    </row>
    <row r="73" spans="2:6" ht="50.1" customHeight="1" x14ac:dyDescent="1.25">
      <c r="B73" s="653">
        <f t="shared" si="12"/>
        <v>1305000328</v>
      </c>
      <c r="C73" s="664"/>
      <c r="D73" s="653">
        <f t="shared" si="13"/>
        <v>1305000343</v>
      </c>
      <c r="E73" s="665"/>
      <c r="F73" s="666">
        <f t="shared" si="14"/>
        <v>1305000358</v>
      </c>
    </row>
    <row r="74" spans="2:6" ht="50.1" customHeight="1" x14ac:dyDescent="1.25">
      <c r="B74" s="653">
        <f t="shared" si="12"/>
        <v>1305000329</v>
      </c>
      <c r="C74" s="664"/>
      <c r="D74" s="653">
        <f t="shared" si="13"/>
        <v>1305000344</v>
      </c>
      <c r="E74" s="665"/>
      <c r="F74" s="666">
        <f t="shared" si="14"/>
        <v>1305000359</v>
      </c>
    </row>
    <row r="75" spans="2:6" ht="50.1" customHeight="1" x14ac:dyDescent="1.25">
      <c r="B75" s="653">
        <f t="shared" si="12"/>
        <v>1305000330</v>
      </c>
      <c r="C75" s="664"/>
      <c r="D75" s="653">
        <f t="shared" si="13"/>
        <v>1305000345</v>
      </c>
      <c r="E75" s="665"/>
      <c r="F75" s="666">
        <f t="shared" si="14"/>
        <v>1305000360</v>
      </c>
    </row>
    <row r="76" spans="2:6" ht="50.1" customHeight="1" x14ac:dyDescent="1.25">
      <c r="B76" s="653">
        <f t="shared" si="12"/>
        <v>1305000331</v>
      </c>
      <c r="C76" s="664"/>
      <c r="D76" s="653">
        <f t="shared" si="13"/>
        <v>1305000346</v>
      </c>
      <c r="E76" s="665"/>
      <c r="F76" s="666">
        <f t="shared" si="14"/>
        <v>1305000361</v>
      </c>
    </row>
    <row r="77" spans="2:6" ht="50.1" customHeight="1" x14ac:dyDescent="1.25">
      <c r="B77" s="653">
        <f t="shared" si="12"/>
        <v>1305000332</v>
      </c>
      <c r="C77" s="664"/>
      <c r="D77" s="653">
        <f t="shared" si="13"/>
        <v>1305000347</v>
      </c>
      <c r="E77" s="665"/>
      <c r="F77" s="666">
        <f t="shared" si="14"/>
        <v>1305000362</v>
      </c>
    </row>
    <row r="78" spans="2:6" ht="50.1" customHeight="1" x14ac:dyDescent="1.25">
      <c r="B78" s="653">
        <f t="shared" si="12"/>
        <v>1305000333</v>
      </c>
      <c r="C78" s="664"/>
      <c r="D78" s="653">
        <f t="shared" si="13"/>
        <v>1305000348</v>
      </c>
      <c r="E78" s="665"/>
      <c r="F78" s="666">
        <f t="shared" si="14"/>
        <v>1305000363</v>
      </c>
    </row>
    <row r="79" spans="2:6" ht="50.1" customHeight="1" x14ac:dyDescent="1.25">
      <c r="B79" s="653">
        <f t="shared" si="12"/>
        <v>1305000334</v>
      </c>
      <c r="C79" s="664"/>
      <c r="D79" s="653">
        <f t="shared" si="13"/>
        <v>1305000349</v>
      </c>
      <c r="E79" s="665"/>
      <c r="F79" s="666">
        <f t="shared" si="14"/>
        <v>1305000364</v>
      </c>
    </row>
    <row r="80" spans="2:6" ht="50.1" customHeight="1" x14ac:dyDescent="1.25">
      <c r="B80" s="653">
        <f t="shared" si="12"/>
        <v>1305000335</v>
      </c>
      <c r="C80" s="664"/>
      <c r="D80" s="653">
        <f t="shared" si="13"/>
        <v>1305000350</v>
      </c>
      <c r="E80" s="665"/>
      <c r="F80" s="666">
        <f t="shared" si="14"/>
        <v>1305000365</v>
      </c>
    </row>
    <row r="81" spans="2:6" ht="50.1" customHeight="1" x14ac:dyDescent="1.25"/>
    <row r="82" spans="2:6" ht="50.1" customHeight="1" x14ac:dyDescent="1.25">
      <c r="B82" s="653">
        <f>IF(D80="","",IF(D80+1&gt;I$2,"",D80+1))</f>
        <v>1305000351</v>
      </c>
      <c r="C82" s="664"/>
      <c r="D82" s="653">
        <f>IF(B96="","",IF(B96+1&gt;I$2,"",B96+1))</f>
        <v>1305000366</v>
      </c>
      <c r="E82" s="665"/>
      <c r="F82" s="666">
        <f>IF(D96="","",IF(D96+1&gt;I$2,"",D96+1))</f>
        <v>1305000381</v>
      </c>
    </row>
    <row r="83" spans="2:6" ht="50.1" customHeight="1" x14ac:dyDescent="1.25">
      <c r="B83" s="653">
        <f>IF(B82="","",IF(B82+1&gt;I$2,"",B82+1))</f>
        <v>1305000352</v>
      </c>
      <c r="C83" s="664"/>
      <c r="D83" s="653">
        <f>IF(D82="","",IF(D82+1&gt;I$2,"",D82+1))</f>
        <v>1305000367</v>
      </c>
      <c r="E83" s="665"/>
      <c r="F83" s="666">
        <f>IF(F82="","",IF(F82+1&gt;I$2,"",F82+1))</f>
        <v>1305000382</v>
      </c>
    </row>
    <row r="84" spans="2:6" ht="50.1" customHeight="1" x14ac:dyDescent="1.25">
      <c r="B84" s="653">
        <f t="shared" ref="B84:B96" si="15">IF(B83="","",IF(B83+1&gt;I$2,"",B83+1))</f>
        <v>1305000353</v>
      </c>
      <c r="C84" s="664"/>
      <c r="D84" s="653">
        <f t="shared" ref="D84:D96" si="16">IF(D83="","",IF(D83+1&gt;I$2,"",D83+1))</f>
        <v>1305000368</v>
      </c>
      <c r="E84" s="665"/>
      <c r="F84" s="666">
        <f t="shared" ref="F84:F96" si="17">IF(F83="","",IF(F83+1&gt;I$2,"",F83+1))</f>
        <v>1305000383</v>
      </c>
    </row>
    <row r="85" spans="2:6" ht="50.1" customHeight="1" x14ac:dyDescent="1.25">
      <c r="B85" s="653">
        <f t="shared" si="15"/>
        <v>1305000354</v>
      </c>
      <c r="C85" s="664"/>
      <c r="D85" s="653">
        <f t="shared" si="16"/>
        <v>1305000369</v>
      </c>
      <c r="E85" s="665"/>
      <c r="F85" s="666">
        <f t="shared" si="17"/>
        <v>1305000384</v>
      </c>
    </row>
    <row r="86" spans="2:6" ht="50.1" customHeight="1" x14ac:dyDescent="1.25">
      <c r="B86" s="653">
        <f t="shared" si="15"/>
        <v>1305000355</v>
      </c>
      <c r="C86" s="664"/>
      <c r="D86" s="653">
        <f t="shared" si="16"/>
        <v>1305000370</v>
      </c>
      <c r="E86" s="665"/>
      <c r="F86" s="666">
        <f t="shared" si="17"/>
        <v>1305000385</v>
      </c>
    </row>
    <row r="87" spans="2:6" ht="50.1" customHeight="1" x14ac:dyDescent="1.25">
      <c r="B87" s="653">
        <f t="shared" si="15"/>
        <v>1305000356</v>
      </c>
      <c r="C87" s="664"/>
      <c r="D87" s="653">
        <f t="shared" si="16"/>
        <v>1305000371</v>
      </c>
      <c r="E87" s="665"/>
      <c r="F87" s="666">
        <f t="shared" si="17"/>
        <v>1305000386</v>
      </c>
    </row>
    <row r="88" spans="2:6" ht="50.1" customHeight="1" x14ac:dyDescent="1.25">
      <c r="B88" s="653">
        <f t="shared" si="15"/>
        <v>1305000357</v>
      </c>
      <c r="C88" s="664"/>
      <c r="D88" s="653">
        <f t="shared" si="16"/>
        <v>1305000372</v>
      </c>
      <c r="E88" s="665"/>
      <c r="F88" s="666">
        <f t="shared" si="17"/>
        <v>1305000387</v>
      </c>
    </row>
    <row r="89" spans="2:6" ht="50.1" customHeight="1" x14ac:dyDescent="1.25">
      <c r="B89" s="653">
        <f t="shared" si="15"/>
        <v>1305000358</v>
      </c>
      <c r="C89" s="664"/>
      <c r="D89" s="653">
        <f t="shared" si="16"/>
        <v>1305000373</v>
      </c>
      <c r="E89" s="665"/>
      <c r="F89" s="666">
        <f t="shared" si="17"/>
        <v>1305000388</v>
      </c>
    </row>
    <row r="90" spans="2:6" ht="50.1" customHeight="1" x14ac:dyDescent="1.25">
      <c r="B90" s="653">
        <f t="shared" si="15"/>
        <v>1305000359</v>
      </c>
      <c r="C90" s="664"/>
      <c r="D90" s="653">
        <f t="shared" si="16"/>
        <v>1305000374</v>
      </c>
      <c r="E90" s="665"/>
      <c r="F90" s="666">
        <f t="shared" si="17"/>
        <v>1305000389</v>
      </c>
    </row>
    <row r="91" spans="2:6" ht="50.1" customHeight="1" x14ac:dyDescent="1.25">
      <c r="B91" s="653">
        <f t="shared" si="15"/>
        <v>1305000360</v>
      </c>
      <c r="C91" s="664"/>
      <c r="D91" s="653">
        <f t="shared" si="16"/>
        <v>1305000375</v>
      </c>
      <c r="E91" s="665"/>
      <c r="F91" s="666">
        <f t="shared" si="17"/>
        <v>1305000390</v>
      </c>
    </row>
    <row r="92" spans="2:6" ht="50.1" customHeight="1" x14ac:dyDescent="1.25">
      <c r="B92" s="653">
        <f t="shared" si="15"/>
        <v>1305000361</v>
      </c>
      <c r="C92" s="664"/>
      <c r="D92" s="653">
        <f t="shared" si="16"/>
        <v>1305000376</v>
      </c>
      <c r="E92" s="665"/>
      <c r="F92" s="666">
        <f t="shared" si="17"/>
        <v>1305000391</v>
      </c>
    </row>
    <row r="93" spans="2:6" ht="50.1" customHeight="1" x14ac:dyDescent="1.25">
      <c r="B93" s="653">
        <f t="shared" si="15"/>
        <v>1305000362</v>
      </c>
      <c r="C93" s="664"/>
      <c r="D93" s="653">
        <f t="shared" si="16"/>
        <v>1305000377</v>
      </c>
      <c r="E93" s="665"/>
      <c r="F93" s="666">
        <f t="shared" si="17"/>
        <v>1305000392</v>
      </c>
    </row>
    <row r="94" spans="2:6" ht="50.1" customHeight="1" x14ac:dyDescent="1.25">
      <c r="B94" s="653">
        <f t="shared" si="15"/>
        <v>1305000363</v>
      </c>
      <c r="C94" s="664"/>
      <c r="D94" s="653">
        <f t="shared" si="16"/>
        <v>1305000378</v>
      </c>
      <c r="E94" s="665"/>
      <c r="F94" s="666">
        <f t="shared" si="17"/>
        <v>1305000393</v>
      </c>
    </row>
    <row r="95" spans="2:6" ht="50.1" customHeight="1" x14ac:dyDescent="1.25">
      <c r="B95" s="653">
        <f t="shared" si="15"/>
        <v>1305000364</v>
      </c>
      <c r="C95" s="664"/>
      <c r="D95" s="653">
        <f t="shared" si="16"/>
        <v>1305000379</v>
      </c>
      <c r="E95" s="665"/>
      <c r="F95" s="666">
        <f t="shared" si="17"/>
        <v>1305000394</v>
      </c>
    </row>
    <row r="96" spans="2:6" ht="50.1" customHeight="1" x14ac:dyDescent="1.25">
      <c r="B96" s="653">
        <f t="shared" si="15"/>
        <v>1305000365</v>
      </c>
      <c r="C96" s="664"/>
      <c r="D96" s="653">
        <f t="shared" si="16"/>
        <v>1305000380</v>
      </c>
      <c r="E96" s="665"/>
      <c r="F96" s="666">
        <f t="shared" si="17"/>
        <v>1305000395</v>
      </c>
    </row>
    <row r="97" spans="2:6" ht="50.1" customHeight="1" x14ac:dyDescent="1.25"/>
    <row r="98" spans="2:6" ht="50.1" customHeight="1" x14ac:dyDescent="1.25">
      <c r="B98" s="653">
        <f>IF(D96="","",IF(D96+1&gt;I$2,"",D96+1))</f>
        <v>1305000381</v>
      </c>
      <c r="C98" s="664"/>
      <c r="D98" s="653">
        <f>IF(B112="","",IF(B112+1&gt;I$2,"",B112+1))</f>
        <v>1305000396</v>
      </c>
      <c r="E98" s="665"/>
      <c r="F98" s="666" t="str">
        <f>IF(D112="","",IF(D112+1&gt;I$2,"",D112+1))</f>
        <v/>
      </c>
    </row>
    <row r="99" spans="2:6" ht="50.1" customHeight="1" x14ac:dyDescent="1.25">
      <c r="B99" s="653">
        <f>IF(B98="","",IF(B98+1&gt;I$2,"",B98+1))</f>
        <v>1305000382</v>
      </c>
      <c r="C99" s="664"/>
      <c r="D99" s="653">
        <f>IF(D98="","",IF(D98+1&gt;I$2,"",D98+1))</f>
        <v>1305000397</v>
      </c>
      <c r="E99" s="665"/>
      <c r="F99" s="666" t="str">
        <f>IF(F98="","",IF(F98+1&gt;I$2,"",F98+1))</f>
        <v/>
      </c>
    </row>
    <row r="100" spans="2:6" ht="50.1" customHeight="1" x14ac:dyDescent="1.25">
      <c r="B100" s="653">
        <f t="shared" ref="B100:B111" si="18">IF(B99="","",IF(B99+1&gt;I$2,"",B99+1))</f>
        <v>1305000383</v>
      </c>
      <c r="C100" s="664"/>
      <c r="D100" s="653">
        <f t="shared" ref="D100:D112" si="19">IF(D99="","",IF(D99+1&gt;I$2,"",D99+1))</f>
        <v>1305000398</v>
      </c>
      <c r="E100" s="665"/>
      <c r="F100" s="666" t="str">
        <f t="shared" ref="F100:F112" si="20">IF(F99="","",IF(F99+1&gt;I$2,"",F99+1))</f>
        <v/>
      </c>
    </row>
    <row r="101" spans="2:6" ht="50.1" customHeight="1" x14ac:dyDescent="1.25">
      <c r="B101" s="653">
        <f t="shared" si="18"/>
        <v>1305000384</v>
      </c>
      <c r="C101" s="664"/>
      <c r="D101" s="653">
        <f t="shared" si="19"/>
        <v>1305000399</v>
      </c>
      <c r="E101" s="665"/>
      <c r="F101" s="666" t="str">
        <f t="shared" si="20"/>
        <v/>
      </c>
    </row>
    <row r="102" spans="2:6" ht="50.1" customHeight="1" x14ac:dyDescent="1.25">
      <c r="B102" s="653">
        <f t="shared" si="18"/>
        <v>1305000385</v>
      </c>
      <c r="C102" s="664"/>
      <c r="D102" s="653">
        <f t="shared" si="19"/>
        <v>1305000400</v>
      </c>
      <c r="E102" s="665"/>
      <c r="F102" s="666" t="str">
        <f t="shared" si="20"/>
        <v/>
      </c>
    </row>
    <row r="103" spans="2:6" ht="50.1" customHeight="1" x14ac:dyDescent="1.25">
      <c r="B103" s="653">
        <f t="shared" si="18"/>
        <v>1305000386</v>
      </c>
      <c r="C103" s="664"/>
      <c r="D103" s="653">
        <f t="shared" si="19"/>
        <v>1305000401</v>
      </c>
      <c r="E103" s="665"/>
      <c r="F103" s="666" t="str">
        <f t="shared" si="20"/>
        <v/>
      </c>
    </row>
    <row r="104" spans="2:6" ht="50.1" customHeight="1" x14ac:dyDescent="1.25">
      <c r="B104" s="653">
        <f t="shared" si="18"/>
        <v>1305000387</v>
      </c>
      <c r="C104" s="664"/>
      <c r="D104" s="653">
        <f t="shared" si="19"/>
        <v>1305000402</v>
      </c>
      <c r="E104" s="665"/>
      <c r="F104" s="666" t="str">
        <f t="shared" si="20"/>
        <v/>
      </c>
    </row>
    <row r="105" spans="2:6" ht="50.1" customHeight="1" x14ac:dyDescent="1.25">
      <c r="B105" s="653">
        <f t="shared" si="18"/>
        <v>1305000388</v>
      </c>
      <c r="C105" s="664"/>
      <c r="D105" s="653">
        <f t="shared" si="19"/>
        <v>1305000403</v>
      </c>
      <c r="E105" s="665"/>
      <c r="F105" s="666" t="str">
        <f t="shared" si="20"/>
        <v/>
      </c>
    </row>
    <row r="106" spans="2:6" ht="50.1" customHeight="1" x14ac:dyDescent="1.25">
      <c r="B106" s="653">
        <f t="shared" si="18"/>
        <v>1305000389</v>
      </c>
      <c r="C106" s="664"/>
      <c r="D106" s="653">
        <f t="shared" si="19"/>
        <v>1305000404</v>
      </c>
      <c r="E106" s="665"/>
      <c r="F106" s="666" t="str">
        <f t="shared" si="20"/>
        <v/>
      </c>
    </row>
    <row r="107" spans="2:6" ht="50.1" customHeight="1" x14ac:dyDescent="1.25">
      <c r="B107" s="653">
        <f t="shared" si="18"/>
        <v>1305000390</v>
      </c>
      <c r="C107" s="664"/>
      <c r="D107" s="653">
        <f t="shared" si="19"/>
        <v>1305000405</v>
      </c>
      <c r="E107" s="665"/>
      <c r="F107" s="666" t="str">
        <f t="shared" si="20"/>
        <v/>
      </c>
    </row>
    <row r="108" spans="2:6" ht="50.1" customHeight="1" x14ac:dyDescent="1.25">
      <c r="B108" s="653">
        <f t="shared" si="18"/>
        <v>1305000391</v>
      </c>
      <c r="C108" s="664"/>
      <c r="D108" s="653">
        <f t="shared" si="19"/>
        <v>1305000406</v>
      </c>
      <c r="E108" s="665"/>
      <c r="F108" s="666" t="str">
        <f t="shared" si="20"/>
        <v/>
      </c>
    </row>
    <row r="109" spans="2:6" ht="50.1" customHeight="1" x14ac:dyDescent="1.25">
      <c r="B109" s="653">
        <f t="shared" si="18"/>
        <v>1305000392</v>
      </c>
      <c r="C109" s="664"/>
      <c r="D109" s="653" t="str">
        <f t="shared" si="19"/>
        <v/>
      </c>
      <c r="E109" s="665"/>
      <c r="F109" s="666" t="str">
        <f t="shared" si="20"/>
        <v/>
      </c>
    </row>
    <row r="110" spans="2:6" ht="50.1" customHeight="1" x14ac:dyDescent="1.25">
      <c r="B110" s="653">
        <f t="shared" si="18"/>
        <v>1305000393</v>
      </c>
      <c r="C110" s="664"/>
      <c r="D110" s="653" t="str">
        <f t="shared" si="19"/>
        <v/>
      </c>
      <c r="E110" s="665"/>
      <c r="F110" s="666" t="str">
        <f t="shared" si="20"/>
        <v/>
      </c>
    </row>
    <row r="111" spans="2:6" ht="50.1" customHeight="1" x14ac:dyDescent="1.25">
      <c r="B111" s="653">
        <f t="shared" si="18"/>
        <v>1305000394</v>
      </c>
      <c r="C111" s="664"/>
      <c r="D111" s="653" t="str">
        <f t="shared" si="19"/>
        <v/>
      </c>
      <c r="E111" s="665"/>
      <c r="F111" s="666" t="str">
        <f t="shared" si="20"/>
        <v/>
      </c>
    </row>
    <row r="112" spans="2:6" ht="50.1" customHeight="1" x14ac:dyDescent="1.25">
      <c r="B112" s="653">
        <f>IF(B111="","",IF(B111+1&gt;I$2,"",B111+1))</f>
        <v>1305000395</v>
      </c>
      <c r="C112" s="664"/>
      <c r="D112" s="653" t="str">
        <f t="shared" si="19"/>
        <v/>
      </c>
      <c r="E112" s="665"/>
      <c r="F112" s="666" t="str">
        <f t="shared" si="20"/>
        <v/>
      </c>
    </row>
    <row r="114" spans="2:4" ht="50.1" customHeight="1" x14ac:dyDescent="1.25">
      <c r="B114" s="671" t="str">
        <f>IF(D112="","",IF(D112+1&gt;I$2,"",D112+1))</f>
        <v/>
      </c>
      <c r="C114" s="672"/>
      <c r="D114" s="671" t="str">
        <f>IF(B128="","",IF(B128+1&gt;I$2,"",B128+1))</f>
        <v/>
      </c>
    </row>
    <row r="115" spans="2:4" ht="50.1" customHeight="1" x14ac:dyDescent="1.25">
      <c r="B115" s="673" t="str">
        <f>IF(B114="","",IF(B114+1&gt;I$2,"",B114+1))</f>
        <v/>
      </c>
      <c r="C115" s="672"/>
      <c r="D115" s="673" t="str">
        <f t="shared" ref="D115:D128" si="21">IF(B129="","",IF(B129+1&gt;I$2,"",B129+1))</f>
        <v/>
      </c>
    </row>
    <row r="116" spans="2:4" ht="50.1" customHeight="1" x14ac:dyDescent="1.25">
      <c r="B116" s="673" t="str">
        <f t="shared" ref="B116:B128" si="22">IF(B115="","",IF(B115+1&gt;I$2,"",B115+1))</f>
        <v/>
      </c>
      <c r="C116" s="672"/>
      <c r="D116" s="673" t="str">
        <f t="shared" si="21"/>
        <v/>
      </c>
    </row>
    <row r="117" spans="2:4" ht="50.1" customHeight="1" x14ac:dyDescent="1.25">
      <c r="B117" s="673" t="str">
        <f t="shared" si="22"/>
        <v/>
      </c>
      <c r="C117" s="672"/>
      <c r="D117" s="673" t="str">
        <f t="shared" si="21"/>
        <v/>
      </c>
    </row>
    <row r="118" spans="2:4" ht="50.1" customHeight="1" x14ac:dyDescent="1.25">
      <c r="B118" s="673" t="str">
        <f t="shared" si="22"/>
        <v/>
      </c>
      <c r="C118" s="672"/>
      <c r="D118" s="673" t="str">
        <f t="shared" si="21"/>
        <v/>
      </c>
    </row>
    <row r="119" spans="2:4" ht="50.1" customHeight="1" x14ac:dyDescent="1.25">
      <c r="B119" s="673" t="str">
        <f t="shared" si="22"/>
        <v/>
      </c>
      <c r="C119" s="672"/>
      <c r="D119" s="673" t="str">
        <f t="shared" si="21"/>
        <v/>
      </c>
    </row>
    <row r="120" spans="2:4" ht="50.1" customHeight="1" x14ac:dyDescent="1.25">
      <c r="B120" s="673" t="str">
        <f t="shared" si="22"/>
        <v/>
      </c>
      <c r="C120" s="672"/>
      <c r="D120" s="673" t="str">
        <f t="shared" si="21"/>
        <v/>
      </c>
    </row>
    <row r="121" spans="2:4" ht="50.1" customHeight="1" x14ac:dyDescent="1.25">
      <c r="B121" s="673" t="str">
        <f t="shared" si="22"/>
        <v/>
      </c>
      <c r="C121" s="672"/>
      <c r="D121" s="673" t="str">
        <f t="shared" si="21"/>
        <v/>
      </c>
    </row>
    <row r="122" spans="2:4" ht="50.1" customHeight="1" x14ac:dyDescent="1.25">
      <c r="B122" s="673" t="str">
        <f t="shared" si="22"/>
        <v/>
      </c>
      <c r="C122" s="672"/>
      <c r="D122" s="673" t="str">
        <f t="shared" si="21"/>
        <v/>
      </c>
    </row>
    <row r="123" spans="2:4" ht="50.1" customHeight="1" x14ac:dyDescent="1.25">
      <c r="B123" s="673" t="str">
        <f t="shared" si="22"/>
        <v/>
      </c>
      <c r="C123" s="672"/>
      <c r="D123" s="673" t="str">
        <f t="shared" si="21"/>
        <v/>
      </c>
    </row>
    <row r="124" spans="2:4" ht="50.1" customHeight="1" x14ac:dyDescent="1.25">
      <c r="B124" s="673" t="str">
        <f t="shared" si="22"/>
        <v/>
      </c>
      <c r="C124" s="672"/>
      <c r="D124" s="673" t="str">
        <f t="shared" si="21"/>
        <v/>
      </c>
    </row>
    <row r="125" spans="2:4" ht="50.1" customHeight="1" x14ac:dyDescent="1.25">
      <c r="B125" s="673" t="str">
        <f t="shared" si="22"/>
        <v/>
      </c>
      <c r="C125" s="672"/>
      <c r="D125" s="673" t="str">
        <f t="shared" si="21"/>
        <v/>
      </c>
    </row>
    <row r="126" spans="2:4" ht="50.1" customHeight="1" x14ac:dyDescent="1.25">
      <c r="B126" s="673" t="str">
        <f t="shared" si="22"/>
        <v/>
      </c>
      <c r="C126" s="672"/>
      <c r="D126" s="673" t="str">
        <f t="shared" si="21"/>
        <v/>
      </c>
    </row>
    <row r="127" spans="2:4" ht="50.1" customHeight="1" x14ac:dyDescent="1.25">
      <c r="B127" s="673" t="str">
        <f t="shared" si="22"/>
        <v/>
      </c>
      <c r="C127" s="672"/>
      <c r="D127" s="673" t="str">
        <f t="shared" si="21"/>
        <v/>
      </c>
    </row>
    <row r="128" spans="2:4" ht="50.1" customHeight="1" x14ac:dyDescent="1.25">
      <c r="B128" s="674" t="str">
        <f t="shared" si="22"/>
        <v/>
      </c>
      <c r="C128" s="672"/>
      <c r="D128" s="674" t="str">
        <f t="shared" si="21"/>
        <v/>
      </c>
    </row>
  </sheetData>
  <sheetProtection algorithmName="SHA-512" hashValue="L28/8JN7ldDyi+5Apa3HjZQYi7j9i7XF4rgd4A6YOss6En7Von+6xSvTVETuA/UlU99NxFCRjyIbc9DViqlkpQ==" saltValue="+xz0K2EBAaRVhhyZfbZ1hA==" spinCount="100000" sheet="1" objects="1" scenarios="1"/>
  <customSheetViews>
    <customSheetView guid="{C68C7D00-2884-4B0B-841E-6AB961699C1E}" showPageBreaks="1" showGridLines="0" showRowCol="0" printArea="1" hiddenColumns="1">
      <selection activeCell="G2" sqref="G2"/>
      <pageMargins left="0.2" right="0.3" top="0.4" bottom="0.3" header="0.3" footer="0.3"/>
      <printOptions horizontalCentered="1" verticalCentered="1"/>
      <pageSetup paperSize="9" orientation="portrait" horizontalDpi="4294967293" verticalDpi="300" r:id="rId1"/>
    </customSheetView>
  </customSheetViews>
  <printOptions horizontalCentered="1" verticalCentered="1"/>
  <pageMargins left="0.19685039370078741" right="0.31496062992125984" top="0.39370078740157483" bottom="0.31496062992125984" header="0.31496062992125984" footer="0.31496062992125984"/>
  <pageSetup paperSize="9" fitToWidth="0" orientation="portrait" horizontalDpi="4294967293" verticalDpi="300" r:id="rId2"/>
  <ignoredErrors>
    <ignoredError sqref="B3:F17 C18:E18 B2:E2 B20:F33 C19:F19 B36:F36 C34:E34 C35:F35 B38:F49 B37:E37 E52:F65 E50 E51:F51 E68:F81 E66 E67:F67 E84:F97 E82 E83:F83 E100:F111 E98 E99:F99 E112:F112 C112:D112 C99:D99 C98:D98 B100:D111 C83:D83 C82:D82 B84:D97 C67:D67 C66:D66 B68:D81 C51:D51 C50:D50 B52:D65 B51 B67 B50 B83 B66 B99 B82 B113:D128 B98 B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B2:V28"/>
  <sheetViews>
    <sheetView workbookViewId="0">
      <selection activeCell="I11" sqref="I11"/>
    </sheetView>
  </sheetViews>
  <sheetFormatPr defaultRowHeight="14.4" x14ac:dyDescent="0.3"/>
  <cols>
    <col min="1" max="1" width="5.109375" style="700" customWidth="1"/>
    <col min="2" max="2" width="10.109375" style="700" customWidth="1"/>
    <col min="3" max="4" width="28.6640625" style="700" customWidth="1"/>
    <col min="5" max="5" width="25.77734375" style="700" customWidth="1"/>
    <col min="6" max="6" width="6.6640625" style="700" customWidth="1"/>
    <col min="7" max="7" width="13.88671875" style="700" customWidth="1"/>
    <col min="8" max="8" width="5.109375" style="700" customWidth="1"/>
    <col min="9" max="9" width="13.88671875" style="700" customWidth="1"/>
    <col min="10" max="10" width="5.6640625" style="700" hidden="1" customWidth="1"/>
    <col min="11" max="11" width="9.88671875" style="700" hidden="1" customWidth="1"/>
    <col min="12" max="12" width="13.33203125" style="700" hidden="1" customWidth="1"/>
    <col min="13" max="13" width="12.77734375" style="700" customWidth="1"/>
    <col min="14" max="16384" width="8.88671875" style="700"/>
  </cols>
  <sheetData>
    <row r="2" spans="2:22" ht="25.2" x14ac:dyDescent="0.3">
      <c r="B2" s="863" t="str">
        <f>DATA!F9</f>
        <v>SSC Public Exams March 2024</v>
      </c>
      <c r="C2" s="863"/>
      <c r="D2" s="863"/>
      <c r="E2" s="863"/>
      <c r="F2" s="704"/>
      <c r="G2" s="704"/>
      <c r="H2" s="704"/>
      <c r="I2" s="704"/>
      <c r="J2" s="704"/>
      <c r="K2" s="704"/>
      <c r="L2" s="704"/>
      <c r="M2" s="704"/>
      <c r="N2" s="704"/>
    </row>
    <row r="3" spans="2:22" ht="7.5" customHeight="1" x14ac:dyDescent="0.3">
      <c r="B3" s="710"/>
      <c r="C3" s="710"/>
      <c r="D3" s="710"/>
      <c r="E3" s="710"/>
      <c r="F3" s="704"/>
      <c r="G3" s="704"/>
      <c r="H3" s="704"/>
      <c r="I3" s="704"/>
      <c r="J3" s="704"/>
      <c r="K3" s="704"/>
      <c r="L3" s="704"/>
      <c r="M3" s="704"/>
      <c r="N3" s="704"/>
    </row>
    <row r="4" spans="2:22" ht="21" x14ac:dyDescent="0.3">
      <c r="B4" s="864" t="s">
        <v>29</v>
      </c>
      <c r="C4" s="864"/>
      <c r="D4" s="864"/>
      <c r="E4" s="864"/>
      <c r="F4" s="705"/>
      <c r="G4" s="705"/>
      <c r="H4" s="705"/>
      <c r="I4" s="705"/>
      <c r="J4" s="705"/>
      <c r="K4" s="705"/>
      <c r="L4" s="705"/>
      <c r="M4" s="705"/>
      <c r="N4" s="705"/>
    </row>
    <row r="5" spans="2:22" ht="7.5" customHeight="1" x14ac:dyDescent="0.3">
      <c r="B5" s="711"/>
      <c r="C5" s="711"/>
      <c r="D5" s="711"/>
      <c r="E5" s="711"/>
      <c r="F5" s="705"/>
      <c r="G5" s="705"/>
      <c r="H5" s="705"/>
      <c r="I5" s="705"/>
      <c r="J5" s="705"/>
      <c r="K5" s="705"/>
      <c r="L5" s="705"/>
      <c r="M5" s="705"/>
      <c r="N5" s="705"/>
    </row>
    <row r="6" spans="2:22" ht="25.2" x14ac:dyDescent="0.3">
      <c r="B6" s="863" t="str">
        <f>CONCATENATE("Date of Exams Start from ",DATA!J9,"  ")</f>
        <v xml:space="preserve">Date of Exams Start from 18.03.24  </v>
      </c>
      <c r="C6" s="863"/>
      <c r="D6" s="863"/>
      <c r="E6" s="863"/>
      <c r="F6" s="704"/>
      <c r="G6" s="712"/>
      <c r="H6" s="712"/>
      <c r="I6" s="713"/>
      <c r="J6" s="714"/>
      <c r="K6" s="714"/>
      <c r="L6" s="714"/>
      <c r="M6" s="714"/>
      <c r="N6" s="714"/>
      <c r="S6" s="715"/>
      <c r="T6" s="715"/>
      <c r="U6" s="715"/>
      <c r="V6" s="715"/>
    </row>
    <row r="7" spans="2:22" ht="7.5" customHeight="1" x14ac:dyDescent="0.3">
      <c r="B7" s="709"/>
      <c r="C7" s="709"/>
      <c r="D7" s="709"/>
      <c r="E7" s="709"/>
      <c r="F7" s="704"/>
      <c r="G7" s="712"/>
      <c r="H7" s="712"/>
      <c r="I7" s="713"/>
      <c r="J7" s="714"/>
      <c r="K7" s="714"/>
      <c r="L7" s="714"/>
      <c r="M7" s="714"/>
      <c r="N7" s="714"/>
      <c r="S7" s="715"/>
      <c r="T7" s="715"/>
      <c r="U7" s="715"/>
      <c r="V7" s="715"/>
    </row>
    <row r="8" spans="2:22" ht="19.8" x14ac:dyDescent="0.3">
      <c r="B8" s="868" t="str">
        <f>CONCATENATE(" Centre No. &amp; Name:      ",DATA!F11,"  -  ",DATA!F10)</f>
        <v xml:space="preserve"> Centre No. &amp; Name:      2365  -  ZPH School,  xxxx</v>
      </c>
      <c r="C8" s="868"/>
      <c r="D8" s="868"/>
      <c r="E8" s="868"/>
      <c r="F8" s="706"/>
      <c r="G8" s="712"/>
      <c r="H8" s="712"/>
      <c r="I8" s="704"/>
      <c r="J8" s="714"/>
      <c r="K8" s="714"/>
      <c r="L8" s="714"/>
      <c r="M8" s="714"/>
      <c r="N8" s="714"/>
      <c r="S8" s="716"/>
      <c r="T8" s="716"/>
      <c r="U8" s="716"/>
      <c r="V8" s="716"/>
    </row>
    <row r="9" spans="2:22" ht="18.600000000000001" thickBot="1" x14ac:dyDescent="0.4">
      <c r="C9" s="707"/>
      <c r="D9" s="707"/>
      <c r="E9" s="707"/>
      <c r="F9" s="707"/>
      <c r="G9" s="707"/>
      <c r="H9" s="707"/>
      <c r="I9" s="707"/>
    </row>
    <row r="10" spans="2:22" ht="25.5" customHeight="1" x14ac:dyDescent="0.3">
      <c r="B10" s="865" t="s">
        <v>146</v>
      </c>
      <c r="C10" s="866"/>
      <c r="D10" s="866"/>
      <c r="E10" s="867"/>
    </row>
    <row r="11" spans="2:22" ht="31.5" customHeight="1" x14ac:dyDescent="0.3">
      <c r="B11" s="717" t="s">
        <v>130</v>
      </c>
      <c r="C11" s="718" t="s">
        <v>70</v>
      </c>
      <c r="D11" s="718" t="s">
        <v>71</v>
      </c>
      <c r="E11" s="719" t="s">
        <v>72</v>
      </c>
      <c r="F11" s="708"/>
    </row>
    <row r="12" spans="2:22" ht="28.05" customHeight="1" x14ac:dyDescent="0.3">
      <c r="B12" s="720">
        <f>IF(C12="","",1)</f>
        <v>1</v>
      </c>
      <c r="C12" s="721">
        <f>DATA!F22</f>
        <v>1305000201</v>
      </c>
      <c r="D12" s="722">
        <f>C12+J12</f>
        <v>1305000220</v>
      </c>
      <c r="E12" s="723">
        <f>IF(DATA!P24=0,"",DATA!P24)</f>
        <v>20</v>
      </c>
      <c r="F12" s="700">
        <f>IF(E12="",0,1)</f>
        <v>1</v>
      </c>
      <c r="J12" s="700">
        <f>IF(K12=0,"",K12)</f>
        <v>19</v>
      </c>
      <c r="K12" s="700">
        <f>IF(0&lt;L12,L12,0)</f>
        <v>19</v>
      </c>
      <c r="L12" s="700">
        <f>DATA!P24-1</f>
        <v>19</v>
      </c>
    </row>
    <row r="13" spans="2:22" ht="28.05" customHeight="1" x14ac:dyDescent="0.3">
      <c r="B13" s="724">
        <f>IF(C13="","",2)</f>
        <v>2</v>
      </c>
      <c r="C13" s="725">
        <f t="shared" ref="C13:C26" si="0">IF(J13="","",D12+1)</f>
        <v>1305000221</v>
      </c>
      <c r="D13" s="726">
        <f t="shared" ref="D13:D26" si="1">IF(C13="","",C13+J13)</f>
        <v>1305000240</v>
      </c>
      <c r="E13" s="727">
        <f>IF(DATA!P25=0,"",DATA!P25)</f>
        <v>20</v>
      </c>
      <c r="F13" s="700">
        <f t="shared" ref="F13:F27" si="2">IF(E13="",0,1)</f>
        <v>1</v>
      </c>
      <c r="J13" s="700">
        <f t="shared" ref="J13:J26" si="3">IF(K13=0,"",K13)</f>
        <v>19</v>
      </c>
      <c r="K13" s="700">
        <f t="shared" ref="K13:K26" si="4">IF(0&lt;L13,L13,0)</f>
        <v>19</v>
      </c>
      <c r="L13" s="700">
        <f>DATA!P25-1</f>
        <v>19</v>
      </c>
    </row>
    <row r="14" spans="2:22" ht="28.05" customHeight="1" x14ac:dyDescent="0.3">
      <c r="B14" s="724">
        <f>IF(C14="","",3)</f>
        <v>3</v>
      </c>
      <c r="C14" s="725">
        <f t="shared" si="0"/>
        <v>1305000241</v>
      </c>
      <c r="D14" s="726">
        <f t="shared" si="1"/>
        <v>1305000270</v>
      </c>
      <c r="E14" s="727">
        <f>IF(DATA!P26=0,"",DATA!P26)</f>
        <v>30</v>
      </c>
      <c r="F14" s="700">
        <f t="shared" si="2"/>
        <v>1</v>
      </c>
      <c r="J14" s="700">
        <f t="shared" si="3"/>
        <v>29</v>
      </c>
      <c r="K14" s="700">
        <f t="shared" si="4"/>
        <v>29</v>
      </c>
      <c r="L14" s="700">
        <f>DATA!P26-1</f>
        <v>29</v>
      </c>
    </row>
    <row r="15" spans="2:22" ht="28.05" customHeight="1" x14ac:dyDescent="0.3">
      <c r="B15" s="724">
        <f>IF(C15="","",4)</f>
        <v>4</v>
      </c>
      <c r="C15" s="725">
        <f t="shared" si="0"/>
        <v>1305000271</v>
      </c>
      <c r="D15" s="726">
        <f t="shared" si="1"/>
        <v>1305000290</v>
      </c>
      <c r="E15" s="727">
        <f>IF(DATA!P27=0,"",DATA!P27)</f>
        <v>20</v>
      </c>
      <c r="F15" s="700">
        <f t="shared" si="2"/>
        <v>1</v>
      </c>
      <c r="J15" s="700">
        <f t="shared" si="3"/>
        <v>19</v>
      </c>
      <c r="K15" s="700">
        <f t="shared" si="4"/>
        <v>19</v>
      </c>
      <c r="L15" s="700">
        <f>DATA!P27-1</f>
        <v>19</v>
      </c>
    </row>
    <row r="16" spans="2:22" ht="28.05" customHeight="1" x14ac:dyDescent="0.3">
      <c r="B16" s="724">
        <f>IF(C16="","",5)</f>
        <v>5</v>
      </c>
      <c r="C16" s="725">
        <f t="shared" si="0"/>
        <v>1305000291</v>
      </c>
      <c r="D16" s="726">
        <f t="shared" si="1"/>
        <v>1305000310</v>
      </c>
      <c r="E16" s="727">
        <f>IF(DATA!P28=0,"",DATA!P28)</f>
        <v>20</v>
      </c>
      <c r="F16" s="700">
        <f t="shared" si="2"/>
        <v>1</v>
      </c>
      <c r="J16" s="700">
        <f t="shared" si="3"/>
        <v>19</v>
      </c>
      <c r="K16" s="700">
        <f t="shared" si="4"/>
        <v>19</v>
      </c>
      <c r="L16" s="700">
        <f>DATA!P28-1</f>
        <v>19</v>
      </c>
    </row>
    <row r="17" spans="2:12" ht="28.05" customHeight="1" x14ac:dyDescent="0.3">
      <c r="B17" s="724">
        <f>IF(C17="","",6)</f>
        <v>6</v>
      </c>
      <c r="C17" s="725">
        <f t="shared" si="0"/>
        <v>1305000311</v>
      </c>
      <c r="D17" s="726">
        <f t="shared" si="1"/>
        <v>1305000330</v>
      </c>
      <c r="E17" s="727">
        <f>IF(DATA!P29=0,"",DATA!P29)</f>
        <v>20</v>
      </c>
      <c r="F17" s="700">
        <f t="shared" si="2"/>
        <v>1</v>
      </c>
      <c r="J17" s="700">
        <f t="shared" si="3"/>
        <v>19</v>
      </c>
      <c r="K17" s="700">
        <f t="shared" si="4"/>
        <v>19</v>
      </c>
      <c r="L17" s="700">
        <f>DATA!P29-1</f>
        <v>19</v>
      </c>
    </row>
    <row r="18" spans="2:12" ht="28.05" customHeight="1" x14ac:dyDescent="0.3">
      <c r="B18" s="724">
        <f>IF(C18="","",7)</f>
        <v>7</v>
      </c>
      <c r="C18" s="725">
        <f t="shared" si="0"/>
        <v>1305000331</v>
      </c>
      <c r="D18" s="726">
        <f t="shared" si="1"/>
        <v>1305000350</v>
      </c>
      <c r="E18" s="727">
        <f>IF(DATA!P30=0,"",DATA!P30)</f>
        <v>20</v>
      </c>
      <c r="F18" s="700">
        <f t="shared" si="2"/>
        <v>1</v>
      </c>
      <c r="J18" s="700">
        <f t="shared" si="3"/>
        <v>19</v>
      </c>
      <c r="K18" s="700">
        <f t="shared" si="4"/>
        <v>19</v>
      </c>
      <c r="L18" s="700">
        <f>DATA!P30-1</f>
        <v>19</v>
      </c>
    </row>
    <row r="19" spans="2:12" ht="28.05" customHeight="1" x14ac:dyDescent="0.3">
      <c r="B19" s="724">
        <f>IF(C19="","",8)</f>
        <v>8</v>
      </c>
      <c r="C19" s="725">
        <f t="shared" si="0"/>
        <v>1305000351</v>
      </c>
      <c r="D19" s="726">
        <f t="shared" si="1"/>
        <v>1305000368</v>
      </c>
      <c r="E19" s="727">
        <f>IF(DATA!P31=0,"",DATA!P31)</f>
        <v>18</v>
      </c>
      <c r="F19" s="700">
        <f t="shared" si="2"/>
        <v>1</v>
      </c>
      <c r="J19" s="700">
        <f t="shared" si="3"/>
        <v>17</v>
      </c>
      <c r="K19" s="700">
        <f t="shared" si="4"/>
        <v>17</v>
      </c>
      <c r="L19" s="700">
        <f>DATA!P31-1</f>
        <v>17</v>
      </c>
    </row>
    <row r="20" spans="2:12" ht="28.05" customHeight="1" x14ac:dyDescent="0.3">
      <c r="B20" s="724">
        <f>IF(C20="","",9)</f>
        <v>9</v>
      </c>
      <c r="C20" s="725">
        <f t="shared" si="0"/>
        <v>1305000369</v>
      </c>
      <c r="D20" s="726">
        <f>IF(C20="","",C20+J20)</f>
        <v>1305000386</v>
      </c>
      <c r="E20" s="727">
        <f>IF(DATA!P32=0,"",DATA!P32)</f>
        <v>18</v>
      </c>
      <c r="F20" s="700">
        <f t="shared" si="2"/>
        <v>1</v>
      </c>
      <c r="J20" s="700">
        <f t="shared" si="3"/>
        <v>17</v>
      </c>
      <c r="K20" s="700">
        <f t="shared" si="4"/>
        <v>17</v>
      </c>
      <c r="L20" s="700">
        <f>DATA!P32-1</f>
        <v>17</v>
      </c>
    </row>
    <row r="21" spans="2:12" ht="28.05" customHeight="1" x14ac:dyDescent="0.3">
      <c r="B21" s="724">
        <f>IF(C21="","",10)</f>
        <v>10</v>
      </c>
      <c r="C21" s="725">
        <f t="shared" si="0"/>
        <v>1305000387</v>
      </c>
      <c r="D21" s="726">
        <f t="shared" si="1"/>
        <v>1305000406</v>
      </c>
      <c r="E21" s="727">
        <f>IF(DATA!P33=0,"",DATA!P33)</f>
        <v>20</v>
      </c>
      <c r="F21" s="700">
        <f t="shared" si="2"/>
        <v>1</v>
      </c>
      <c r="J21" s="700">
        <f t="shared" si="3"/>
        <v>19</v>
      </c>
      <c r="K21" s="700">
        <f t="shared" si="4"/>
        <v>19</v>
      </c>
      <c r="L21" s="700">
        <f>DATA!P33-1</f>
        <v>19</v>
      </c>
    </row>
    <row r="22" spans="2:12" ht="28.05" customHeight="1" x14ac:dyDescent="0.3">
      <c r="B22" s="724" t="str">
        <f>IF(C22="","",11)</f>
        <v/>
      </c>
      <c r="C22" s="725" t="str">
        <f t="shared" si="0"/>
        <v/>
      </c>
      <c r="D22" s="726" t="str">
        <f t="shared" si="1"/>
        <v/>
      </c>
      <c r="E22" s="727" t="str">
        <f>IF(DATA!P34=0,"",DATA!P34)</f>
        <v/>
      </c>
      <c r="F22" s="700">
        <f t="shared" si="2"/>
        <v>0</v>
      </c>
      <c r="J22" s="700" t="str">
        <f t="shared" si="3"/>
        <v/>
      </c>
      <c r="K22" s="700">
        <f t="shared" si="4"/>
        <v>0</v>
      </c>
      <c r="L22" s="700">
        <f>DATA!P34-1</f>
        <v>-1</v>
      </c>
    </row>
    <row r="23" spans="2:12" ht="28.05" customHeight="1" x14ac:dyDescent="0.3">
      <c r="B23" s="724" t="str">
        <f>IF(C23="","",12)</f>
        <v/>
      </c>
      <c r="C23" s="725" t="str">
        <f t="shared" si="0"/>
        <v/>
      </c>
      <c r="D23" s="726" t="str">
        <f t="shared" si="1"/>
        <v/>
      </c>
      <c r="E23" s="727" t="str">
        <f>IF(DATA!P35=0,"",DATA!P35)</f>
        <v/>
      </c>
      <c r="F23" s="700">
        <f t="shared" si="2"/>
        <v>0</v>
      </c>
      <c r="J23" s="700" t="str">
        <f t="shared" si="3"/>
        <v/>
      </c>
      <c r="K23" s="700">
        <f t="shared" si="4"/>
        <v>0</v>
      </c>
      <c r="L23" s="700">
        <f>DATA!P35-1</f>
        <v>-1</v>
      </c>
    </row>
    <row r="24" spans="2:12" ht="28.05" customHeight="1" x14ac:dyDescent="0.3">
      <c r="B24" s="724" t="str">
        <f>IF(C24="","",13)</f>
        <v/>
      </c>
      <c r="C24" s="725" t="str">
        <f t="shared" si="0"/>
        <v/>
      </c>
      <c r="D24" s="726" t="str">
        <f t="shared" si="1"/>
        <v/>
      </c>
      <c r="E24" s="727" t="str">
        <f>IF(DATA!P36=0,"",DATA!P36)</f>
        <v/>
      </c>
      <c r="F24" s="700">
        <f t="shared" si="2"/>
        <v>0</v>
      </c>
      <c r="J24" s="700" t="str">
        <f t="shared" si="3"/>
        <v/>
      </c>
      <c r="K24" s="700">
        <f t="shared" si="4"/>
        <v>0</v>
      </c>
      <c r="L24" s="700">
        <f>DATA!P36-1</f>
        <v>-1</v>
      </c>
    </row>
    <row r="25" spans="2:12" ht="28.05" customHeight="1" x14ac:dyDescent="0.3">
      <c r="B25" s="724" t="str">
        <f>IF(C25="","",14)</f>
        <v/>
      </c>
      <c r="C25" s="725" t="str">
        <f t="shared" si="0"/>
        <v/>
      </c>
      <c r="D25" s="726" t="str">
        <f t="shared" si="1"/>
        <v/>
      </c>
      <c r="E25" s="727" t="str">
        <f>IF(DATA!P37=0,"",DATA!P37)</f>
        <v/>
      </c>
      <c r="F25" s="700">
        <f t="shared" si="2"/>
        <v>0</v>
      </c>
      <c r="J25" s="700" t="str">
        <f t="shared" si="3"/>
        <v/>
      </c>
      <c r="K25" s="700">
        <f t="shared" si="4"/>
        <v>0</v>
      </c>
      <c r="L25" s="700">
        <f>DATA!P37-1</f>
        <v>-1</v>
      </c>
    </row>
    <row r="26" spans="2:12" ht="28.05" customHeight="1" x14ac:dyDescent="0.3">
      <c r="B26" s="728" t="str">
        <f>IF(C26="","",15)</f>
        <v/>
      </c>
      <c r="C26" s="729" t="str">
        <f t="shared" si="0"/>
        <v/>
      </c>
      <c r="D26" s="730" t="str">
        <f t="shared" si="1"/>
        <v/>
      </c>
      <c r="E26" s="731" t="str">
        <f>IF(DATA!P38=0,"",DATA!P38)</f>
        <v/>
      </c>
      <c r="F26" s="700">
        <f t="shared" si="2"/>
        <v>0</v>
      </c>
      <c r="J26" s="700" t="str">
        <f t="shared" si="3"/>
        <v/>
      </c>
      <c r="K26" s="700">
        <f t="shared" si="4"/>
        <v>0</v>
      </c>
      <c r="L26" s="700">
        <f>DATA!P38-1</f>
        <v>-1</v>
      </c>
    </row>
    <row r="27" spans="2:12" ht="28.05" customHeight="1" thickBot="1" x14ac:dyDescent="0.35">
      <c r="B27" s="860" t="s">
        <v>147</v>
      </c>
      <c r="C27" s="861"/>
      <c r="D27" s="862"/>
      <c r="E27" s="732">
        <f>SUM(E12:E26)</f>
        <v>206</v>
      </c>
      <c r="F27" s="700">
        <f t="shared" si="2"/>
        <v>1</v>
      </c>
    </row>
    <row r="28" spans="2:12" ht="21" customHeight="1" x14ac:dyDescent="0.3">
      <c r="B28" s="733" t="s">
        <v>356</v>
      </c>
      <c r="F28" s="700">
        <f>IF(E27="",0,1)</f>
        <v>1</v>
      </c>
    </row>
  </sheetData>
  <sheetProtection algorithmName="SHA-512" hashValue="iUnMttNFE47lopKv8Vv0flLZSC5DtA/o8uNV5hBQOyaThG+mygF02BUdmzOPyXvxqIJJAz3TXSIkDt1Nv8HOpQ==" saltValue="XvCuQ+G3siBxUKgNJFRT7Q==" spinCount="100000" sheet="1" objects="1" scenarios="1" sort="0" autoFilter="0"/>
  <autoFilter ref="F11:F28" xr:uid="{00000000-0001-0000-0500-000000000000}"/>
  <customSheetViews>
    <customSheetView guid="{C68C7D00-2884-4B0B-841E-6AB961699C1E}" showGridLines="0" showRowCol="0" hiddenColumns="1">
      <selection activeCell="G11" sqref="G11"/>
      <pageMargins left="0.2" right="0.2" top="0.65" bottom="0.65" header="0.4" footer="0.4"/>
      <printOptions horizontalCentered="1" verticalCentered="1"/>
      <pageSetup paperSize="9" scale="90" orientation="portrait" horizontalDpi="300" verticalDpi="300" r:id="rId1"/>
    </customSheetView>
    <customSheetView guid="{91B66CC3-8FCC-42E0-960E-ACA6844C784B}" showGridLines="0" showRowCol="0" hiddenColumns="1">
      <selection activeCell="G11" sqref="G11"/>
      <pageMargins left="0.34" right="0.36" top="0.64" bottom="0.28000000000000003" header="0.53" footer="0.19"/>
      <pageSetup paperSize="9" scale="90" orientation="portrait" horizontalDpi="300" verticalDpi="300" r:id="rId2"/>
    </customSheetView>
    <customSheetView guid="{7619AA85-228C-4630-A71B-2CC5AF56A092}" showPageBreaks="1" showGridLines="0" showRowCol="0" printArea="1" hiddenColumns="1">
      <selection activeCell="O11" sqref="O11"/>
      <pageMargins left="0.3" right="0.3" top="0.36" bottom="0.28000000000000003" header="0.3" footer="0.19"/>
      <pageSetup paperSize="9" scale="90" orientation="portrait" horizontalDpi="300" verticalDpi="300" r:id="rId3"/>
    </customSheetView>
    <customSheetView guid="{7EB9028C-C1C3-4BCC-8803-2457D6816300}" showGridLines="0" showRowCol="0" hiddenColumns="1">
      <selection activeCell="M11" sqref="M11"/>
      <pageMargins left="0.34" right="0.36" top="0.64" bottom="0.28000000000000003" header="0.53" footer="0.19"/>
      <pageSetup paperSize="9" scale="90" orientation="portrait" horizontalDpi="300" verticalDpi="300" r:id="rId4"/>
    </customSheetView>
    <customSheetView guid="{E29035F5-F69F-4E6C-B271-4FA14E090C51}" showGridLines="0" showRowCol="0" hiddenColumns="1">
      <selection activeCell="G11" sqref="G11"/>
      <pageMargins left="0.34" right="0.36" top="0.64" bottom="0.28000000000000003" header="0.53" footer="0.19"/>
      <pageSetup paperSize="9" scale="90" orientation="portrait" horizontalDpi="300" verticalDpi="300" r:id="rId5"/>
    </customSheetView>
    <customSheetView guid="{F97A65F8-EBCA-4E66-ADD8-B9510728BB77}" showGridLines="0" showRowCol="0" hiddenColumns="1">
      <selection activeCell="G10" sqref="G10"/>
      <pageMargins left="0.34" right="0.36" top="0.64" bottom="0.28000000000000003" header="0.53" footer="0.19"/>
      <pageSetup paperSize="9" scale="90" orientation="portrait" horizontalDpi="300" verticalDpi="300" r:id="rId6"/>
    </customSheetView>
  </customSheetViews>
  <mergeCells count="6">
    <mergeCell ref="B27:D27"/>
    <mergeCell ref="B2:E2"/>
    <mergeCell ref="B4:E4"/>
    <mergeCell ref="B10:E10"/>
    <mergeCell ref="B8:E8"/>
    <mergeCell ref="B6:E6"/>
  </mergeCells>
  <printOptions horizontalCentered="1"/>
  <pageMargins left="0.19685039370078741" right="0.19685039370078741" top="0.55118110236220474" bottom="0.47244094488188981" header="0.39370078740157483" footer="0.39370078740157483"/>
  <pageSetup paperSize="9" fitToHeight="0" orientation="portrait" horizontalDpi="300" verticalDpi="300" r:id="rId7"/>
  <ignoredErrors>
    <ignoredError sqref="C12 B2:E5 B7:E8 C26 C13 E13 C14 E14 C15 E15 C16 E16 C17 E17 C18 E18 C19 E19 C20 E20 C21 E21 C22 E22 C23 E23 C24 E24 C25 E25 D12:D19 B6:E6 B12:B26 D20:D26 E27" unlockedFormula="1"/>
  </ignoredErrors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FF00"/>
    <pageSetUpPr fitToPage="1"/>
  </sheetPr>
  <dimension ref="A2:J52"/>
  <sheetViews>
    <sheetView showGridLines="0" showRowColHeaders="0" workbookViewId="0">
      <selection activeCell="K9" sqref="K9"/>
    </sheetView>
  </sheetViews>
  <sheetFormatPr defaultRowHeight="14.4" x14ac:dyDescent="0.3"/>
  <cols>
    <col min="1" max="1" width="3.33203125" customWidth="1"/>
    <col min="2" max="2" width="5.6640625" customWidth="1"/>
    <col min="3" max="3" width="14.77734375" customWidth="1"/>
    <col min="4" max="4" width="12.77734375" customWidth="1"/>
    <col min="5" max="6" width="6.77734375" customWidth="1"/>
    <col min="7" max="7" width="12.77734375" customWidth="1"/>
    <col min="8" max="8" width="15.77734375" customWidth="1"/>
    <col min="9" max="9" width="25.77734375" customWidth="1"/>
    <col min="10" max="10" width="6.33203125" customWidth="1"/>
  </cols>
  <sheetData>
    <row r="2" spans="2:10" ht="15.6" x14ac:dyDescent="0.3">
      <c r="B2" s="879" t="str">
        <f>DATA!F9</f>
        <v>SSC Public Exams March 2024</v>
      </c>
      <c r="C2" s="879"/>
      <c r="D2" s="879"/>
      <c r="E2" s="879"/>
      <c r="F2" s="879"/>
      <c r="G2" s="879"/>
      <c r="H2" s="879"/>
      <c r="I2" s="879"/>
    </row>
    <row r="3" spans="2:10" ht="15.6" x14ac:dyDescent="0.3">
      <c r="B3" s="879" t="s">
        <v>30</v>
      </c>
      <c r="C3" s="879"/>
      <c r="D3" s="879"/>
      <c r="E3" s="879"/>
      <c r="F3" s="879"/>
      <c r="G3" s="879"/>
      <c r="H3" s="879"/>
      <c r="I3" s="879"/>
    </row>
    <row r="4" spans="2:10" ht="18.75" customHeight="1" x14ac:dyDescent="0.3">
      <c r="B4" s="101"/>
      <c r="C4" s="881" t="s">
        <v>163</v>
      </c>
      <c r="D4" s="881"/>
      <c r="E4" s="881"/>
      <c r="F4" s="886" t="str">
        <f>'DO Dairy'!E7</f>
        <v>2365 - ZPH School,  xxxx</v>
      </c>
      <c r="G4" s="886"/>
      <c r="H4" s="886"/>
      <c r="I4" s="886"/>
    </row>
    <row r="5" spans="2:10" ht="18.75" customHeight="1" x14ac:dyDescent="0.3">
      <c r="B5" s="102"/>
      <c r="C5" s="881" t="s">
        <v>164</v>
      </c>
      <c r="D5" s="881"/>
      <c r="E5" s="881"/>
      <c r="F5" s="886" t="str">
        <f>'DO Dairy'!E5</f>
        <v>13 - Kurnool</v>
      </c>
      <c r="G5" s="886"/>
      <c r="H5" s="886"/>
      <c r="I5" s="886"/>
    </row>
    <row r="6" spans="2:10" ht="10.050000000000001" customHeight="1" x14ac:dyDescent="0.3">
      <c r="B6" s="28"/>
      <c r="C6" s="321"/>
      <c r="D6" s="321"/>
      <c r="E6" s="321"/>
      <c r="F6" s="322"/>
      <c r="G6" s="28"/>
      <c r="H6" s="28"/>
      <c r="I6" s="28"/>
    </row>
    <row r="7" spans="2:10" ht="18.75" customHeight="1" x14ac:dyDescent="0.3">
      <c r="B7" s="880" t="s">
        <v>31</v>
      </c>
      <c r="C7" s="880" t="s">
        <v>2</v>
      </c>
      <c r="D7" s="880" t="s">
        <v>32</v>
      </c>
      <c r="E7" s="880" t="s">
        <v>33</v>
      </c>
      <c r="F7" s="880"/>
      <c r="G7" s="442" t="s">
        <v>34</v>
      </c>
      <c r="H7" s="442" t="s">
        <v>35</v>
      </c>
      <c r="I7" s="882" t="s">
        <v>131</v>
      </c>
    </row>
    <row r="8" spans="2:10" x14ac:dyDescent="0.3">
      <c r="B8" s="880"/>
      <c r="C8" s="880"/>
      <c r="D8" s="880"/>
      <c r="E8" s="884" t="s">
        <v>36</v>
      </c>
      <c r="F8" s="885"/>
      <c r="G8" s="442" t="s">
        <v>36</v>
      </c>
      <c r="H8" s="442" t="s">
        <v>36</v>
      </c>
      <c r="I8" s="883"/>
      <c r="J8" s="95"/>
    </row>
    <row r="9" spans="2:10" ht="16.95" customHeight="1" x14ac:dyDescent="0.3">
      <c r="B9" s="871">
        <v>1</v>
      </c>
      <c r="C9" s="876" t="str">
        <f>DATA!J9</f>
        <v>18.03.24</v>
      </c>
      <c r="D9" s="311" t="str">
        <f>DATA!M9</f>
        <v>01T</v>
      </c>
      <c r="E9" s="874">
        <f>IF('Code Wise Q.P'!S5="","",'Code Wise Q.P'!S5)</f>
        <v>206</v>
      </c>
      <c r="F9" s="875"/>
      <c r="G9" s="311"/>
      <c r="H9" s="311"/>
      <c r="I9" s="871"/>
      <c r="J9" s="700">
        <f>IF(B$9="",0,1)</f>
        <v>1</v>
      </c>
    </row>
    <row r="10" spans="2:10" ht="16.95" customHeight="1" x14ac:dyDescent="0.3">
      <c r="B10" s="872"/>
      <c r="C10" s="877"/>
      <c r="D10" s="311" t="str">
        <f>DATA!N9</f>
        <v>01U</v>
      </c>
      <c r="E10" s="874">
        <f>IF('Code Wise Q.P'!S6="","",'Code Wise Q.P'!S6)</f>
        <v>0</v>
      </c>
      <c r="F10" s="875"/>
      <c r="G10" s="311"/>
      <c r="H10" s="311"/>
      <c r="I10" s="872"/>
      <c r="J10" s="700">
        <f>IF(B$9="",0,1)</f>
        <v>1</v>
      </c>
    </row>
    <row r="11" spans="2:10" ht="16.95" customHeight="1" x14ac:dyDescent="0.3">
      <c r="B11" s="872"/>
      <c r="C11" s="877"/>
      <c r="D11" s="311" t="str">
        <f>DATA!O9</f>
        <v>01H</v>
      </c>
      <c r="E11" s="874">
        <f>IF('Code Wise Q.P'!S7="","",'Code Wise Q.P'!S7)</f>
        <v>0</v>
      </c>
      <c r="F11" s="875"/>
      <c r="G11" s="311"/>
      <c r="H11" s="311"/>
      <c r="I11" s="872"/>
      <c r="J11" s="700">
        <f>IF(B$9="",0,1)</f>
        <v>1</v>
      </c>
    </row>
    <row r="12" spans="2:10" ht="16.95" customHeight="1" x14ac:dyDescent="0.3">
      <c r="B12" s="872"/>
      <c r="C12" s="877"/>
      <c r="D12" s="311" t="str">
        <f>DATA!P9</f>
        <v>01K</v>
      </c>
      <c r="E12" s="874">
        <f>IF('Code Wise Q.P'!S8="","",'Code Wise Q.P'!S8)</f>
        <v>0</v>
      </c>
      <c r="F12" s="875"/>
      <c r="G12" s="311"/>
      <c r="H12" s="311"/>
      <c r="I12" s="872"/>
      <c r="J12" s="700">
        <f t="shared" ref="J12:J13" si="0">IF(B$9="",0,1)</f>
        <v>1</v>
      </c>
    </row>
    <row r="13" spans="2:10" ht="16.95" customHeight="1" x14ac:dyDescent="0.3">
      <c r="B13" s="873"/>
      <c r="C13" s="878"/>
      <c r="D13" s="311" t="str">
        <f>DATA!Q9</f>
        <v>03T</v>
      </c>
      <c r="E13" s="874">
        <f>IF('Code Wise Q.P'!S9="","",'Code Wise Q.P'!S9)</f>
        <v>0</v>
      </c>
      <c r="F13" s="875"/>
      <c r="G13" s="311"/>
      <c r="H13" s="311"/>
      <c r="I13" s="873"/>
      <c r="J13" s="700">
        <f t="shared" si="0"/>
        <v>1</v>
      </c>
    </row>
    <row r="14" spans="2:10" ht="16.95" customHeight="1" x14ac:dyDescent="0.3">
      <c r="B14" s="869">
        <v>2</v>
      </c>
      <c r="C14" s="870" t="str">
        <f>DATA!J10</f>
        <v>19.03.24</v>
      </c>
      <c r="D14" s="311" t="str">
        <f>DATA!M10</f>
        <v>09H</v>
      </c>
      <c r="E14" s="874">
        <f>IF('Code Wise Q.P'!S14="","",'Code Wise Q.P'!S14)</f>
        <v>206</v>
      </c>
      <c r="F14" s="875"/>
      <c r="G14" s="311"/>
      <c r="H14" s="311"/>
      <c r="I14" s="869"/>
      <c r="J14" s="700">
        <f t="shared" ref="J14:J20" si="1">IF(B14="",0,1)</f>
        <v>1</v>
      </c>
    </row>
    <row r="15" spans="2:10" ht="16.95" customHeight="1" x14ac:dyDescent="0.3">
      <c r="B15" s="869"/>
      <c r="C15" s="870"/>
      <c r="D15" s="311" t="str">
        <f>DATA!N10</f>
        <v>09T</v>
      </c>
      <c r="E15" s="874">
        <f>IF('Code Wise Q.P'!S15="","",'Code Wise Q.P'!S15)</f>
        <v>0</v>
      </c>
      <c r="F15" s="875"/>
      <c r="G15" s="311"/>
      <c r="H15" s="311"/>
      <c r="I15" s="869"/>
      <c r="J15" s="700">
        <f>IF(B14="",0,1)</f>
        <v>1</v>
      </c>
    </row>
    <row r="16" spans="2:10" ht="16.95" customHeight="1" x14ac:dyDescent="0.3">
      <c r="B16" s="869"/>
      <c r="C16" s="870"/>
      <c r="D16" s="311">
        <f>DATA!O10</f>
        <v>0</v>
      </c>
      <c r="E16" s="874">
        <f>IF('Code Wise Q.P'!S16="","",'Code Wise Q.P'!S16)</f>
        <v>0</v>
      </c>
      <c r="F16" s="875"/>
      <c r="G16" s="311"/>
      <c r="H16" s="311"/>
      <c r="I16" s="869"/>
      <c r="J16" s="700">
        <f t="shared" si="1"/>
        <v>0</v>
      </c>
    </row>
    <row r="17" spans="2:10" ht="16.95" customHeight="1" x14ac:dyDescent="0.3">
      <c r="B17" s="869"/>
      <c r="C17" s="870"/>
      <c r="D17" s="311">
        <f>DATA!P10</f>
        <v>0</v>
      </c>
      <c r="E17" s="874">
        <f>IF('Code Wise Q.P'!S17="","",'Code Wise Q.P'!S17)</f>
        <v>0</v>
      </c>
      <c r="F17" s="875"/>
      <c r="G17" s="311"/>
      <c r="H17" s="311"/>
      <c r="I17" s="869"/>
      <c r="J17" s="700">
        <f t="shared" si="1"/>
        <v>0</v>
      </c>
    </row>
    <row r="18" spans="2:10" ht="16.95" customHeight="1" x14ac:dyDescent="0.3">
      <c r="B18" s="869"/>
      <c r="C18" s="870"/>
      <c r="D18" s="311">
        <f>DATA!Q10</f>
        <v>0</v>
      </c>
      <c r="E18" s="874">
        <f>IF('Code Wise Q.P'!S18="","",'Code Wise Q.P'!S18)</f>
        <v>0</v>
      </c>
      <c r="F18" s="875"/>
      <c r="G18" s="311"/>
      <c r="H18" s="311"/>
      <c r="I18" s="869"/>
      <c r="J18" s="700">
        <f t="shared" si="1"/>
        <v>0</v>
      </c>
    </row>
    <row r="19" spans="2:10" ht="16.95" customHeight="1" x14ac:dyDescent="0.3">
      <c r="B19" s="869">
        <v>3</v>
      </c>
      <c r="C19" s="870" t="str">
        <f>DATA!J11</f>
        <v>20.03.24</v>
      </c>
      <c r="D19" s="311" t="str">
        <f>DATA!M11</f>
        <v>13E</v>
      </c>
      <c r="E19" s="874">
        <f>IF('Code Wise Q.P'!S23="","",'Code Wise Q.P'!S23)</f>
        <v>206</v>
      </c>
      <c r="F19" s="875"/>
      <c r="G19" s="311"/>
      <c r="H19" s="311"/>
      <c r="I19" s="869"/>
      <c r="J19" s="700">
        <f t="shared" si="1"/>
        <v>1</v>
      </c>
    </row>
    <row r="20" spans="2:10" ht="16.95" customHeight="1" x14ac:dyDescent="0.3">
      <c r="B20" s="869"/>
      <c r="C20" s="870"/>
      <c r="D20" s="311">
        <f>DATA!N11</f>
        <v>0</v>
      </c>
      <c r="E20" s="874">
        <f>IF('Code Wise Q.P'!S24="","",'Code Wise Q.P'!S24)</f>
        <v>0</v>
      </c>
      <c r="F20" s="875"/>
      <c r="G20" s="311"/>
      <c r="H20" s="311"/>
      <c r="I20" s="869"/>
      <c r="J20" s="700">
        <f t="shared" si="1"/>
        <v>0</v>
      </c>
    </row>
    <row r="21" spans="2:10" ht="16.95" customHeight="1" x14ac:dyDescent="0.3">
      <c r="B21" s="869">
        <v>4</v>
      </c>
      <c r="C21" s="870" t="str">
        <f>DATA!J12</f>
        <v>22.03.24</v>
      </c>
      <c r="D21" s="311" t="str">
        <f>DATA!M12</f>
        <v>15T</v>
      </c>
      <c r="E21" s="874">
        <f>IF('Code Wise Q.P'!S32="","",'Code Wise Q.P'!S32)</f>
        <v>25</v>
      </c>
      <c r="F21" s="875"/>
      <c r="G21" s="311"/>
      <c r="H21" s="311"/>
      <c r="I21" s="869"/>
      <c r="J21" s="700">
        <f>IF(B$21="",0,1)</f>
        <v>1</v>
      </c>
    </row>
    <row r="22" spans="2:10" ht="16.95" customHeight="1" x14ac:dyDescent="0.3">
      <c r="B22" s="869"/>
      <c r="C22" s="870"/>
      <c r="D22" s="311" t="str">
        <f>DATA!N12</f>
        <v>15E</v>
      </c>
      <c r="E22" s="874">
        <f>IF('Code Wise Q.P'!S33="","",'Code Wise Q.P'!S33)</f>
        <v>181</v>
      </c>
      <c r="F22" s="875"/>
      <c r="G22" s="311"/>
      <c r="H22" s="311"/>
      <c r="I22" s="869"/>
      <c r="J22" s="700">
        <f t="shared" ref="J22:J24" si="2">IF(B$21="",0,1)</f>
        <v>1</v>
      </c>
    </row>
    <row r="23" spans="2:10" ht="16.95" customHeight="1" x14ac:dyDescent="0.3">
      <c r="B23" s="869"/>
      <c r="C23" s="870"/>
      <c r="D23" s="311" t="str">
        <f>DATA!O12</f>
        <v>15U</v>
      </c>
      <c r="E23" s="874">
        <f>IF('Code Wise Q.P'!S34="","",'Code Wise Q.P'!S34)</f>
        <v>0</v>
      </c>
      <c r="F23" s="875"/>
      <c r="G23" s="311"/>
      <c r="H23" s="311"/>
      <c r="I23" s="869"/>
      <c r="J23" s="700">
        <f t="shared" si="2"/>
        <v>1</v>
      </c>
    </row>
    <row r="24" spans="2:10" ht="16.95" customHeight="1" x14ac:dyDescent="0.3">
      <c r="B24" s="869"/>
      <c r="C24" s="870"/>
      <c r="D24" s="311" t="str">
        <f>DATA!P12</f>
        <v>15K</v>
      </c>
      <c r="E24" s="874">
        <f>IF('Code Wise Q.P'!S35="","",'Code Wise Q.P'!S35)</f>
        <v>0</v>
      </c>
      <c r="F24" s="875"/>
      <c r="G24" s="311"/>
      <c r="H24" s="311"/>
      <c r="I24" s="869"/>
      <c r="J24" s="700">
        <f t="shared" si="2"/>
        <v>1</v>
      </c>
    </row>
    <row r="25" spans="2:10" ht="16.95" customHeight="1" x14ac:dyDescent="0.3">
      <c r="B25" s="869">
        <v>5</v>
      </c>
      <c r="C25" s="870" t="str">
        <f>DATA!J13</f>
        <v>23.03.24</v>
      </c>
      <c r="D25" s="311" t="str">
        <f>DATA!M13</f>
        <v>19T</v>
      </c>
      <c r="E25" s="874">
        <f>IF('Code Wise Q.P'!S40="","",'Code Wise Q.P'!S40)</f>
        <v>25</v>
      </c>
      <c r="F25" s="875"/>
      <c r="G25" s="311"/>
      <c r="H25" s="311"/>
      <c r="I25" s="869"/>
      <c r="J25" s="700">
        <f>IF(B$25="",0,1)</f>
        <v>1</v>
      </c>
    </row>
    <row r="26" spans="2:10" ht="16.95" customHeight="1" x14ac:dyDescent="0.3">
      <c r="B26" s="869"/>
      <c r="C26" s="870"/>
      <c r="D26" s="311" t="str">
        <f>DATA!N13</f>
        <v>19E</v>
      </c>
      <c r="E26" s="874">
        <f>IF('Code Wise Q.P'!S41="","",'Code Wise Q.P'!S41)</f>
        <v>181</v>
      </c>
      <c r="F26" s="875"/>
      <c r="G26" s="311"/>
      <c r="H26" s="311"/>
      <c r="I26" s="869"/>
      <c r="J26" s="700">
        <f t="shared" ref="J26:J28" si="3">IF(B$25="",0,1)</f>
        <v>1</v>
      </c>
    </row>
    <row r="27" spans="2:10" ht="16.95" customHeight="1" x14ac:dyDescent="0.3">
      <c r="B27" s="869"/>
      <c r="C27" s="870"/>
      <c r="D27" s="311" t="str">
        <f>DATA!O13</f>
        <v>19U</v>
      </c>
      <c r="E27" s="874">
        <f>IF('Code Wise Q.P'!S42="","",'Code Wise Q.P'!S42)</f>
        <v>0</v>
      </c>
      <c r="F27" s="875"/>
      <c r="G27" s="311"/>
      <c r="H27" s="311"/>
      <c r="I27" s="869"/>
      <c r="J27" s="700">
        <f t="shared" si="3"/>
        <v>1</v>
      </c>
    </row>
    <row r="28" spans="2:10" ht="16.95" customHeight="1" x14ac:dyDescent="0.3">
      <c r="B28" s="869"/>
      <c r="C28" s="870"/>
      <c r="D28" s="311" t="str">
        <f>DATA!P13</f>
        <v>19K</v>
      </c>
      <c r="E28" s="874">
        <f>IF('Code Wise Q.P'!S43="","",'Code Wise Q.P'!S43)</f>
        <v>0</v>
      </c>
      <c r="F28" s="875"/>
      <c r="G28" s="311"/>
      <c r="H28" s="311"/>
      <c r="I28" s="869"/>
      <c r="J28" s="700">
        <f t="shared" si="3"/>
        <v>1</v>
      </c>
    </row>
    <row r="29" spans="2:10" ht="16.95" customHeight="1" x14ac:dyDescent="0.3">
      <c r="B29" s="871">
        <v>6</v>
      </c>
      <c r="C29" s="876" t="str">
        <f>DATA!J14</f>
        <v>26.03.24</v>
      </c>
      <c r="D29" s="311" t="str">
        <f>DATA!M14</f>
        <v>20T</v>
      </c>
      <c r="E29" s="874">
        <f>IF('Code Wise Q.P'!S48="","",'Code Wise Q.P'!S48)</f>
        <v>25</v>
      </c>
      <c r="F29" s="875"/>
      <c r="G29" s="311"/>
      <c r="H29" s="311"/>
      <c r="I29" s="871"/>
      <c r="J29" s="700">
        <f>IF(B$29="",0,1)</f>
        <v>1</v>
      </c>
    </row>
    <row r="30" spans="2:10" ht="16.95" customHeight="1" x14ac:dyDescent="0.3">
      <c r="B30" s="872"/>
      <c r="C30" s="877"/>
      <c r="D30" s="311" t="str">
        <f>DATA!N14</f>
        <v>20E</v>
      </c>
      <c r="E30" s="874">
        <f>IF('Code Wise Q.P'!S49="","",'Code Wise Q.P'!S49)</f>
        <v>181</v>
      </c>
      <c r="F30" s="875"/>
      <c r="G30" s="311"/>
      <c r="H30" s="311"/>
      <c r="I30" s="872"/>
      <c r="J30" s="700">
        <f t="shared" ref="J30:J32" si="4">IF(B$29="",0,1)</f>
        <v>1</v>
      </c>
    </row>
    <row r="31" spans="2:10" ht="16.95" customHeight="1" x14ac:dyDescent="0.3">
      <c r="B31" s="872"/>
      <c r="C31" s="877"/>
      <c r="D31" s="311" t="str">
        <f>DATA!O14</f>
        <v>20U</v>
      </c>
      <c r="E31" s="874">
        <f>IF('Code Wise Q.P'!S50="","",'Code Wise Q.P'!S50)</f>
        <v>0</v>
      </c>
      <c r="F31" s="875"/>
      <c r="G31" s="311"/>
      <c r="H31" s="311"/>
      <c r="I31" s="872"/>
      <c r="J31" s="700">
        <f t="shared" si="4"/>
        <v>1</v>
      </c>
    </row>
    <row r="32" spans="2:10" ht="16.95" customHeight="1" x14ac:dyDescent="0.3">
      <c r="B32" s="873"/>
      <c r="C32" s="878"/>
      <c r="D32" s="311" t="str">
        <f>DATA!P14</f>
        <v>20K</v>
      </c>
      <c r="E32" s="874">
        <f>IF('Code Wise Q.P'!S51="","",'Code Wise Q.P'!S51)</f>
        <v>0</v>
      </c>
      <c r="F32" s="875"/>
      <c r="G32" s="311"/>
      <c r="H32" s="311"/>
      <c r="I32" s="873"/>
      <c r="J32" s="700">
        <f t="shared" si="4"/>
        <v>1</v>
      </c>
    </row>
    <row r="33" spans="1:10" ht="16.95" customHeight="1" x14ac:dyDescent="0.3">
      <c r="B33" s="871">
        <f>IF(C33="","",7)</f>
        <v>7</v>
      </c>
      <c r="C33" s="876" t="str">
        <f>IF(DATA!J15="","",DATA!J15)</f>
        <v>27.03.24</v>
      </c>
      <c r="D33" s="311" t="str">
        <f>IF(C33="","",DATA!M15)</f>
        <v>21T</v>
      </c>
      <c r="E33" s="874">
        <f>IF(C33="","",(IF('Code Wise Q.P'!S56="","",'Code Wise Q.P'!S56)))</f>
        <v>25</v>
      </c>
      <c r="F33" s="875"/>
      <c r="G33" s="311"/>
      <c r="H33" s="311"/>
      <c r="I33" s="871"/>
      <c r="J33" s="700">
        <f>IF(B$33="",0,1)</f>
        <v>1</v>
      </c>
    </row>
    <row r="34" spans="1:10" ht="16.95" customHeight="1" x14ac:dyDescent="0.3">
      <c r="B34" s="872"/>
      <c r="C34" s="877"/>
      <c r="D34" s="311" t="str">
        <f>IF(C33="","",DATA!N15)</f>
        <v>21E</v>
      </c>
      <c r="E34" s="874">
        <f>IF(C33="","",(IF('Code Wise Q.P'!S57="","",'Code Wise Q.P'!S57)))</f>
        <v>181</v>
      </c>
      <c r="F34" s="875"/>
      <c r="G34" s="311"/>
      <c r="H34" s="311"/>
      <c r="I34" s="872"/>
      <c r="J34" s="700">
        <f t="shared" ref="J34:J36" si="5">IF(B$33="",0,1)</f>
        <v>1</v>
      </c>
    </row>
    <row r="35" spans="1:10" ht="16.95" customHeight="1" x14ac:dyDescent="0.3">
      <c r="B35" s="872"/>
      <c r="C35" s="877"/>
      <c r="D35" s="311" t="str">
        <f>IF(C33="","",DATA!O15)</f>
        <v>21U</v>
      </c>
      <c r="E35" s="874">
        <f>IF(C33="","",(IF('Code Wise Q.P'!S58="","",'Code Wise Q.P'!S58)))</f>
        <v>0</v>
      </c>
      <c r="F35" s="875"/>
      <c r="G35" s="311"/>
      <c r="H35" s="311"/>
      <c r="I35" s="872"/>
      <c r="J35" s="700">
        <f t="shared" si="5"/>
        <v>1</v>
      </c>
    </row>
    <row r="36" spans="1:10" ht="16.95" customHeight="1" x14ac:dyDescent="0.3">
      <c r="B36" s="873"/>
      <c r="C36" s="878"/>
      <c r="D36" s="311" t="str">
        <f>IF(C33="","",DATA!P15)</f>
        <v>21K</v>
      </c>
      <c r="E36" s="874">
        <f>IF(C33="","",(IF('Code Wise Q.P'!S59="","",'Code Wise Q.P'!S59)))</f>
        <v>0</v>
      </c>
      <c r="F36" s="875"/>
      <c r="G36" s="311"/>
      <c r="H36" s="311"/>
      <c r="I36" s="873"/>
      <c r="J36" s="700">
        <f t="shared" si="5"/>
        <v>1</v>
      </c>
    </row>
    <row r="37" spans="1:10" ht="16.95" customHeight="1" x14ac:dyDescent="0.3">
      <c r="B37" s="871">
        <f>IF(C33="","",8)</f>
        <v>8</v>
      </c>
      <c r="C37" s="876" t="str">
        <f>IF(DATA!J16="","",DATA!J16)</f>
        <v>28.03.24</v>
      </c>
      <c r="D37" s="311">
        <f>IF(C37="","",DATA!M16)</f>
        <v>0</v>
      </c>
      <c r="E37" s="874">
        <f>IF(C37="","",(IF('Code Wise Q.P'!S64="","",'Code Wise Q.P'!S64)))</f>
        <v>0</v>
      </c>
      <c r="F37" s="875"/>
      <c r="G37" s="311"/>
      <c r="H37" s="311"/>
      <c r="I37" s="871"/>
      <c r="J37" s="700">
        <f>IF(B$37="",0,1)</f>
        <v>1</v>
      </c>
    </row>
    <row r="38" spans="1:10" ht="16.95" customHeight="1" x14ac:dyDescent="0.3">
      <c r="B38" s="872"/>
      <c r="C38" s="877"/>
      <c r="D38" s="311">
        <f>IF(C37="","",DATA!N16)</f>
        <v>0</v>
      </c>
      <c r="E38" s="874">
        <f>IF(C37="","",(IF('Code Wise Q.P'!S65="","",'Code Wise Q.P'!S65)))</f>
        <v>0</v>
      </c>
      <c r="F38" s="875"/>
      <c r="G38" s="311"/>
      <c r="H38" s="311"/>
      <c r="I38" s="872"/>
      <c r="J38" s="700">
        <f t="shared" ref="J38:J40" si="6">IF(B$37="",0,1)</f>
        <v>1</v>
      </c>
    </row>
    <row r="39" spans="1:10" ht="16.95" customHeight="1" x14ac:dyDescent="0.3">
      <c r="B39" s="872"/>
      <c r="C39" s="877"/>
      <c r="D39" s="311">
        <f>IF(C37="","",DATA!O16)</f>
        <v>0</v>
      </c>
      <c r="E39" s="874">
        <f>IF(C37="","",(IF('Code Wise Q.P'!S66="","",'Code Wise Q.P'!S66)))</f>
        <v>0</v>
      </c>
      <c r="F39" s="875"/>
      <c r="G39" s="311"/>
      <c r="H39" s="311"/>
      <c r="I39" s="872"/>
      <c r="J39" s="700">
        <f t="shared" si="6"/>
        <v>1</v>
      </c>
    </row>
    <row r="40" spans="1:10" ht="16.95" customHeight="1" x14ac:dyDescent="0.3">
      <c r="B40" s="873"/>
      <c r="C40" s="878"/>
      <c r="D40" s="311">
        <f>IF(C37="","",DATA!P16)</f>
        <v>0</v>
      </c>
      <c r="E40" s="874">
        <f>IF(C37="","",(IF('Code Wise Q.P'!S67="","",'Code Wise Q.P'!S67)))</f>
        <v>0</v>
      </c>
      <c r="F40" s="875"/>
      <c r="G40" s="311"/>
      <c r="H40" s="311"/>
      <c r="I40" s="873"/>
      <c r="J40" s="700">
        <f t="shared" si="6"/>
        <v>1</v>
      </c>
    </row>
    <row r="41" spans="1:10" ht="16.95" customHeight="1" x14ac:dyDescent="0.3">
      <c r="B41" s="871">
        <f>IF(C33="","",9)</f>
        <v>9</v>
      </c>
      <c r="C41" s="876" t="str">
        <f>IF(DATA!J17="","",DATA!J17)</f>
        <v>30.03.24</v>
      </c>
      <c r="D41" s="311">
        <f>IF(C41="","",DATA!M17)</f>
        <v>0</v>
      </c>
      <c r="E41" s="874">
        <f>IF(C41="","",(IF('Code Wise Q.P'!S72="","",'Code Wise Q.P'!S72)))</f>
        <v>0</v>
      </c>
      <c r="F41" s="875"/>
      <c r="G41" s="311"/>
      <c r="H41" s="311"/>
      <c r="I41" s="871"/>
      <c r="J41" s="700">
        <f>IF(B$41="",0,1)</f>
        <v>1</v>
      </c>
    </row>
    <row r="42" spans="1:10" ht="16.95" customHeight="1" x14ac:dyDescent="0.3">
      <c r="B42" s="872"/>
      <c r="C42" s="877"/>
      <c r="D42" s="311">
        <f>IF(C41="","",DATA!N17)</f>
        <v>0</v>
      </c>
      <c r="E42" s="874">
        <f>IF(C41="","",(IF('Code Wise Q.P'!S73="","",'Code Wise Q.P'!S73)))</f>
        <v>0</v>
      </c>
      <c r="F42" s="875"/>
      <c r="G42" s="311"/>
      <c r="H42" s="311"/>
      <c r="I42" s="872"/>
      <c r="J42" s="700">
        <f t="shared" ref="J42:J44" si="7">IF(B$41="",0,1)</f>
        <v>1</v>
      </c>
    </row>
    <row r="43" spans="1:10" ht="16.95" customHeight="1" x14ac:dyDescent="0.3">
      <c r="B43" s="872"/>
      <c r="C43" s="877"/>
      <c r="D43" s="311">
        <f>IF(C41="","",DATA!O17)</f>
        <v>0</v>
      </c>
      <c r="E43" s="874">
        <f>IF(C41="","",(IF('Code Wise Q.P'!S74="","",'Code Wise Q.P'!S74)))</f>
        <v>0</v>
      </c>
      <c r="F43" s="875"/>
      <c r="G43" s="311"/>
      <c r="H43" s="311"/>
      <c r="I43" s="872"/>
      <c r="J43" s="700">
        <f t="shared" si="7"/>
        <v>1</v>
      </c>
    </row>
    <row r="44" spans="1:10" ht="16.95" customHeight="1" x14ac:dyDescent="0.3">
      <c r="B44" s="873"/>
      <c r="C44" s="878"/>
      <c r="D44" s="311">
        <f>IF(C41="","",DATA!P17)</f>
        <v>0</v>
      </c>
      <c r="E44" s="874">
        <f>IF(C41="","",(IF('Code Wise Q.P'!S75="","",'Code Wise Q.P'!S75)))</f>
        <v>0</v>
      </c>
      <c r="F44" s="875"/>
      <c r="G44" s="311"/>
      <c r="H44" s="311"/>
      <c r="I44" s="873"/>
      <c r="J44" s="700">
        <f t="shared" si="7"/>
        <v>1</v>
      </c>
    </row>
    <row r="45" spans="1:10" x14ac:dyDescent="0.3">
      <c r="B45" s="30"/>
      <c r="C45" s="30"/>
      <c r="D45" s="30"/>
      <c r="E45" s="30"/>
      <c r="F45" s="30"/>
      <c r="G45" s="30"/>
      <c r="H45" s="30"/>
      <c r="I45" s="30"/>
    </row>
    <row r="46" spans="1:10" x14ac:dyDescent="0.3">
      <c r="B46" s="30"/>
      <c r="C46" s="30"/>
      <c r="D46" s="30"/>
      <c r="E46" s="30"/>
      <c r="F46" s="30"/>
      <c r="G46" s="30"/>
      <c r="H46" s="30"/>
      <c r="I46" s="30"/>
    </row>
    <row r="47" spans="1:10" x14ac:dyDescent="0.3">
      <c r="B47" s="30"/>
      <c r="C47" s="30"/>
      <c r="D47" s="30"/>
      <c r="E47" s="30"/>
      <c r="F47" s="30"/>
      <c r="G47" s="30"/>
      <c r="H47" s="30"/>
      <c r="I47" s="30"/>
    </row>
    <row r="48" spans="1:10" x14ac:dyDescent="0.3">
      <c r="A48" s="3"/>
      <c r="B48" s="515" t="s">
        <v>52</v>
      </c>
      <c r="C48" s="516"/>
      <c r="D48" s="516"/>
      <c r="E48" s="516"/>
      <c r="F48" s="516"/>
      <c r="G48" s="516"/>
      <c r="H48" s="516" t="s">
        <v>102</v>
      </c>
      <c r="I48" s="516"/>
    </row>
    <row r="49" spans="1:9" x14ac:dyDescent="0.3">
      <c r="B49" s="323"/>
      <c r="C49" s="887"/>
      <c r="D49" s="887"/>
      <c r="E49" s="887"/>
      <c r="F49" s="323"/>
      <c r="G49" s="323"/>
      <c r="H49" s="887"/>
      <c r="I49" s="887"/>
    </row>
    <row r="50" spans="1:9" x14ac:dyDescent="0.3">
      <c r="B50" s="30"/>
      <c r="C50" s="30"/>
      <c r="D50" s="30"/>
      <c r="E50" s="30"/>
      <c r="F50" s="30"/>
      <c r="G50" s="30"/>
      <c r="H50" s="30"/>
      <c r="I50" s="30"/>
    </row>
    <row r="51" spans="1:9" s="128" customFormat="1" ht="19.5" customHeight="1" x14ac:dyDescent="0.3">
      <c r="A51" s="132"/>
      <c r="B51" s="324" t="s">
        <v>356</v>
      </c>
      <c r="C51" s="325"/>
      <c r="D51" s="325"/>
      <c r="E51" s="325"/>
      <c r="F51" s="325"/>
      <c r="G51" s="325"/>
      <c r="H51" s="325"/>
      <c r="I51" s="325"/>
    </row>
    <row r="52" spans="1:9" x14ac:dyDescent="0.3">
      <c r="B52" s="28"/>
      <c r="C52" s="28"/>
      <c r="D52" s="28"/>
      <c r="E52" s="28"/>
      <c r="F52" s="28"/>
      <c r="G52" s="28"/>
      <c r="H52" s="28"/>
      <c r="I52" s="28"/>
    </row>
  </sheetData>
  <sheetProtection algorithmName="SHA-512" hashValue="565jtbIj34kJt2l3zM/Nu/s6hbsMRjKWH841eKm80EbbwK8Wdk68jVCpO7I979wUS5cwHjJn2zPo6EYF+1UQ0Q==" saltValue="pWorUSIH7BtOsRw6gAbmGg==" spinCount="100000" sheet="1" objects="1" scenarios="1" sort="0" autoFilter="0"/>
  <autoFilter ref="J8:J44" xr:uid="{00000000-0001-0000-0600-000000000000}"/>
  <customSheetViews>
    <customSheetView guid="{C68C7D00-2884-4B0B-841E-6AB961699C1E}" showGridLines="0" showRowCol="0">
      <selection activeCell="K4" sqref="K4"/>
      <pageMargins left="0.3" right="0.3" top="0.4" bottom="0.4" header="0.4" footer="0.3"/>
      <printOptions horizontalCentered="1" verticalCentered="1"/>
      <pageSetup paperSize="9" orientation="portrait" horizontalDpi="300" verticalDpi="300" r:id="rId1"/>
    </customSheetView>
    <customSheetView guid="{91B66CC3-8FCC-42E0-960E-ACA6844C784B}" showGridLines="0" showRowCol="0">
      <selection activeCell="K9" sqref="K9:K12"/>
      <pageMargins left="0.42" right="0.27" top="0.63" bottom="0.44" header="0.43" footer="0.3"/>
      <pageSetup paperSize="9" orientation="portrait" horizontalDpi="300" verticalDpi="300" r:id="rId2"/>
    </customSheetView>
    <customSheetView guid="{7619AA85-228C-4630-A71B-2CC5AF56A092}" showPageBreaks="1" showRowCol="0" printArea="1">
      <selection activeCell="O14" sqref="O14"/>
      <pageMargins left="0.42" right="0.27" top="0.52" bottom="0.44" header="0.3" footer="0.3"/>
      <pageSetup paperSize="9" orientation="portrait" horizontalDpi="300" verticalDpi="300" r:id="rId3"/>
    </customSheetView>
    <customSheetView guid="{7EB9028C-C1C3-4BCC-8803-2457D6816300}" showGridLines="0" showRowCol="0">
      <selection activeCell="P1" sqref="P1"/>
      <pageMargins left="0.42" right="0.27" top="0.63" bottom="0.44" header="0.43" footer="0.3"/>
      <pageSetup paperSize="9" orientation="portrait" horizontalDpi="300" verticalDpi="300" r:id="rId4"/>
    </customSheetView>
    <customSheetView guid="{E29035F5-F69F-4E6C-B271-4FA14E090C51}" showGridLines="0" showRowCol="0">
      <selection activeCell="K9" sqref="K9:K12"/>
      <pageMargins left="0.42" right="0.27" top="0.63" bottom="0.44" header="0.43" footer="0.3"/>
      <pageSetup paperSize="9" orientation="portrait" horizontalDpi="300" verticalDpi="300" r:id="rId5"/>
    </customSheetView>
    <customSheetView guid="{F97A65F8-EBCA-4E66-ADD8-B9510728BB77}" showGridLines="0" showRowCol="0">
      <selection activeCell="K9" sqref="K9:K12"/>
      <pageMargins left="0.42" right="0.27" top="0.63" bottom="0.44" header="0.43" footer="0.3"/>
      <pageSetup paperSize="9" orientation="portrait" horizontalDpi="300" verticalDpi="300" r:id="rId6"/>
    </customSheetView>
  </customSheetViews>
  <mergeCells count="77">
    <mergeCell ref="E24:F24"/>
    <mergeCell ref="E25:F25"/>
    <mergeCell ref="E26:F26"/>
    <mergeCell ref="E27:F27"/>
    <mergeCell ref="E28:F28"/>
    <mergeCell ref="C49:E49"/>
    <mergeCell ref="H49:I49"/>
    <mergeCell ref="E43:F43"/>
    <mergeCell ref="E44:F44"/>
    <mergeCell ref="E38:F38"/>
    <mergeCell ref="E39:F39"/>
    <mergeCell ref="E40:F40"/>
    <mergeCell ref="E41:F41"/>
    <mergeCell ref="E42:F42"/>
    <mergeCell ref="I37:I40"/>
    <mergeCell ref="E37:F37"/>
    <mergeCell ref="E33:F33"/>
    <mergeCell ref="E34:F34"/>
    <mergeCell ref="E35:F35"/>
    <mergeCell ref="E36:F36"/>
    <mergeCell ref="B29:B32"/>
    <mergeCell ref="C29:C32"/>
    <mergeCell ref="B33:B36"/>
    <mergeCell ref="C33:C36"/>
    <mergeCell ref="E29:F29"/>
    <mergeCell ref="E30:F30"/>
    <mergeCell ref="E31:F31"/>
    <mergeCell ref="E32:F32"/>
    <mergeCell ref="B41:B44"/>
    <mergeCell ref="C41:C44"/>
    <mergeCell ref="B37:B40"/>
    <mergeCell ref="C37:C40"/>
    <mergeCell ref="I41:I44"/>
    <mergeCell ref="B2:I2"/>
    <mergeCell ref="B3:I3"/>
    <mergeCell ref="B7:B8"/>
    <mergeCell ref="C7:C8"/>
    <mergeCell ref="D7:D8"/>
    <mergeCell ref="E7:F7"/>
    <mergeCell ref="C5:E5"/>
    <mergeCell ref="I7:I8"/>
    <mergeCell ref="C4:E4"/>
    <mergeCell ref="E8:F8"/>
    <mergeCell ref="F4:I4"/>
    <mergeCell ref="F5:I5"/>
    <mergeCell ref="B14:B18"/>
    <mergeCell ref="C14:C18"/>
    <mergeCell ref="I14:I18"/>
    <mergeCell ref="C9:C13"/>
    <mergeCell ref="B9:B13"/>
    <mergeCell ref="I9:I13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B19:B20"/>
    <mergeCell ref="C19:C20"/>
    <mergeCell ref="I19:I20"/>
    <mergeCell ref="I33:I36"/>
    <mergeCell ref="I29:I32"/>
    <mergeCell ref="B21:B24"/>
    <mergeCell ref="C21:C24"/>
    <mergeCell ref="I21:I24"/>
    <mergeCell ref="B25:B28"/>
    <mergeCell ref="C25:C28"/>
    <mergeCell ref="I25:I28"/>
    <mergeCell ref="E19:F19"/>
    <mergeCell ref="E20:F20"/>
    <mergeCell ref="E21:F21"/>
    <mergeCell ref="E22:F22"/>
    <mergeCell ref="E23:F23"/>
  </mergeCells>
  <printOptions horizontalCentered="1"/>
  <pageMargins left="0.19685039370078741" right="0.23622047244094491" top="0.19685039370078741" bottom="0.19685039370078741" header="0.19685039370078741" footer="0.19685039370078741"/>
  <pageSetup paperSize="9" scale="97" orientation="portrait" horizontalDpi="300" verticalDpi="300" r:id="rId7"/>
  <ignoredErrors>
    <ignoredError sqref="B2:G3 C9:E9 C14:C18 D10:E18 C29:E29 D30:D32 C19:D20 E19:E20 C21 C24 E30:E32 C25:D25 C28 D21:E24 D26:E28 E25 B33:E44 H2:H3 I2:I3 B5:F5 B4:F4" unlockedFormula="1"/>
    <ignoredError sqref="J15" formula="1"/>
  </ignoredErrors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075A-BA8E-4159-9844-2085CC0ED66B}">
  <sheetPr>
    <tabColor rgb="FF0070C0"/>
    <pageSetUpPr fitToPage="1"/>
  </sheetPr>
  <dimension ref="A2:L52"/>
  <sheetViews>
    <sheetView showGridLines="0" showRowColHeaders="0" workbookViewId="0">
      <selection activeCell="L5" sqref="L5"/>
    </sheetView>
  </sheetViews>
  <sheetFormatPr defaultRowHeight="14.4" x14ac:dyDescent="0.3"/>
  <cols>
    <col min="1" max="1" width="3.33203125" customWidth="1"/>
    <col min="2" max="2" width="5.33203125" customWidth="1"/>
    <col min="3" max="3" width="10.77734375" customWidth="1"/>
    <col min="4" max="10" width="8.77734375" customWidth="1"/>
    <col min="11" max="11" width="22.77734375" customWidth="1"/>
    <col min="12" max="12" width="6.21875" customWidth="1"/>
  </cols>
  <sheetData>
    <row r="2" spans="2:12" ht="15.6" x14ac:dyDescent="0.3">
      <c r="B2" s="879" t="str">
        <f>DATA!F9</f>
        <v>SSC Public Exams March 2024</v>
      </c>
      <c r="C2" s="879"/>
      <c r="D2" s="879"/>
      <c r="E2" s="879"/>
      <c r="F2" s="879"/>
      <c r="G2" s="879"/>
      <c r="H2" s="879"/>
      <c r="I2" s="879"/>
      <c r="J2" s="879"/>
      <c r="K2" s="879"/>
    </row>
    <row r="3" spans="2:12" ht="15.6" x14ac:dyDescent="0.3">
      <c r="B3" s="879" t="s">
        <v>30</v>
      </c>
      <c r="C3" s="879"/>
      <c r="D3" s="879"/>
      <c r="E3" s="879"/>
      <c r="F3" s="879"/>
      <c r="G3" s="879"/>
      <c r="H3" s="879"/>
      <c r="I3" s="879"/>
      <c r="J3" s="879"/>
      <c r="K3" s="879"/>
    </row>
    <row r="4" spans="2:12" ht="18.75" customHeight="1" x14ac:dyDescent="0.3">
      <c r="B4" s="101"/>
      <c r="C4" s="881" t="s">
        <v>163</v>
      </c>
      <c r="D4" s="881"/>
      <c r="E4" s="881"/>
      <c r="F4" s="102" t="str">
        <f>'DO Dairy'!E7</f>
        <v>2365 - ZPH School,  xxxx</v>
      </c>
      <c r="G4" s="102"/>
      <c r="H4" s="102"/>
      <c r="I4" s="102"/>
      <c r="J4" s="102"/>
      <c r="K4" s="102"/>
    </row>
    <row r="5" spans="2:12" ht="18.75" customHeight="1" x14ac:dyDescent="0.3">
      <c r="B5" s="102"/>
      <c r="C5" s="881" t="s">
        <v>164</v>
      </c>
      <c r="D5" s="881"/>
      <c r="E5" s="881"/>
      <c r="F5" s="102" t="str">
        <f>'DO Dairy'!E5</f>
        <v>13 - Kurnool</v>
      </c>
      <c r="G5" s="102"/>
      <c r="H5" s="102"/>
      <c r="I5" s="102"/>
      <c r="J5" s="102"/>
      <c r="K5" s="102"/>
    </row>
    <row r="6" spans="2:12" ht="12.75" customHeight="1" x14ac:dyDescent="0.3">
      <c r="B6" s="28"/>
      <c r="C6" s="321"/>
      <c r="D6" s="321"/>
      <c r="E6" s="321"/>
      <c r="F6" s="322"/>
      <c r="G6" s="28"/>
      <c r="H6" s="28"/>
      <c r="I6" s="28"/>
      <c r="J6" s="28"/>
      <c r="K6" s="28"/>
    </row>
    <row r="7" spans="2:12" ht="18.75" customHeight="1" x14ac:dyDescent="0.3">
      <c r="B7" s="880" t="s">
        <v>31</v>
      </c>
      <c r="C7" s="880" t="s">
        <v>2</v>
      </c>
      <c r="D7" s="880" t="s">
        <v>32</v>
      </c>
      <c r="E7" s="880" t="s">
        <v>33</v>
      </c>
      <c r="F7" s="880"/>
      <c r="G7" s="880" t="s">
        <v>34</v>
      </c>
      <c r="H7" s="880"/>
      <c r="I7" s="880" t="s">
        <v>35</v>
      </c>
      <c r="J7" s="880"/>
      <c r="K7" s="882" t="s">
        <v>131</v>
      </c>
    </row>
    <row r="8" spans="2:12" ht="18.600000000000001" customHeight="1" x14ac:dyDescent="0.3">
      <c r="B8" s="880"/>
      <c r="C8" s="880"/>
      <c r="D8" s="880"/>
      <c r="E8" s="442" t="s">
        <v>36</v>
      </c>
      <c r="F8" s="442" t="s">
        <v>37</v>
      </c>
      <c r="G8" s="442" t="s">
        <v>36</v>
      </c>
      <c r="H8" s="442" t="s">
        <v>37</v>
      </c>
      <c r="I8" s="442" t="s">
        <v>36</v>
      </c>
      <c r="J8" s="442" t="s">
        <v>37</v>
      </c>
      <c r="K8" s="883"/>
      <c r="L8" s="95"/>
    </row>
    <row r="9" spans="2:12" ht="16.95" customHeight="1" x14ac:dyDescent="0.3">
      <c r="B9" s="871">
        <v>1</v>
      </c>
      <c r="C9" s="876" t="str">
        <f>DATA!J9</f>
        <v>18.03.24</v>
      </c>
      <c r="D9" s="311" t="str">
        <f>DATA!M9</f>
        <v>01T</v>
      </c>
      <c r="E9" s="311">
        <f>IF('Code Wise Q.P'!S5="","",'Code Wise Q.P'!S5)</f>
        <v>206</v>
      </c>
      <c r="F9" s="311"/>
      <c r="G9" s="311"/>
      <c r="H9" s="311"/>
      <c r="I9" s="311"/>
      <c r="J9" s="311"/>
      <c r="K9" s="871"/>
      <c r="L9" s="700">
        <f>IF(B$9="",0,1)</f>
        <v>1</v>
      </c>
    </row>
    <row r="10" spans="2:12" ht="16.95" customHeight="1" x14ac:dyDescent="0.3">
      <c r="B10" s="872"/>
      <c r="C10" s="877"/>
      <c r="D10" s="311" t="str">
        <f>DATA!N9</f>
        <v>01U</v>
      </c>
      <c r="E10" s="311">
        <f>IF('Code Wise Q.P'!S6="","",'Code Wise Q.P'!S6)</f>
        <v>0</v>
      </c>
      <c r="F10" s="311"/>
      <c r="G10" s="311"/>
      <c r="H10" s="311"/>
      <c r="I10" s="311"/>
      <c r="J10" s="311"/>
      <c r="K10" s="872"/>
      <c r="L10" s="700">
        <f t="shared" ref="L10:L13" si="0">IF(B$9="",0,1)</f>
        <v>1</v>
      </c>
    </row>
    <row r="11" spans="2:12" ht="16.95" customHeight="1" x14ac:dyDescent="0.3">
      <c r="B11" s="872"/>
      <c r="C11" s="877"/>
      <c r="D11" s="311" t="str">
        <f>DATA!O9</f>
        <v>01H</v>
      </c>
      <c r="E11" s="311">
        <f>IF('Code Wise Q.P'!S7="","",'Code Wise Q.P'!S7)</f>
        <v>0</v>
      </c>
      <c r="F11" s="311"/>
      <c r="G11" s="311"/>
      <c r="H11" s="311"/>
      <c r="I11" s="311"/>
      <c r="J11" s="311"/>
      <c r="K11" s="872"/>
      <c r="L11" s="700">
        <f>IF(B$9="",0,1)</f>
        <v>1</v>
      </c>
    </row>
    <row r="12" spans="2:12" ht="16.95" customHeight="1" x14ac:dyDescent="0.3">
      <c r="B12" s="872"/>
      <c r="C12" s="877"/>
      <c r="D12" s="311" t="str">
        <f>DATA!P9</f>
        <v>01K</v>
      </c>
      <c r="E12" s="311">
        <f>IF('Code Wise Q.P'!S8="","",'Code Wise Q.P'!S8)</f>
        <v>0</v>
      </c>
      <c r="F12" s="311"/>
      <c r="G12" s="311"/>
      <c r="H12" s="311"/>
      <c r="I12" s="311"/>
      <c r="J12" s="311"/>
      <c r="K12" s="872"/>
      <c r="L12" s="700">
        <f t="shared" si="0"/>
        <v>1</v>
      </c>
    </row>
    <row r="13" spans="2:12" ht="16.95" customHeight="1" x14ac:dyDescent="0.3">
      <c r="B13" s="873"/>
      <c r="C13" s="878"/>
      <c r="D13" s="311" t="str">
        <f>DATA!Q9</f>
        <v>03T</v>
      </c>
      <c r="E13" s="311">
        <f>IF('Code Wise Q.P'!S9="","",'Code Wise Q.P'!S9)</f>
        <v>0</v>
      </c>
      <c r="F13" s="311"/>
      <c r="G13" s="311"/>
      <c r="H13" s="311"/>
      <c r="I13" s="311"/>
      <c r="J13" s="311"/>
      <c r="K13" s="873"/>
      <c r="L13" s="700">
        <f t="shared" si="0"/>
        <v>1</v>
      </c>
    </row>
    <row r="14" spans="2:12" ht="16.95" customHeight="1" x14ac:dyDescent="0.3">
      <c r="B14" s="869">
        <v>2</v>
      </c>
      <c r="C14" s="870" t="str">
        <f>DATA!J10</f>
        <v>19.03.24</v>
      </c>
      <c r="D14" s="311" t="str">
        <f>DATA!M10</f>
        <v>09H</v>
      </c>
      <c r="E14" s="311">
        <f>IF('Code Wise Q.P'!S14="","",'Code Wise Q.P'!S14)</f>
        <v>206</v>
      </c>
      <c r="F14" s="311"/>
      <c r="G14" s="311"/>
      <c r="H14" s="311"/>
      <c r="I14" s="311"/>
      <c r="J14" s="311"/>
      <c r="K14" s="869"/>
      <c r="L14" s="700">
        <f t="shared" ref="L14:L20" si="1">IF(B14="",0,1)</f>
        <v>1</v>
      </c>
    </row>
    <row r="15" spans="2:12" ht="16.95" customHeight="1" x14ac:dyDescent="0.3">
      <c r="B15" s="869"/>
      <c r="C15" s="870"/>
      <c r="D15" s="311" t="str">
        <f>DATA!N10</f>
        <v>09T</v>
      </c>
      <c r="E15" s="311">
        <f>IF('Code Wise Q.P'!S15="","",'Code Wise Q.P'!S15)</f>
        <v>0</v>
      </c>
      <c r="F15" s="311"/>
      <c r="G15" s="311"/>
      <c r="H15" s="311"/>
      <c r="I15" s="311"/>
      <c r="J15" s="311"/>
      <c r="K15" s="869"/>
      <c r="L15" s="700">
        <f>IF(B14="",0,1)</f>
        <v>1</v>
      </c>
    </row>
    <row r="16" spans="2:12" ht="16.95" customHeight="1" x14ac:dyDescent="0.3">
      <c r="B16" s="869"/>
      <c r="C16" s="870"/>
      <c r="D16" s="311">
        <f>DATA!O10</f>
        <v>0</v>
      </c>
      <c r="E16" s="311">
        <f>IF('Code Wise Q.P'!S16="","",'Code Wise Q.P'!S16)</f>
        <v>0</v>
      </c>
      <c r="F16" s="311"/>
      <c r="G16" s="311"/>
      <c r="H16" s="311"/>
      <c r="I16" s="311"/>
      <c r="J16" s="311"/>
      <c r="K16" s="869"/>
      <c r="L16" s="700">
        <f t="shared" si="1"/>
        <v>0</v>
      </c>
    </row>
    <row r="17" spans="2:12" ht="16.95" customHeight="1" x14ac:dyDescent="0.3">
      <c r="B17" s="869"/>
      <c r="C17" s="870"/>
      <c r="D17" s="311">
        <f>DATA!P10</f>
        <v>0</v>
      </c>
      <c r="E17" s="311">
        <f>IF('Code Wise Q.P'!S17="","",'Code Wise Q.P'!S17)</f>
        <v>0</v>
      </c>
      <c r="F17" s="311"/>
      <c r="G17" s="311"/>
      <c r="H17" s="311"/>
      <c r="I17" s="311"/>
      <c r="J17" s="311"/>
      <c r="K17" s="869"/>
      <c r="L17" s="700">
        <f t="shared" si="1"/>
        <v>0</v>
      </c>
    </row>
    <row r="18" spans="2:12" ht="16.95" customHeight="1" x14ac:dyDescent="0.3">
      <c r="B18" s="869"/>
      <c r="C18" s="870"/>
      <c r="D18" s="311">
        <f>DATA!Q10</f>
        <v>0</v>
      </c>
      <c r="E18" s="311">
        <f>IF('Code Wise Q.P'!S18="","",'Code Wise Q.P'!S18)</f>
        <v>0</v>
      </c>
      <c r="F18" s="311"/>
      <c r="G18" s="311"/>
      <c r="H18" s="311"/>
      <c r="I18" s="311"/>
      <c r="J18" s="311"/>
      <c r="K18" s="869"/>
      <c r="L18" s="700">
        <f t="shared" si="1"/>
        <v>0</v>
      </c>
    </row>
    <row r="19" spans="2:12" ht="16.95" customHeight="1" x14ac:dyDescent="0.3">
      <c r="B19" s="869">
        <v>3</v>
      </c>
      <c r="C19" s="870" t="str">
        <f>DATA!J11</f>
        <v>20.03.24</v>
      </c>
      <c r="D19" s="311" t="str">
        <f>DATA!M11</f>
        <v>13E</v>
      </c>
      <c r="E19" s="311">
        <f>IF('Code Wise Q.P'!S23="","",'Code Wise Q.P'!S23)</f>
        <v>206</v>
      </c>
      <c r="F19" s="311"/>
      <c r="G19" s="311"/>
      <c r="H19" s="311"/>
      <c r="I19" s="311"/>
      <c r="J19" s="311"/>
      <c r="K19" s="869"/>
      <c r="L19" s="700">
        <f t="shared" si="1"/>
        <v>1</v>
      </c>
    </row>
    <row r="20" spans="2:12" ht="16.95" customHeight="1" x14ac:dyDescent="0.3">
      <c r="B20" s="869"/>
      <c r="C20" s="870"/>
      <c r="D20" s="311">
        <f>DATA!N11</f>
        <v>0</v>
      </c>
      <c r="E20" s="311">
        <f>IF('Code Wise Q.P'!S24="","",'Code Wise Q.P'!S24)</f>
        <v>0</v>
      </c>
      <c r="F20" s="311"/>
      <c r="G20" s="311"/>
      <c r="H20" s="311"/>
      <c r="I20" s="311"/>
      <c r="J20" s="311"/>
      <c r="K20" s="869"/>
      <c r="L20" s="700">
        <f t="shared" si="1"/>
        <v>0</v>
      </c>
    </row>
    <row r="21" spans="2:12" ht="16.95" customHeight="1" x14ac:dyDescent="0.3">
      <c r="B21" s="869">
        <v>4</v>
      </c>
      <c r="C21" s="870" t="str">
        <f>DATA!J12</f>
        <v>22.03.24</v>
      </c>
      <c r="D21" s="311" t="str">
        <f>DATA!M12</f>
        <v>15T</v>
      </c>
      <c r="E21" s="311">
        <f>IF('Code Wise Q.P'!S32="","",'Code Wise Q.P'!S32)</f>
        <v>25</v>
      </c>
      <c r="F21" s="311"/>
      <c r="G21" s="311"/>
      <c r="H21" s="311"/>
      <c r="I21" s="311"/>
      <c r="J21" s="311"/>
      <c r="K21" s="869"/>
      <c r="L21" s="700">
        <f>IF(B$21="",0,1)</f>
        <v>1</v>
      </c>
    </row>
    <row r="22" spans="2:12" ht="16.95" customHeight="1" x14ac:dyDescent="0.3">
      <c r="B22" s="869"/>
      <c r="C22" s="870"/>
      <c r="D22" s="311" t="str">
        <f>DATA!N12</f>
        <v>15E</v>
      </c>
      <c r="E22" s="311">
        <f>IF('Code Wise Q.P'!S33="","",'Code Wise Q.P'!S33)</f>
        <v>181</v>
      </c>
      <c r="F22" s="311"/>
      <c r="G22" s="311"/>
      <c r="H22" s="311"/>
      <c r="I22" s="311"/>
      <c r="J22" s="311"/>
      <c r="K22" s="869"/>
      <c r="L22" s="700">
        <f t="shared" ref="L22:L24" si="2">IF(B$21="",0,1)</f>
        <v>1</v>
      </c>
    </row>
    <row r="23" spans="2:12" ht="16.95" customHeight="1" x14ac:dyDescent="0.3">
      <c r="B23" s="869"/>
      <c r="C23" s="870"/>
      <c r="D23" s="311" t="str">
        <f>DATA!O12</f>
        <v>15U</v>
      </c>
      <c r="E23" s="311">
        <f>IF('Code Wise Q.P'!S34="","",'Code Wise Q.P'!S34)</f>
        <v>0</v>
      </c>
      <c r="F23" s="311"/>
      <c r="G23" s="311"/>
      <c r="H23" s="311"/>
      <c r="I23" s="311"/>
      <c r="J23" s="311"/>
      <c r="K23" s="869"/>
      <c r="L23" s="700">
        <f t="shared" si="2"/>
        <v>1</v>
      </c>
    </row>
    <row r="24" spans="2:12" ht="16.95" customHeight="1" x14ac:dyDescent="0.3">
      <c r="B24" s="869"/>
      <c r="C24" s="870"/>
      <c r="D24" s="311" t="str">
        <f>DATA!P12</f>
        <v>15K</v>
      </c>
      <c r="E24" s="311">
        <f>IF('Code Wise Q.P'!S35="","",'Code Wise Q.P'!S35)</f>
        <v>0</v>
      </c>
      <c r="F24" s="311"/>
      <c r="G24" s="311"/>
      <c r="H24" s="311"/>
      <c r="I24" s="311"/>
      <c r="J24" s="311"/>
      <c r="K24" s="869"/>
      <c r="L24" s="700">
        <f t="shared" si="2"/>
        <v>1</v>
      </c>
    </row>
    <row r="25" spans="2:12" ht="16.95" customHeight="1" x14ac:dyDescent="0.3">
      <c r="B25" s="869">
        <v>5</v>
      </c>
      <c r="C25" s="870" t="str">
        <f>DATA!J13</f>
        <v>23.03.24</v>
      </c>
      <c r="D25" s="311" t="str">
        <f>DATA!M13</f>
        <v>19T</v>
      </c>
      <c r="E25" s="311">
        <f>IF('Code Wise Q.P'!S40="","",'Code Wise Q.P'!S40)</f>
        <v>25</v>
      </c>
      <c r="F25" s="311"/>
      <c r="G25" s="311"/>
      <c r="H25" s="311"/>
      <c r="I25" s="311"/>
      <c r="J25" s="311"/>
      <c r="K25" s="869"/>
      <c r="L25" s="700">
        <f>IF(B$25="",0,1)</f>
        <v>1</v>
      </c>
    </row>
    <row r="26" spans="2:12" ht="16.95" customHeight="1" x14ac:dyDescent="0.3">
      <c r="B26" s="869"/>
      <c r="C26" s="870"/>
      <c r="D26" s="311" t="str">
        <f>DATA!N13</f>
        <v>19E</v>
      </c>
      <c r="E26" s="311">
        <f>IF('Code Wise Q.P'!S41="","",'Code Wise Q.P'!S41)</f>
        <v>181</v>
      </c>
      <c r="F26" s="311"/>
      <c r="G26" s="311"/>
      <c r="H26" s="311"/>
      <c r="I26" s="311"/>
      <c r="J26" s="311"/>
      <c r="K26" s="869"/>
      <c r="L26" s="700">
        <f t="shared" ref="L26:L28" si="3">IF(B$25="",0,1)</f>
        <v>1</v>
      </c>
    </row>
    <row r="27" spans="2:12" ht="16.95" customHeight="1" x14ac:dyDescent="0.3">
      <c r="B27" s="869"/>
      <c r="C27" s="870"/>
      <c r="D27" s="311" t="str">
        <f>DATA!O13</f>
        <v>19U</v>
      </c>
      <c r="E27" s="311">
        <f>IF('Code Wise Q.P'!S42="","",'Code Wise Q.P'!S42)</f>
        <v>0</v>
      </c>
      <c r="F27" s="311"/>
      <c r="G27" s="311"/>
      <c r="H27" s="311"/>
      <c r="I27" s="311"/>
      <c r="J27" s="311"/>
      <c r="K27" s="869"/>
      <c r="L27" s="700">
        <f t="shared" si="3"/>
        <v>1</v>
      </c>
    </row>
    <row r="28" spans="2:12" ht="16.95" customHeight="1" x14ac:dyDescent="0.3">
      <c r="B28" s="869"/>
      <c r="C28" s="870"/>
      <c r="D28" s="311" t="str">
        <f>DATA!P13</f>
        <v>19K</v>
      </c>
      <c r="E28" s="311">
        <f>IF('Code Wise Q.P'!S43="","",'Code Wise Q.P'!S43)</f>
        <v>0</v>
      </c>
      <c r="F28" s="311"/>
      <c r="G28" s="311"/>
      <c r="H28" s="311"/>
      <c r="I28" s="311"/>
      <c r="J28" s="311"/>
      <c r="K28" s="869"/>
      <c r="L28" s="700">
        <f t="shared" si="3"/>
        <v>1</v>
      </c>
    </row>
    <row r="29" spans="2:12" ht="16.95" customHeight="1" x14ac:dyDescent="0.3">
      <c r="B29" s="871">
        <v>6</v>
      </c>
      <c r="C29" s="876" t="str">
        <f>DATA!J14</f>
        <v>26.03.24</v>
      </c>
      <c r="D29" s="311" t="str">
        <f>DATA!M14</f>
        <v>20T</v>
      </c>
      <c r="E29" s="311">
        <f>IF('Code Wise Q.P'!S48="","",'Code Wise Q.P'!S48)</f>
        <v>25</v>
      </c>
      <c r="F29" s="311"/>
      <c r="G29" s="311"/>
      <c r="H29" s="311"/>
      <c r="I29" s="311"/>
      <c r="J29" s="311"/>
      <c r="K29" s="871"/>
      <c r="L29" s="700">
        <f>IF(B$29="",0,1)</f>
        <v>1</v>
      </c>
    </row>
    <row r="30" spans="2:12" ht="16.95" customHeight="1" x14ac:dyDescent="0.3">
      <c r="B30" s="872"/>
      <c r="C30" s="877"/>
      <c r="D30" s="311" t="str">
        <f>DATA!N14</f>
        <v>20E</v>
      </c>
      <c r="E30" s="311">
        <f>IF('Code Wise Q.P'!S49="","",'Code Wise Q.P'!S49)</f>
        <v>181</v>
      </c>
      <c r="F30" s="311"/>
      <c r="G30" s="311"/>
      <c r="H30" s="311"/>
      <c r="I30" s="311"/>
      <c r="J30" s="311"/>
      <c r="K30" s="872"/>
      <c r="L30" s="700">
        <f t="shared" ref="L30:L32" si="4">IF(B$29="",0,1)</f>
        <v>1</v>
      </c>
    </row>
    <row r="31" spans="2:12" ht="16.95" customHeight="1" x14ac:dyDescent="0.3">
      <c r="B31" s="872"/>
      <c r="C31" s="877"/>
      <c r="D31" s="311" t="str">
        <f>DATA!O14</f>
        <v>20U</v>
      </c>
      <c r="E31" s="311">
        <f>IF('Code Wise Q.P'!S50="","",'Code Wise Q.P'!S50)</f>
        <v>0</v>
      </c>
      <c r="F31" s="311"/>
      <c r="G31" s="311"/>
      <c r="H31" s="311"/>
      <c r="I31" s="311"/>
      <c r="J31" s="311"/>
      <c r="K31" s="872"/>
      <c r="L31" s="700">
        <f t="shared" si="4"/>
        <v>1</v>
      </c>
    </row>
    <row r="32" spans="2:12" ht="16.95" customHeight="1" x14ac:dyDescent="0.3">
      <c r="B32" s="873"/>
      <c r="C32" s="878"/>
      <c r="D32" s="311" t="str">
        <f>DATA!P14</f>
        <v>20K</v>
      </c>
      <c r="E32" s="311">
        <f>IF('Code Wise Q.P'!S51="","",'Code Wise Q.P'!S51)</f>
        <v>0</v>
      </c>
      <c r="F32" s="311"/>
      <c r="G32" s="311"/>
      <c r="H32" s="311"/>
      <c r="I32" s="311"/>
      <c r="J32" s="311"/>
      <c r="K32" s="873"/>
      <c r="L32" s="700">
        <f t="shared" si="4"/>
        <v>1</v>
      </c>
    </row>
    <row r="33" spans="1:12" ht="16.95" customHeight="1" x14ac:dyDescent="0.3">
      <c r="B33" s="871">
        <f>IF(C33="","",7)</f>
        <v>7</v>
      </c>
      <c r="C33" s="876" t="str">
        <f>IF(DATA!J15="","",DATA!J15)</f>
        <v>27.03.24</v>
      </c>
      <c r="D33" s="311" t="str">
        <f>IF(C33="","",DATA!M15)</f>
        <v>21T</v>
      </c>
      <c r="E33" s="311">
        <f>IF(C33="","",(IF('Code Wise Q.P'!S56="","",'Code Wise Q.P'!S56)))</f>
        <v>25</v>
      </c>
      <c r="F33" s="311"/>
      <c r="G33" s="311"/>
      <c r="H33" s="311"/>
      <c r="I33" s="311"/>
      <c r="J33" s="311"/>
      <c r="K33" s="871"/>
      <c r="L33" s="700">
        <f>IF(B$33="",0,1)</f>
        <v>1</v>
      </c>
    </row>
    <row r="34" spans="1:12" ht="16.95" customHeight="1" x14ac:dyDescent="0.3">
      <c r="B34" s="872"/>
      <c r="C34" s="877"/>
      <c r="D34" s="311" t="str">
        <f>IF(C33="","",DATA!N15)</f>
        <v>21E</v>
      </c>
      <c r="E34" s="311">
        <f>IF(C33="","",(IF('Code Wise Q.P'!S57="","",'Code Wise Q.P'!S57)))</f>
        <v>181</v>
      </c>
      <c r="F34" s="311"/>
      <c r="G34" s="311"/>
      <c r="H34" s="311"/>
      <c r="I34" s="311"/>
      <c r="J34" s="311"/>
      <c r="K34" s="872"/>
      <c r="L34" s="700">
        <f t="shared" ref="L34:L36" si="5">IF(B$33="",0,1)</f>
        <v>1</v>
      </c>
    </row>
    <row r="35" spans="1:12" ht="16.95" customHeight="1" x14ac:dyDescent="0.3">
      <c r="B35" s="872"/>
      <c r="C35" s="877"/>
      <c r="D35" s="311" t="str">
        <f>IF(C33="","",DATA!O15)</f>
        <v>21U</v>
      </c>
      <c r="E35" s="311">
        <f>IF(C33="","",(IF('Code Wise Q.P'!S58="","",'Code Wise Q.P'!S58)))</f>
        <v>0</v>
      </c>
      <c r="F35" s="311"/>
      <c r="G35" s="311"/>
      <c r="H35" s="311"/>
      <c r="I35" s="311"/>
      <c r="J35" s="311"/>
      <c r="K35" s="872"/>
      <c r="L35" s="700">
        <f t="shared" si="5"/>
        <v>1</v>
      </c>
    </row>
    <row r="36" spans="1:12" ht="16.95" customHeight="1" x14ac:dyDescent="0.3">
      <c r="B36" s="873"/>
      <c r="C36" s="878"/>
      <c r="D36" s="311" t="str">
        <f>IF(C33="","",DATA!P15)</f>
        <v>21K</v>
      </c>
      <c r="E36" s="311">
        <f>IF(C33="","",(IF('Code Wise Q.P'!S59="","",'Code Wise Q.P'!S59)))</f>
        <v>0</v>
      </c>
      <c r="F36" s="311"/>
      <c r="G36" s="311"/>
      <c r="H36" s="311"/>
      <c r="I36" s="311"/>
      <c r="J36" s="311"/>
      <c r="K36" s="873"/>
      <c r="L36" s="700">
        <f t="shared" si="5"/>
        <v>1</v>
      </c>
    </row>
    <row r="37" spans="1:12" ht="16.95" customHeight="1" x14ac:dyDescent="0.3">
      <c r="B37" s="871">
        <f>IF(C33="","",8)</f>
        <v>8</v>
      </c>
      <c r="C37" s="876" t="str">
        <f>IF(DATA!J16="","",DATA!J16)</f>
        <v>28.03.24</v>
      </c>
      <c r="D37" s="311">
        <f>IF(C37="","",DATA!M16)</f>
        <v>0</v>
      </c>
      <c r="E37" s="311">
        <f>IF(C37="","",(IF('Code Wise Q.P'!S64="","",'Code Wise Q.P'!S64)))</f>
        <v>0</v>
      </c>
      <c r="F37" s="311"/>
      <c r="G37" s="311"/>
      <c r="H37" s="311"/>
      <c r="I37" s="311"/>
      <c r="J37" s="311"/>
      <c r="K37" s="871"/>
      <c r="L37" s="700">
        <f>IF(B$37="",0,1)</f>
        <v>1</v>
      </c>
    </row>
    <row r="38" spans="1:12" ht="16.95" customHeight="1" x14ac:dyDescent="0.3">
      <c r="B38" s="872"/>
      <c r="C38" s="877"/>
      <c r="D38" s="311">
        <f>IF(C37="","",DATA!N16)</f>
        <v>0</v>
      </c>
      <c r="E38" s="311">
        <f>IF(C37="","",(IF('Code Wise Q.P'!S65="","",'Code Wise Q.P'!S65)))</f>
        <v>0</v>
      </c>
      <c r="F38" s="311"/>
      <c r="G38" s="311"/>
      <c r="H38" s="311"/>
      <c r="I38" s="311"/>
      <c r="J38" s="311"/>
      <c r="K38" s="872"/>
      <c r="L38" s="700">
        <f t="shared" ref="L38:L40" si="6">IF(B$37="",0,1)</f>
        <v>1</v>
      </c>
    </row>
    <row r="39" spans="1:12" ht="16.95" customHeight="1" x14ac:dyDescent="0.3">
      <c r="B39" s="872"/>
      <c r="C39" s="877"/>
      <c r="D39" s="311">
        <f>IF(C37="","",DATA!O16)</f>
        <v>0</v>
      </c>
      <c r="E39" s="311">
        <f>IF(C37="","",(IF('Code Wise Q.P'!S66="","",'Code Wise Q.P'!S66)))</f>
        <v>0</v>
      </c>
      <c r="F39" s="311"/>
      <c r="G39" s="311"/>
      <c r="H39" s="311"/>
      <c r="I39" s="311"/>
      <c r="J39" s="311"/>
      <c r="K39" s="872"/>
      <c r="L39" s="700">
        <f t="shared" si="6"/>
        <v>1</v>
      </c>
    </row>
    <row r="40" spans="1:12" ht="16.95" customHeight="1" x14ac:dyDescent="0.3">
      <c r="B40" s="873"/>
      <c r="C40" s="878"/>
      <c r="D40" s="311">
        <f>IF(C37="","",DATA!P16)</f>
        <v>0</v>
      </c>
      <c r="E40" s="311">
        <f>IF(C37="","",(IF('Code Wise Q.P'!S67="","",'Code Wise Q.P'!S67)))</f>
        <v>0</v>
      </c>
      <c r="F40" s="311"/>
      <c r="G40" s="311"/>
      <c r="H40" s="311"/>
      <c r="I40" s="311"/>
      <c r="J40" s="311"/>
      <c r="K40" s="873"/>
      <c r="L40" s="700">
        <f t="shared" si="6"/>
        <v>1</v>
      </c>
    </row>
    <row r="41" spans="1:12" ht="16.95" customHeight="1" x14ac:dyDescent="0.3">
      <c r="B41" s="871">
        <f>IF(C33="","",9)</f>
        <v>9</v>
      </c>
      <c r="C41" s="876" t="str">
        <f>IF(DATA!J17="","",DATA!J17)</f>
        <v>30.03.24</v>
      </c>
      <c r="D41" s="311">
        <f>IF(C41="","",DATA!M17)</f>
        <v>0</v>
      </c>
      <c r="E41" s="311">
        <f>IF(C41="","",(IF('Code Wise Q.P'!S72="","",'Code Wise Q.P'!S72)))</f>
        <v>0</v>
      </c>
      <c r="F41" s="311"/>
      <c r="G41" s="311"/>
      <c r="H41" s="311"/>
      <c r="I41" s="311"/>
      <c r="J41" s="311"/>
      <c r="K41" s="871"/>
      <c r="L41" s="700">
        <f>IF(B$41="",0,1)</f>
        <v>1</v>
      </c>
    </row>
    <row r="42" spans="1:12" ht="16.95" customHeight="1" x14ac:dyDescent="0.3">
      <c r="B42" s="872"/>
      <c r="C42" s="877"/>
      <c r="D42" s="311">
        <f>IF(C41="","",DATA!N17)</f>
        <v>0</v>
      </c>
      <c r="E42" s="311">
        <f>IF(C41="","",(IF('Code Wise Q.P'!S73="","",'Code Wise Q.P'!S73)))</f>
        <v>0</v>
      </c>
      <c r="F42" s="311"/>
      <c r="G42" s="311"/>
      <c r="H42" s="311"/>
      <c r="I42" s="311"/>
      <c r="J42" s="311"/>
      <c r="K42" s="872"/>
      <c r="L42" s="700">
        <f t="shared" ref="L42:L44" si="7">IF(B$41="",0,1)</f>
        <v>1</v>
      </c>
    </row>
    <row r="43" spans="1:12" ht="16.95" customHeight="1" x14ac:dyDescent="0.3">
      <c r="B43" s="872"/>
      <c r="C43" s="877"/>
      <c r="D43" s="311">
        <f>IF(C41="","",DATA!O17)</f>
        <v>0</v>
      </c>
      <c r="E43" s="311">
        <f>IF(C41="","",(IF('Code Wise Q.P'!S74="","",'Code Wise Q.P'!S74)))</f>
        <v>0</v>
      </c>
      <c r="F43" s="311"/>
      <c r="G43" s="311"/>
      <c r="H43" s="311"/>
      <c r="I43" s="311"/>
      <c r="J43" s="311"/>
      <c r="K43" s="872"/>
      <c r="L43" s="700">
        <f t="shared" si="7"/>
        <v>1</v>
      </c>
    </row>
    <row r="44" spans="1:12" ht="16.95" customHeight="1" x14ac:dyDescent="0.3">
      <c r="B44" s="873"/>
      <c r="C44" s="878"/>
      <c r="D44" s="311">
        <f>IF(C41="","",DATA!P17)</f>
        <v>0</v>
      </c>
      <c r="E44" s="311">
        <f>IF(C41="","",(IF('Code Wise Q.P'!S75="","",'Code Wise Q.P'!S75)))</f>
        <v>0</v>
      </c>
      <c r="F44" s="311"/>
      <c r="G44" s="311"/>
      <c r="H44" s="311"/>
      <c r="I44" s="311"/>
      <c r="J44" s="311"/>
      <c r="K44" s="873"/>
      <c r="L44" s="700">
        <f t="shared" si="7"/>
        <v>1</v>
      </c>
    </row>
    <row r="45" spans="1:12" x14ac:dyDescent="0.3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2" x14ac:dyDescent="0.3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2" x14ac:dyDescent="0.3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2" x14ac:dyDescent="0.3">
      <c r="A48" s="3"/>
      <c r="B48" s="515" t="s">
        <v>52</v>
      </c>
      <c r="C48" s="516"/>
      <c r="D48" s="516"/>
      <c r="E48" s="516"/>
      <c r="F48" s="516"/>
      <c r="G48" s="516"/>
      <c r="H48" s="516"/>
      <c r="I48" s="515" t="s">
        <v>102</v>
      </c>
      <c r="J48" s="516"/>
      <c r="K48" s="516"/>
    </row>
    <row r="49" spans="1:11" x14ac:dyDescent="0.3">
      <c r="B49" s="323"/>
      <c r="C49" s="887"/>
      <c r="D49" s="887"/>
      <c r="E49" s="887"/>
      <c r="F49" s="323"/>
      <c r="G49" s="323"/>
      <c r="H49" s="323"/>
      <c r="I49" s="887"/>
      <c r="J49" s="887"/>
      <c r="K49" s="887"/>
    </row>
    <row r="50" spans="1:11" x14ac:dyDescent="0.3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s="128" customFormat="1" ht="19.5" customHeight="1" x14ac:dyDescent="0.3">
      <c r="A51" s="132"/>
      <c r="B51" s="324" t="s">
        <v>356</v>
      </c>
      <c r="C51" s="325"/>
      <c r="D51" s="325"/>
      <c r="E51" s="325"/>
      <c r="F51" s="325"/>
      <c r="G51" s="325"/>
      <c r="H51" s="325"/>
      <c r="I51" s="325"/>
      <c r="J51" s="325"/>
      <c r="K51" s="325"/>
    </row>
    <row r="52" spans="1:11" x14ac:dyDescent="0.3">
      <c r="B52" s="28"/>
      <c r="C52" s="28"/>
      <c r="D52" s="28"/>
      <c r="E52" s="28"/>
      <c r="F52" s="28"/>
      <c r="G52" s="28"/>
      <c r="H52" s="28"/>
      <c r="I52" s="28"/>
      <c r="J52" s="28"/>
      <c r="K52" s="28"/>
    </row>
  </sheetData>
  <sheetProtection algorithmName="SHA-512" hashValue="I8seI3Hckrq0e4hpzI+ATkg2OR/oEHibzbnltPDhvzsA3TeDzTkhd1kLqvF2fa2ypXrAOqd8f9ALg543tO3BsA==" saltValue="VAAqMaNlE5xC6RpIDWFm+Q==" spinCount="100000" sheet="1" objects="1" scenarios="1" sort="0" autoFilter="0"/>
  <autoFilter ref="L8:L44" xr:uid="{D41D075A-BA8E-4159-9844-2085CC0ED66B}"/>
  <mergeCells count="40">
    <mergeCell ref="B41:B44"/>
    <mergeCell ref="C41:C44"/>
    <mergeCell ref="K41:K44"/>
    <mergeCell ref="C49:E49"/>
    <mergeCell ref="I49:K49"/>
    <mergeCell ref="B33:B36"/>
    <mergeCell ref="C33:C36"/>
    <mergeCell ref="K33:K36"/>
    <mergeCell ref="B37:B40"/>
    <mergeCell ref="C37:C40"/>
    <mergeCell ref="K37:K40"/>
    <mergeCell ref="B25:B28"/>
    <mergeCell ref="C25:C28"/>
    <mergeCell ref="K25:K28"/>
    <mergeCell ref="B29:B32"/>
    <mergeCell ref="C29:C32"/>
    <mergeCell ref="K29:K32"/>
    <mergeCell ref="B19:B20"/>
    <mergeCell ref="C19:C20"/>
    <mergeCell ref="K19:K20"/>
    <mergeCell ref="B21:B24"/>
    <mergeCell ref="C21:C24"/>
    <mergeCell ref="K21:K24"/>
    <mergeCell ref="B9:B13"/>
    <mergeCell ref="C9:C13"/>
    <mergeCell ref="K9:K13"/>
    <mergeCell ref="B14:B18"/>
    <mergeCell ref="C14:C18"/>
    <mergeCell ref="K14:K18"/>
    <mergeCell ref="B2:K2"/>
    <mergeCell ref="B3:K3"/>
    <mergeCell ref="C4:E4"/>
    <mergeCell ref="C5:E5"/>
    <mergeCell ref="B7:B8"/>
    <mergeCell ref="C7:C8"/>
    <mergeCell ref="D7:D8"/>
    <mergeCell ref="E7:F7"/>
    <mergeCell ref="G7:H7"/>
    <mergeCell ref="I7:J7"/>
    <mergeCell ref="K7:K8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96" orientation="portrait" horizontalDpi="4294967293" verticalDpi="0" r:id="rId1"/>
  <ignoredErrors>
    <ignoredError sqref="C9:E44 B33:B44 F4:K5 B2" unlockedFormula="1"/>
    <ignoredError sqref="L1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C956A-54A2-4AB0-8408-4629AA94CCC4}">
  <sheetPr>
    <pageSetUpPr fitToPage="1"/>
  </sheetPr>
  <dimension ref="B1:G19"/>
  <sheetViews>
    <sheetView showGridLines="0" showRowColHeaders="0" workbookViewId="0">
      <selection activeCell="H4" sqref="H4"/>
    </sheetView>
  </sheetViews>
  <sheetFormatPr defaultRowHeight="14.4" x14ac:dyDescent="0.3"/>
  <cols>
    <col min="2" max="2" width="22.77734375" customWidth="1"/>
    <col min="3" max="3" width="28.77734375" customWidth="1"/>
    <col min="4" max="4" width="6.77734375" customWidth="1"/>
    <col min="5" max="5" width="28.77734375" customWidth="1"/>
    <col min="6" max="6" width="10.77734375" customWidth="1"/>
    <col min="7" max="7" width="6.33203125" customWidth="1"/>
  </cols>
  <sheetData>
    <row r="1" spans="2:7" ht="15" thickBot="1" x14ac:dyDescent="0.35"/>
    <row r="2" spans="2:7" ht="85.05" customHeight="1" x14ac:dyDescent="0.3">
      <c r="B2" s="889" t="s">
        <v>362</v>
      </c>
      <c r="C2" s="890"/>
      <c r="D2" s="890"/>
      <c r="E2" s="890"/>
      <c r="F2" s="891"/>
      <c r="G2" s="28"/>
    </row>
    <row r="3" spans="2:7" ht="23.4" customHeight="1" thickBot="1" x14ac:dyDescent="0.35">
      <c r="B3" s="892" t="str">
        <f>CONCATENATE("Name of the School : ", DATA!F10)</f>
        <v>Name of the School : ZPH School,  xxxx</v>
      </c>
      <c r="C3" s="893"/>
      <c r="D3" s="893"/>
      <c r="E3" s="893"/>
      <c r="F3" s="894"/>
      <c r="G3" s="95"/>
    </row>
    <row r="4" spans="2:7" ht="42" customHeight="1" x14ac:dyDescent="0.3">
      <c r="B4" s="553" t="str">
        <f>IF(C4="","","Room No 1")</f>
        <v>Room No 1</v>
      </c>
      <c r="C4" s="554">
        <f>Seating!C12</f>
        <v>1305000201</v>
      </c>
      <c r="D4" s="555" t="str">
        <f>IF(C4="","","to")</f>
        <v>to</v>
      </c>
      <c r="E4" s="555">
        <f>Seating!D12</f>
        <v>1305000220</v>
      </c>
      <c r="F4" s="702">
        <f>IF(DATA!P24=0,"",DATA!P24)</f>
        <v>20</v>
      </c>
      <c r="G4" s="700">
        <f>IF(B4="",0,1)</f>
        <v>1</v>
      </c>
    </row>
    <row r="5" spans="2:7" ht="42" customHeight="1" x14ac:dyDescent="0.3">
      <c r="B5" s="556" t="str">
        <f>IF(C5="","","Room No 2")</f>
        <v>Room No 2</v>
      </c>
      <c r="C5" s="557">
        <f>Seating!C13</f>
        <v>1305000221</v>
      </c>
      <c r="D5" s="558" t="str">
        <f>IF(C5="","","to")</f>
        <v>to</v>
      </c>
      <c r="E5" s="558">
        <f>Seating!D13</f>
        <v>1305000240</v>
      </c>
      <c r="F5" s="703">
        <f>IF(DATA!P25=0,"",DATA!P25)</f>
        <v>20</v>
      </c>
      <c r="G5" s="700">
        <f>IF(B5="",0,1)</f>
        <v>1</v>
      </c>
    </row>
    <row r="6" spans="2:7" ht="42" customHeight="1" x14ac:dyDescent="0.3">
      <c r="B6" s="556" t="str">
        <f>IF(C6="","","Room No 3")</f>
        <v>Room No 3</v>
      </c>
      <c r="C6" s="557">
        <f>Seating!C14</f>
        <v>1305000241</v>
      </c>
      <c r="D6" s="558" t="str">
        <f t="shared" ref="D6:D16" si="0">IF(C6="","","to")</f>
        <v>to</v>
      </c>
      <c r="E6" s="558">
        <f>Seating!D14</f>
        <v>1305000270</v>
      </c>
      <c r="F6" s="703">
        <f>IF(DATA!P26=0,"",DATA!P26)</f>
        <v>30</v>
      </c>
      <c r="G6" s="700">
        <f t="shared" ref="G6:G18" si="1">IF(B6="",0,1)</f>
        <v>1</v>
      </c>
    </row>
    <row r="7" spans="2:7" ht="42" customHeight="1" x14ac:dyDescent="0.3">
      <c r="B7" s="556" t="str">
        <f>IF(C7="","","Room No 4")</f>
        <v>Room No 4</v>
      </c>
      <c r="C7" s="557">
        <f>Seating!C15</f>
        <v>1305000271</v>
      </c>
      <c r="D7" s="558" t="str">
        <f t="shared" si="0"/>
        <v>to</v>
      </c>
      <c r="E7" s="558">
        <f>Seating!D15</f>
        <v>1305000290</v>
      </c>
      <c r="F7" s="703">
        <f>IF(DATA!P27=0,"",DATA!P27)</f>
        <v>20</v>
      </c>
      <c r="G7" s="700">
        <f t="shared" si="1"/>
        <v>1</v>
      </c>
    </row>
    <row r="8" spans="2:7" ht="42" customHeight="1" x14ac:dyDescent="0.3">
      <c r="B8" s="556" t="str">
        <f>IF(C8="","","Room No 5")</f>
        <v>Room No 5</v>
      </c>
      <c r="C8" s="557">
        <f>Seating!C16</f>
        <v>1305000291</v>
      </c>
      <c r="D8" s="558" t="str">
        <f t="shared" si="0"/>
        <v>to</v>
      </c>
      <c r="E8" s="558">
        <f>Seating!D16</f>
        <v>1305000310</v>
      </c>
      <c r="F8" s="703">
        <f>IF(DATA!P28=0,"",DATA!P28)</f>
        <v>20</v>
      </c>
      <c r="G8" s="700">
        <f t="shared" si="1"/>
        <v>1</v>
      </c>
    </row>
    <row r="9" spans="2:7" ht="42" customHeight="1" x14ac:dyDescent="0.3">
      <c r="B9" s="556" t="str">
        <f>IF(C9="","","Room No 6")</f>
        <v>Room No 6</v>
      </c>
      <c r="C9" s="557">
        <f>Seating!C17</f>
        <v>1305000311</v>
      </c>
      <c r="D9" s="558" t="str">
        <f t="shared" si="0"/>
        <v>to</v>
      </c>
      <c r="E9" s="558">
        <f>Seating!D17</f>
        <v>1305000330</v>
      </c>
      <c r="F9" s="703">
        <f>IF(DATA!P29=0,"",DATA!P29)</f>
        <v>20</v>
      </c>
      <c r="G9" s="700">
        <f t="shared" si="1"/>
        <v>1</v>
      </c>
    </row>
    <row r="10" spans="2:7" ht="42" customHeight="1" x14ac:dyDescent="0.3">
      <c r="B10" s="556" t="str">
        <f>IF(C10="","","Room No 7")</f>
        <v>Room No 7</v>
      </c>
      <c r="C10" s="557">
        <f>Seating!C18</f>
        <v>1305000331</v>
      </c>
      <c r="D10" s="558" t="str">
        <f t="shared" si="0"/>
        <v>to</v>
      </c>
      <c r="E10" s="558">
        <f>Seating!D18</f>
        <v>1305000350</v>
      </c>
      <c r="F10" s="703">
        <f>IF(DATA!P30=0,"",DATA!P30)</f>
        <v>20</v>
      </c>
      <c r="G10" s="700">
        <f t="shared" si="1"/>
        <v>1</v>
      </c>
    </row>
    <row r="11" spans="2:7" ht="42" customHeight="1" x14ac:dyDescent="0.3">
      <c r="B11" s="556" t="str">
        <f>IF(C11="","","Room No 8")</f>
        <v>Room No 8</v>
      </c>
      <c r="C11" s="557">
        <f>Seating!C19</f>
        <v>1305000351</v>
      </c>
      <c r="D11" s="558" t="str">
        <f t="shared" si="0"/>
        <v>to</v>
      </c>
      <c r="E11" s="558">
        <f>Seating!D19</f>
        <v>1305000368</v>
      </c>
      <c r="F11" s="703">
        <f>IF(DATA!P31=0,"",DATA!P31)</f>
        <v>18</v>
      </c>
      <c r="G11" s="700">
        <f t="shared" si="1"/>
        <v>1</v>
      </c>
    </row>
    <row r="12" spans="2:7" ht="42" customHeight="1" x14ac:dyDescent="0.3">
      <c r="B12" s="556" t="str">
        <f>IF(C12="","","Room No 9")</f>
        <v>Room No 9</v>
      </c>
      <c r="C12" s="557">
        <f>Seating!C20</f>
        <v>1305000369</v>
      </c>
      <c r="D12" s="558" t="str">
        <f t="shared" si="0"/>
        <v>to</v>
      </c>
      <c r="E12" s="558">
        <f>Seating!D20</f>
        <v>1305000386</v>
      </c>
      <c r="F12" s="703">
        <f>IF(DATA!P32=0,"",DATA!P32)</f>
        <v>18</v>
      </c>
      <c r="G12" s="700">
        <f t="shared" si="1"/>
        <v>1</v>
      </c>
    </row>
    <row r="13" spans="2:7" ht="42" customHeight="1" x14ac:dyDescent="0.3">
      <c r="B13" s="556" t="str">
        <f>IF(C13="","","Room No 10")</f>
        <v>Room No 10</v>
      </c>
      <c r="C13" s="557">
        <f>Seating!C21</f>
        <v>1305000387</v>
      </c>
      <c r="D13" s="558" t="str">
        <f t="shared" si="0"/>
        <v>to</v>
      </c>
      <c r="E13" s="558">
        <f>Seating!D21</f>
        <v>1305000406</v>
      </c>
      <c r="F13" s="703">
        <f>IF(DATA!P33=0,"",DATA!P33)</f>
        <v>20</v>
      </c>
      <c r="G13" s="700">
        <f t="shared" si="1"/>
        <v>1</v>
      </c>
    </row>
    <row r="14" spans="2:7" ht="42" customHeight="1" x14ac:dyDescent="0.3">
      <c r="B14" s="556" t="str">
        <f>IF(C14="","","Room No 11")</f>
        <v/>
      </c>
      <c r="C14" s="557" t="str">
        <f>Seating!C22</f>
        <v/>
      </c>
      <c r="D14" s="558" t="str">
        <f t="shared" si="0"/>
        <v/>
      </c>
      <c r="E14" s="558" t="str">
        <f>Seating!D22</f>
        <v/>
      </c>
      <c r="F14" s="703" t="str">
        <f>IF(DATA!P34=0,"",DATA!P34)</f>
        <v/>
      </c>
      <c r="G14" s="700">
        <f t="shared" si="1"/>
        <v>0</v>
      </c>
    </row>
    <row r="15" spans="2:7" ht="42" customHeight="1" x14ac:dyDescent="0.3">
      <c r="B15" s="556" t="str">
        <f>IF(C15="","","Room No 12")</f>
        <v/>
      </c>
      <c r="C15" s="557" t="str">
        <f>Seating!C23</f>
        <v/>
      </c>
      <c r="D15" s="558" t="str">
        <f t="shared" si="0"/>
        <v/>
      </c>
      <c r="E15" s="558" t="str">
        <f>Seating!D23</f>
        <v/>
      </c>
      <c r="F15" s="703" t="str">
        <f>IF(DATA!P35=0,"",DATA!P35)</f>
        <v/>
      </c>
      <c r="G15" s="700">
        <f t="shared" si="1"/>
        <v>0</v>
      </c>
    </row>
    <row r="16" spans="2:7" ht="42" customHeight="1" x14ac:dyDescent="0.3">
      <c r="B16" s="556" t="str">
        <f>IF(C16="","","Room No 13")</f>
        <v/>
      </c>
      <c r="C16" s="557" t="str">
        <f>Seating!C24</f>
        <v/>
      </c>
      <c r="D16" s="558" t="str">
        <f t="shared" si="0"/>
        <v/>
      </c>
      <c r="E16" s="558" t="str">
        <f>Seating!D24</f>
        <v/>
      </c>
      <c r="F16" s="703" t="str">
        <f>IF(DATA!P36=0,"",DATA!P36)</f>
        <v/>
      </c>
      <c r="G16" s="700">
        <f t="shared" si="1"/>
        <v>0</v>
      </c>
    </row>
    <row r="17" spans="2:7" ht="42" customHeight="1" x14ac:dyDescent="0.3">
      <c r="B17" s="556" t="str">
        <f>IF(C17="","","Room No 14")</f>
        <v/>
      </c>
      <c r="C17" s="557" t="str">
        <f>Seating!C25</f>
        <v/>
      </c>
      <c r="D17" s="558" t="str">
        <f>IF(C17="","","to")</f>
        <v/>
      </c>
      <c r="E17" s="558" t="str">
        <f>Seating!D25</f>
        <v/>
      </c>
      <c r="F17" s="703" t="str">
        <f>IF(DATA!P37=0,"",DATA!P37)</f>
        <v/>
      </c>
      <c r="G17" s="700">
        <f t="shared" si="1"/>
        <v>0</v>
      </c>
    </row>
    <row r="18" spans="2:7" ht="42" customHeight="1" thickBot="1" x14ac:dyDescent="0.35">
      <c r="B18" s="559" t="str">
        <f>IF(C18="","","Room No 15")</f>
        <v/>
      </c>
      <c r="C18" s="560" t="str">
        <f>Seating!C26</f>
        <v/>
      </c>
      <c r="D18" s="561" t="str">
        <f>IF(C18="","","to")</f>
        <v/>
      </c>
      <c r="E18" s="561" t="str">
        <f>Seating!D26</f>
        <v/>
      </c>
      <c r="F18" s="701" t="str">
        <f>IF(DATA!P38=0,"",DATA!P38)</f>
        <v/>
      </c>
      <c r="G18" s="700">
        <f t="shared" si="1"/>
        <v>0</v>
      </c>
    </row>
    <row r="19" spans="2:7" x14ac:dyDescent="0.3">
      <c r="B19" s="888" t="s">
        <v>356</v>
      </c>
      <c r="C19" s="888"/>
      <c r="D19" s="888"/>
      <c r="E19" s="888"/>
      <c r="F19" s="652"/>
    </row>
  </sheetData>
  <sheetProtection algorithmName="SHA-512" hashValue="WbzcyIVatCE3gyZ6c7OLSzpgprSDF3kBqF+juRHSsh7IWUK/FtTaUPMCUmgyKW6vxuvDt9yGncuRKKKr0TV2Qw==" saltValue="GFUe0Zd2YNwuDNA0v+0b0A==" spinCount="100000" sheet="1" objects="1" scenarios="1" sort="0" autoFilter="0"/>
  <autoFilter ref="G3:G19" xr:uid="{BE3C956A-54A2-4AB0-8408-4629AA94CCC4}"/>
  <mergeCells count="3">
    <mergeCell ref="B19:E19"/>
    <mergeCell ref="B2:F2"/>
    <mergeCell ref="B3:F3"/>
  </mergeCells>
  <phoneticPr fontId="164" type="noConversion"/>
  <pageMargins left="0.31496062992125984" right="0.23622047244094491" top="0.39370078740157483" bottom="0.31496062992125984" header="0.31496062992125984" footer="0.19685039370078741"/>
  <pageSetup paperSize="9" orientation="portrait" horizontalDpi="4294967293" verticalDpi="0" r:id="rId1"/>
  <ignoredErrors>
    <ignoredError sqref="B4:E18 F4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32</vt:i4>
      </vt:variant>
    </vt:vector>
  </HeadingPairs>
  <TitlesOfParts>
    <vt:vector size="66" baseType="lpstr">
      <vt:lpstr>DATA</vt:lpstr>
      <vt:lpstr>DO Dairy</vt:lpstr>
      <vt:lpstr>Medium</vt:lpstr>
      <vt:lpstr>Code Wise Q.P</vt:lpstr>
      <vt:lpstr>Stickers</vt:lpstr>
      <vt:lpstr>Seating</vt:lpstr>
      <vt:lpstr>Q P A (AP)</vt:lpstr>
      <vt:lpstr>Q P A (TS)</vt:lpstr>
      <vt:lpstr>Room Allot</vt:lpstr>
      <vt:lpstr>Room Plan</vt:lpstr>
      <vt:lpstr>Exams Staff</vt:lpstr>
      <vt:lpstr>Attendance</vt:lpstr>
      <vt:lpstr>Room Allotment</vt:lpstr>
      <vt:lpstr>Speed Post</vt:lpstr>
      <vt:lpstr>Bundle Slips</vt:lpstr>
      <vt:lpstr>Pad Slips</vt:lpstr>
      <vt:lpstr>Room</vt:lpstr>
      <vt:lpstr>Proforma -II (AP)</vt:lpstr>
      <vt:lpstr>Proforma-II (TS)</vt:lpstr>
      <vt:lpstr>Proforma -III  (AP)</vt:lpstr>
      <vt:lpstr>Proforma-III  (TS)</vt:lpstr>
      <vt:lpstr>Proforma-IV</vt:lpstr>
      <vt:lpstr>Proforma-V</vt:lpstr>
      <vt:lpstr>Proforma-VI</vt:lpstr>
      <vt:lpstr>Absentees</vt:lpstr>
      <vt:lpstr>Consolidated Absentees</vt:lpstr>
      <vt:lpstr>Remuneration</vt:lpstr>
      <vt:lpstr>Speed Post Account</vt:lpstr>
      <vt:lpstr>Chief Letter</vt:lpstr>
      <vt:lpstr>TA&amp; DA</vt:lpstr>
      <vt:lpstr>Relieving certificate</vt:lpstr>
      <vt:lpstr>Balance TA &amp; DA</vt:lpstr>
      <vt:lpstr>Receipt</vt:lpstr>
      <vt:lpstr>Visitors Dairy</vt:lpstr>
      <vt:lpstr>Absentees!Print_Area</vt:lpstr>
      <vt:lpstr>Attendance!Print_Area</vt:lpstr>
      <vt:lpstr>'Balance TA &amp; DA'!Print_Area</vt:lpstr>
      <vt:lpstr>'Bundle Slips'!Print_Area</vt:lpstr>
      <vt:lpstr>'Chief Letter'!Print_Area</vt:lpstr>
      <vt:lpstr>'Code Wise Q.P'!Print_Area</vt:lpstr>
      <vt:lpstr>'Consolidated Absentees'!Print_Area</vt:lpstr>
      <vt:lpstr>'DO Dairy'!Print_Area</vt:lpstr>
      <vt:lpstr>'Exams Staff'!Print_Area</vt:lpstr>
      <vt:lpstr>'Pad Slips'!Print_Area</vt:lpstr>
      <vt:lpstr>'Proforma -II (AP)'!Print_Area</vt:lpstr>
      <vt:lpstr>'Proforma -III  (AP)'!Print_Area</vt:lpstr>
      <vt:lpstr>'Proforma-II (TS)'!Print_Area</vt:lpstr>
      <vt:lpstr>'Proforma-III  (TS)'!Print_Area</vt:lpstr>
      <vt:lpstr>'Proforma-IV'!Print_Area</vt:lpstr>
      <vt:lpstr>'Proforma-V'!Print_Area</vt:lpstr>
      <vt:lpstr>'Proforma-VI'!Print_Area</vt:lpstr>
      <vt:lpstr>'Q P A (AP)'!Print_Area</vt:lpstr>
      <vt:lpstr>'Q P A (TS)'!Print_Area</vt:lpstr>
      <vt:lpstr>Receipt!Print_Area</vt:lpstr>
      <vt:lpstr>'Relieving certificate'!Print_Area</vt:lpstr>
      <vt:lpstr>Remuneration!Print_Area</vt:lpstr>
      <vt:lpstr>Room!Print_Area</vt:lpstr>
      <vt:lpstr>'Room Allot'!Print_Area</vt:lpstr>
      <vt:lpstr>'Room Allotment'!Print_Area</vt:lpstr>
      <vt:lpstr>'Room Plan'!Print_Area</vt:lpstr>
      <vt:lpstr>Seating!Print_Area</vt:lpstr>
      <vt:lpstr>'Speed Post'!Print_Area</vt:lpstr>
      <vt:lpstr>'Speed Post Account'!Print_Area</vt:lpstr>
      <vt:lpstr>Stickers!Print_Area</vt:lpstr>
      <vt:lpstr>'TA&amp; DA'!Print_Area</vt:lpstr>
      <vt:lpstr>'Visitors Dairy'!Print_Area</vt:lpstr>
    </vt:vector>
  </TitlesOfParts>
  <Company>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Ramanjaneyulu C</cp:lastModifiedBy>
  <cp:lastPrinted>2024-02-20T00:56:33Z</cp:lastPrinted>
  <dcterms:created xsi:type="dcterms:W3CDTF">2014-02-12T23:10:19Z</dcterms:created>
  <dcterms:modified xsi:type="dcterms:W3CDTF">2024-02-21T00:57:20Z</dcterms:modified>
</cp:coreProperties>
</file>