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utta\Utilities\Transfers 2023\Saved\"/>
    </mc:Choice>
  </mc:AlternateContent>
  <workbookProtection revisionsAlgorithmName="SHA-512" revisionsHashValue="U4mum1dt5m9TI0BjQ2C/ovaL+PKbFbLNPwWoZpos6disSJeOjE0tVi308P67hJJpUM0rV4bU3Ce/UDab1cy6OQ==" revisionsSaltValue="IxCNW6fWWkYbdfpfZDqVyw==" revisionsSpinCount="100000" lockRevision="1"/>
  <bookViews>
    <workbookView xWindow="0" yWindow="0" windowWidth="20490" windowHeight="8445" tabRatio="745"/>
  </bookViews>
  <sheets>
    <sheet name="Instructions &amp; Information" sheetId="1" r:id="rId1"/>
    <sheet name="Data" sheetId="2" r:id="rId2"/>
    <sheet name="Option Form &amp; Request Ltr" sheetId="3" r:id="rId3"/>
    <sheet name="Straightaway_FR 22B" sheetId="4" r:id="rId4"/>
    <sheet name="FR 22a(i) &amp; FR 22B" sheetId="5" r:id="rId5"/>
  </sheets>
  <definedNames>
    <definedName name="Z_40B401B6_AAEE_4739_9C1E_2CC109209B4B_.wvu.Cols" localSheetId="1" hidden="1">Data!$J:$XFD</definedName>
    <definedName name="Z_40B401B6_AAEE_4739_9C1E_2CC109209B4B_.wvu.Cols" localSheetId="4" hidden="1">'FR 22a(i) &amp; FR 22B'!$AC:$XFD</definedName>
    <definedName name="Z_40B401B6_AAEE_4739_9C1E_2CC109209B4B_.wvu.Cols" localSheetId="0" hidden="1">'Instructions &amp; Information'!$Z:$XFD</definedName>
    <definedName name="Z_40B401B6_AAEE_4739_9C1E_2CC109209B4B_.wvu.Cols" localSheetId="2" hidden="1">'Option Form &amp; Request Ltr'!$AJ:$XFD</definedName>
    <definedName name="Z_40B401B6_AAEE_4739_9C1E_2CC109209B4B_.wvu.Cols" localSheetId="3" hidden="1">'Straightaway_FR 22B'!$AF:$XFD</definedName>
    <definedName name="Z_40B401B6_AAEE_4739_9C1E_2CC109209B4B_.wvu.Rows" localSheetId="1" hidden="1">Data!$971:$1048576,Data!$26:$970</definedName>
    <definedName name="Z_40B401B6_AAEE_4739_9C1E_2CC109209B4B_.wvu.Rows" localSheetId="4" hidden="1">'FR 22a(i) &amp; FR 22B'!$86:$1048576</definedName>
    <definedName name="Z_40B401B6_AAEE_4739_9C1E_2CC109209B4B_.wvu.Rows" localSheetId="0" hidden="1">'Instructions &amp; Information'!$678:$1048576,'Instructions &amp; Information'!$75:$677</definedName>
    <definedName name="Z_40B401B6_AAEE_4739_9C1E_2CC109209B4B_.wvu.Rows" localSheetId="2" hidden="1">'Option Form &amp; Request Ltr'!$356:$1048576,'Option Form &amp; Request Ltr'!$96:$351</definedName>
    <definedName name="Z_40B401B6_AAEE_4739_9C1E_2CC109209B4B_.wvu.Rows" localSheetId="3" hidden="1">'Straightaway_FR 22B'!$44:$1048576</definedName>
  </definedNames>
  <calcPr calcId="152511"/>
  <customWorkbookViews>
    <customWorkbookView name="putta - Personal View" guid="{40B401B6-AAEE-4739-9C1E-2CC109209B4B}" mergeInterval="0" personalView="1" maximized="1" xWindow="-8" yWindow="-8" windowWidth="1382" windowHeight="744" tabRatio="745" activeSheetId="1" showFormulaBar="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8" i="5" l="1"/>
  <c r="B74" i="5"/>
  <c r="E56" i="5"/>
  <c r="E55" i="5"/>
  <c r="C27" i="4"/>
  <c r="C25" i="4"/>
  <c r="C65" i="5"/>
  <c r="C23" i="5"/>
  <c r="B79" i="5" l="1"/>
  <c r="B34" i="5"/>
  <c r="C72" i="5"/>
  <c r="C30" i="4"/>
  <c r="T66" i="5"/>
  <c r="T24" i="5"/>
  <c r="S65" i="5"/>
  <c r="S68" i="5" s="1"/>
  <c r="S23" i="5"/>
  <c r="C64" i="5" l="1"/>
  <c r="B46" i="5"/>
  <c r="B58" i="5"/>
  <c r="C53" i="5"/>
  <c r="C49" i="5"/>
  <c r="E14" i="5"/>
  <c r="I11" i="1" l="1"/>
  <c r="I9" i="1" l="1"/>
  <c r="D18" i="1"/>
  <c r="D20" i="1" s="1"/>
  <c r="D22" i="1" s="1"/>
  <c r="D24" i="1" s="1"/>
  <c r="D26" i="1" s="1"/>
  <c r="D28" i="1" s="1"/>
  <c r="D30" i="1" s="1"/>
  <c r="D32" i="1" s="1"/>
  <c r="D34" i="1" s="1"/>
  <c r="D36" i="1" s="1"/>
  <c r="D38" i="1" s="1"/>
  <c r="D40" i="1" s="1"/>
  <c r="D42" i="1" s="1"/>
  <c r="D44" i="1" s="1"/>
  <c r="D46" i="1" s="1"/>
  <c r="D48" i="1" s="1"/>
  <c r="D50" i="1" s="1"/>
  <c r="D52" i="1" s="1"/>
  <c r="D54" i="1" s="1"/>
  <c r="D56" i="1" s="1"/>
  <c r="D58" i="1" s="1"/>
  <c r="D60" i="1" s="1"/>
  <c r="D62" i="1" s="1"/>
  <c r="D64" i="1" s="1"/>
  <c r="D66" i="1" s="1"/>
  <c r="D68" i="1" s="1"/>
  <c r="D70" i="1" s="1"/>
  <c r="D17" i="1"/>
  <c r="D19" i="1" s="1"/>
  <c r="D21" i="1" s="1"/>
  <c r="D23" i="1" s="1"/>
  <c r="D25" i="1" s="1"/>
  <c r="D27" i="1" s="1"/>
  <c r="D29" i="1" s="1"/>
  <c r="D31" i="1" s="1"/>
  <c r="D33" i="1" s="1"/>
  <c r="D35" i="1" s="1"/>
  <c r="D37" i="1" s="1"/>
  <c r="D39" i="1" s="1"/>
  <c r="D41" i="1" s="1"/>
  <c r="D43" i="1" s="1"/>
  <c r="D45" i="1" s="1"/>
  <c r="D47" i="1" s="1"/>
  <c r="D49" i="1" s="1"/>
  <c r="D51" i="1" s="1"/>
  <c r="D53" i="1" s="1"/>
  <c r="D55" i="1" s="1"/>
  <c r="D57" i="1" s="1"/>
  <c r="D59" i="1" s="1"/>
  <c r="D61" i="1" s="1"/>
  <c r="D63" i="1" s="1"/>
  <c r="D65" i="1" s="1"/>
  <c r="D67" i="1" s="1"/>
  <c r="D69" i="1" s="1"/>
  <c r="H12" i="1"/>
  <c r="G12" i="1"/>
  <c r="M20" i="1" l="1"/>
  <c r="I18" i="1"/>
  <c r="M30" i="1"/>
  <c r="E24" i="1"/>
  <c r="I34" i="1"/>
  <c r="I50" i="1"/>
  <c r="M60" i="1"/>
  <c r="E26" i="1"/>
  <c r="I36" i="1"/>
  <c r="E42" i="1"/>
  <c r="M46" i="1"/>
  <c r="I52" i="1"/>
  <c r="E58" i="1"/>
  <c r="M62" i="1"/>
  <c r="I68" i="1"/>
  <c r="I26" i="1"/>
  <c r="E32" i="1"/>
  <c r="M36" i="1"/>
  <c r="I42" i="1"/>
  <c r="E48" i="1"/>
  <c r="M52" i="1"/>
  <c r="I58" i="1"/>
  <c r="E64" i="1"/>
  <c r="M70" i="1"/>
  <c r="M28" i="1"/>
  <c r="E40" i="1"/>
  <c r="M44" i="1"/>
  <c r="E56" i="1"/>
  <c r="I66" i="1"/>
  <c r="M22" i="1"/>
  <c r="I28" i="1"/>
  <c r="E34" i="1"/>
  <c r="M38" i="1"/>
  <c r="I44" i="1"/>
  <c r="E50" i="1"/>
  <c r="M54" i="1"/>
  <c r="I60" i="1"/>
  <c r="E66" i="1"/>
  <c r="M68" i="1"/>
  <c r="E20" i="1"/>
  <c r="F22" i="1"/>
  <c r="I24" i="1"/>
  <c r="M26" i="1"/>
  <c r="E30" i="1"/>
  <c r="I32" i="1"/>
  <c r="M34" i="1"/>
  <c r="E38" i="1"/>
  <c r="I40" i="1"/>
  <c r="M42" i="1"/>
  <c r="E46" i="1"/>
  <c r="I48" i="1"/>
  <c r="M50" i="1"/>
  <c r="E54" i="1"/>
  <c r="I56" i="1"/>
  <c r="M58" i="1"/>
  <c r="E62" i="1"/>
  <c r="I64" i="1"/>
  <c r="M66" i="1"/>
  <c r="E70" i="1"/>
  <c r="E18" i="1"/>
  <c r="M18" i="1"/>
  <c r="M16" i="1"/>
  <c r="P20" i="1"/>
  <c r="L20" i="1"/>
  <c r="H20" i="1"/>
  <c r="P70" i="1"/>
  <c r="L70" i="1"/>
  <c r="H70" i="1"/>
  <c r="P68" i="1"/>
  <c r="L68" i="1"/>
  <c r="H68" i="1"/>
  <c r="P66" i="1"/>
  <c r="L66" i="1"/>
  <c r="H66" i="1"/>
  <c r="P64" i="1"/>
  <c r="L64" i="1"/>
  <c r="H64" i="1"/>
  <c r="P62" i="1"/>
  <c r="L62" i="1"/>
  <c r="H62" i="1"/>
  <c r="P60" i="1"/>
  <c r="L60" i="1"/>
  <c r="H60" i="1"/>
  <c r="P58" i="1"/>
  <c r="L58" i="1"/>
  <c r="H58" i="1"/>
  <c r="P56" i="1"/>
  <c r="L56" i="1"/>
  <c r="H56" i="1"/>
  <c r="P54" i="1"/>
  <c r="L54" i="1"/>
  <c r="H54" i="1"/>
  <c r="P52" i="1"/>
  <c r="L52" i="1"/>
  <c r="H52" i="1"/>
  <c r="P50" i="1"/>
  <c r="L50" i="1"/>
  <c r="H50" i="1"/>
  <c r="P48" i="1"/>
  <c r="L48" i="1"/>
  <c r="H48" i="1"/>
  <c r="P46" i="1"/>
  <c r="L46" i="1"/>
  <c r="H46" i="1"/>
  <c r="P44" i="1"/>
  <c r="L44" i="1"/>
  <c r="H44" i="1"/>
  <c r="P42" i="1"/>
  <c r="L42" i="1"/>
  <c r="H42" i="1"/>
  <c r="P40" i="1"/>
  <c r="L40" i="1"/>
  <c r="H40" i="1"/>
  <c r="P38" i="1"/>
  <c r="L38" i="1"/>
  <c r="H38" i="1"/>
  <c r="P36" i="1"/>
  <c r="L36" i="1"/>
  <c r="H36" i="1"/>
  <c r="P34" i="1"/>
  <c r="L34" i="1"/>
  <c r="H34" i="1"/>
  <c r="P32" i="1"/>
  <c r="L32" i="1"/>
  <c r="H32" i="1"/>
  <c r="P30" i="1"/>
  <c r="L30" i="1"/>
  <c r="H30" i="1"/>
  <c r="P28" i="1"/>
  <c r="L28" i="1"/>
  <c r="H28" i="1"/>
  <c r="P26" i="1"/>
  <c r="L26" i="1"/>
  <c r="H26" i="1"/>
  <c r="P24" i="1"/>
  <c r="L24" i="1"/>
  <c r="H24" i="1"/>
  <c r="P22" i="1"/>
  <c r="L22" i="1"/>
  <c r="J23" i="1"/>
  <c r="E22" i="1"/>
  <c r="F18" i="1"/>
  <c r="J18" i="1"/>
  <c r="N18" i="1"/>
  <c r="N16" i="1"/>
  <c r="O20" i="1"/>
  <c r="K20" i="1"/>
  <c r="G20" i="1"/>
  <c r="O70" i="1"/>
  <c r="K70" i="1"/>
  <c r="G70" i="1"/>
  <c r="O68" i="1"/>
  <c r="K68" i="1"/>
  <c r="G68" i="1"/>
  <c r="O66" i="1"/>
  <c r="K66" i="1"/>
  <c r="G66" i="1"/>
  <c r="O64" i="1"/>
  <c r="K64" i="1"/>
  <c r="G64" i="1"/>
  <c r="O62" i="1"/>
  <c r="K62" i="1"/>
  <c r="G62" i="1"/>
  <c r="O60" i="1"/>
  <c r="K60" i="1"/>
  <c r="G60" i="1"/>
  <c r="O58" i="1"/>
  <c r="K58" i="1"/>
  <c r="G58" i="1"/>
  <c r="O56" i="1"/>
  <c r="K56" i="1"/>
  <c r="G56" i="1"/>
  <c r="O54" i="1"/>
  <c r="K54" i="1"/>
  <c r="G54" i="1"/>
  <c r="O52" i="1"/>
  <c r="K52" i="1"/>
  <c r="G52" i="1"/>
  <c r="O50" i="1"/>
  <c r="K50" i="1"/>
  <c r="G50" i="1"/>
  <c r="O48" i="1"/>
  <c r="K48" i="1"/>
  <c r="G48" i="1"/>
  <c r="O46" i="1"/>
  <c r="K46" i="1"/>
  <c r="G46" i="1"/>
  <c r="O44" i="1"/>
  <c r="K44" i="1"/>
  <c r="G44" i="1"/>
  <c r="O42" i="1"/>
  <c r="K42" i="1"/>
  <c r="G42" i="1"/>
  <c r="O40" i="1"/>
  <c r="K40" i="1"/>
  <c r="G40" i="1"/>
  <c r="O38" i="1"/>
  <c r="K38" i="1"/>
  <c r="G38" i="1"/>
  <c r="O36" i="1"/>
  <c r="K36" i="1"/>
  <c r="G36" i="1"/>
  <c r="O34" i="1"/>
  <c r="K34" i="1"/>
  <c r="G34" i="1"/>
  <c r="O32" i="1"/>
  <c r="K32" i="1"/>
  <c r="G32" i="1"/>
  <c r="O30" i="1"/>
  <c r="K30" i="1"/>
  <c r="G30" i="1"/>
  <c r="O28" i="1"/>
  <c r="K28" i="1"/>
  <c r="G28" i="1"/>
  <c r="O26" i="1"/>
  <c r="K26" i="1"/>
  <c r="G26" i="1"/>
  <c r="O24" i="1"/>
  <c r="K24" i="1"/>
  <c r="G24" i="1"/>
  <c r="O22" i="1"/>
  <c r="K22" i="1"/>
  <c r="H22" i="1"/>
  <c r="L18" i="1"/>
  <c r="I20" i="1"/>
  <c r="G18" i="1"/>
  <c r="K18" i="1"/>
  <c r="O18" i="1"/>
  <c r="O16" i="1"/>
  <c r="N20" i="1"/>
  <c r="J20" i="1"/>
  <c r="F20" i="1"/>
  <c r="N70" i="1"/>
  <c r="J70" i="1"/>
  <c r="F70" i="1"/>
  <c r="N68" i="1"/>
  <c r="J68" i="1"/>
  <c r="F68" i="1"/>
  <c r="N66" i="1"/>
  <c r="J66" i="1"/>
  <c r="F66" i="1"/>
  <c r="N64" i="1"/>
  <c r="J64" i="1"/>
  <c r="F64" i="1"/>
  <c r="N62" i="1"/>
  <c r="J62" i="1"/>
  <c r="F62" i="1"/>
  <c r="N60" i="1"/>
  <c r="J60" i="1"/>
  <c r="F60" i="1"/>
  <c r="N58" i="1"/>
  <c r="J58" i="1"/>
  <c r="F58" i="1"/>
  <c r="N56" i="1"/>
  <c r="J56" i="1"/>
  <c r="F56" i="1"/>
  <c r="N54" i="1"/>
  <c r="J54" i="1"/>
  <c r="F54" i="1"/>
  <c r="N52" i="1"/>
  <c r="J52" i="1"/>
  <c r="F52" i="1"/>
  <c r="N50" i="1"/>
  <c r="J50" i="1"/>
  <c r="F50" i="1"/>
  <c r="N48" i="1"/>
  <c r="J48" i="1"/>
  <c r="F48" i="1"/>
  <c r="N46" i="1"/>
  <c r="J46" i="1"/>
  <c r="F46" i="1"/>
  <c r="N44" i="1"/>
  <c r="J44" i="1"/>
  <c r="F44" i="1"/>
  <c r="N42" i="1"/>
  <c r="J42" i="1"/>
  <c r="F42" i="1"/>
  <c r="N40" i="1"/>
  <c r="J40" i="1"/>
  <c r="F40" i="1"/>
  <c r="N38" i="1"/>
  <c r="J38" i="1"/>
  <c r="F38" i="1"/>
  <c r="N36" i="1"/>
  <c r="J36" i="1"/>
  <c r="F36" i="1"/>
  <c r="N34" i="1"/>
  <c r="J34" i="1"/>
  <c r="F34" i="1"/>
  <c r="N32" i="1"/>
  <c r="J32" i="1"/>
  <c r="F32" i="1"/>
  <c r="N30" i="1"/>
  <c r="J30" i="1"/>
  <c r="F30" i="1"/>
  <c r="N28" i="1"/>
  <c r="J28" i="1"/>
  <c r="F28" i="1"/>
  <c r="N26" i="1"/>
  <c r="J26" i="1"/>
  <c r="F26" i="1"/>
  <c r="N24" i="1"/>
  <c r="J24" i="1"/>
  <c r="F24" i="1"/>
  <c r="N22" i="1"/>
  <c r="J22" i="1"/>
  <c r="G22" i="1"/>
  <c r="H18" i="1"/>
  <c r="P18" i="1"/>
  <c r="P16" i="1"/>
  <c r="I22" i="1"/>
  <c r="M24" i="1"/>
  <c r="E28" i="1"/>
  <c r="I30" i="1"/>
  <c r="M32" i="1"/>
  <c r="E36" i="1"/>
  <c r="I38" i="1"/>
  <c r="M40" i="1"/>
  <c r="E44" i="1"/>
  <c r="I46" i="1"/>
  <c r="M48" i="1"/>
  <c r="E52" i="1"/>
  <c r="I54" i="1"/>
  <c r="M56" i="1"/>
  <c r="E60" i="1"/>
  <c r="I62" i="1"/>
  <c r="M64" i="1"/>
  <c r="E68" i="1"/>
  <c r="I70" i="1"/>
  <c r="M17" i="1"/>
  <c r="O45" i="1"/>
  <c r="P45" i="1"/>
  <c r="E19" i="1"/>
  <c r="I19" i="1"/>
  <c r="M19" i="1"/>
  <c r="E21" i="1"/>
  <c r="I21" i="1"/>
  <c r="M21" i="1"/>
  <c r="E23" i="1"/>
  <c r="I23" i="1"/>
  <c r="M23" i="1"/>
  <c r="E25" i="1"/>
  <c r="I25" i="1"/>
  <c r="M25" i="1"/>
  <c r="E27" i="1"/>
  <c r="I27" i="1"/>
  <c r="M27" i="1"/>
  <c r="E29" i="1"/>
  <c r="I29" i="1"/>
  <c r="M29" i="1"/>
  <c r="F19" i="1"/>
  <c r="J19" i="1"/>
  <c r="N19" i="1"/>
  <c r="F21" i="1"/>
  <c r="J21" i="1"/>
  <c r="N21" i="1"/>
  <c r="F23" i="1"/>
  <c r="N23" i="1"/>
  <c r="F25" i="1"/>
  <c r="J25" i="1"/>
  <c r="N25" i="1"/>
  <c r="F27" i="1"/>
  <c r="J27" i="1"/>
  <c r="N27" i="1"/>
  <c r="F29" i="1"/>
  <c r="J29" i="1"/>
  <c r="N29" i="1"/>
  <c r="G19" i="1"/>
  <c r="K19" i="1"/>
  <c r="O19" i="1"/>
  <c r="G21" i="1"/>
  <c r="K21" i="1"/>
  <c r="O21" i="1"/>
  <c r="G23" i="1"/>
  <c r="K23" i="1"/>
  <c r="O23" i="1"/>
  <c r="G25" i="1"/>
  <c r="K25" i="1"/>
  <c r="O25" i="1"/>
  <c r="G27" i="1"/>
  <c r="K27" i="1"/>
  <c r="O27" i="1"/>
  <c r="G29" i="1"/>
  <c r="K29" i="1"/>
  <c r="O29" i="1"/>
  <c r="P29" i="1"/>
  <c r="L27" i="1"/>
  <c r="P21" i="1"/>
  <c r="L29" i="1"/>
  <c r="H27" i="1"/>
  <c r="P23" i="1"/>
  <c r="L21" i="1"/>
  <c r="H19" i="1"/>
  <c r="H29" i="1"/>
  <c r="P25" i="1"/>
  <c r="L23" i="1"/>
  <c r="H21" i="1"/>
  <c r="H25" i="1"/>
  <c r="L19" i="1"/>
  <c r="P27" i="1"/>
  <c r="L25" i="1"/>
  <c r="H23" i="1"/>
  <c r="P19" i="1"/>
  <c r="G17" i="1"/>
  <c r="M15" i="1"/>
  <c r="I17" i="1"/>
  <c r="E33" i="1"/>
  <c r="I35" i="1"/>
  <c r="M37" i="1"/>
  <c r="E41" i="1"/>
  <c r="I43" i="1"/>
  <c r="M45" i="1"/>
  <c r="E49" i="1"/>
  <c r="I51" i="1"/>
  <c r="M53" i="1"/>
  <c r="E57" i="1"/>
  <c r="I59" i="1"/>
  <c r="M61" i="1"/>
  <c r="E65" i="1"/>
  <c r="I67" i="1"/>
  <c r="M69" i="1"/>
  <c r="J17" i="1"/>
  <c r="F33" i="1"/>
  <c r="J35" i="1"/>
  <c r="N37" i="1"/>
  <c r="F41" i="1"/>
  <c r="J43" i="1"/>
  <c r="N45" i="1"/>
  <c r="F49" i="1"/>
  <c r="J51" i="1"/>
  <c r="N53" i="1"/>
  <c r="F57" i="1"/>
  <c r="N57" i="1"/>
  <c r="F61" i="1"/>
  <c r="J63" i="1"/>
  <c r="N65" i="1"/>
  <c r="N69" i="1"/>
  <c r="F17" i="1"/>
  <c r="E31" i="1"/>
  <c r="M31" i="1"/>
  <c r="I33" i="1"/>
  <c r="E35" i="1"/>
  <c r="M35" i="1"/>
  <c r="I37" i="1"/>
  <c r="E39" i="1"/>
  <c r="M39" i="1"/>
  <c r="I41" i="1"/>
  <c r="E43" i="1"/>
  <c r="M43" i="1"/>
  <c r="I45" i="1"/>
  <c r="E47" i="1"/>
  <c r="M47" i="1"/>
  <c r="I49" i="1"/>
  <c r="E51" i="1"/>
  <c r="M51" i="1"/>
  <c r="I53" i="1"/>
  <c r="E55" i="1"/>
  <c r="M55" i="1"/>
  <c r="I57" i="1"/>
  <c r="E59" i="1"/>
  <c r="M59" i="1"/>
  <c r="I61" i="1"/>
  <c r="E63" i="1"/>
  <c r="M63" i="1"/>
  <c r="I65" i="1"/>
  <c r="E67" i="1"/>
  <c r="M67" i="1"/>
  <c r="I69" i="1"/>
  <c r="P15" i="1"/>
  <c r="O17" i="1"/>
  <c r="K17" i="1"/>
  <c r="O15" i="1"/>
  <c r="I31" i="1"/>
  <c r="M33" i="1"/>
  <c r="E37" i="1"/>
  <c r="I39" i="1"/>
  <c r="M41" i="1"/>
  <c r="E45" i="1"/>
  <c r="I47" i="1"/>
  <c r="M49" i="1"/>
  <c r="E53" i="1"/>
  <c r="I55" i="1"/>
  <c r="M57" i="1"/>
  <c r="E61" i="1"/>
  <c r="I63" i="1"/>
  <c r="M65" i="1"/>
  <c r="E69" i="1"/>
  <c r="E17" i="1"/>
  <c r="J31" i="1"/>
  <c r="N33" i="1"/>
  <c r="F37" i="1"/>
  <c r="J39" i="1"/>
  <c r="N41" i="1"/>
  <c r="F45" i="1"/>
  <c r="J47" i="1"/>
  <c r="N49" i="1"/>
  <c r="F53" i="1"/>
  <c r="J55" i="1"/>
  <c r="J59" i="1"/>
  <c r="N61" i="1"/>
  <c r="F65" i="1"/>
  <c r="J67" i="1"/>
  <c r="F69" i="1"/>
  <c r="P69" i="1"/>
  <c r="N17" i="1"/>
  <c r="F31" i="1"/>
  <c r="N31" i="1"/>
  <c r="J33" i="1"/>
  <c r="F35" i="1"/>
  <c r="N35" i="1"/>
  <c r="J37" i="1"/>
  <c r="F39" i="1"/>
  <c r="N39" i="1"/>
  <c r="J41" i="1"/>
  <c r="F43" i="1"/>
  <c r="N43" i="1"/>
  <c r="J45" i="1"/>
  <c r="F47" i="1"/>
  <c r="N47" i="1"/>
  <c r="J49" i="1"/>
  <c r="F51" i="1"/>
  <c r="N51" i="1"/>
  <c r="J53" i="1"/>
  <c r="F55" i="1"/>
  <c r="N55" i="1"/>
  <c r="J57" i="1"/>
  <c r="F59" i="1"/>
  <c r="N59" i="1"/>
  <c r="J61" i="1"/>
  <c r="F63" i="1"/>
  <c r="N63" i="1"/>
  <c r="J65" i="1"/>
  <c r="F67" i="1"/>
  <c r="N67" i="1"/>
  <c r="J69" i="1"/>
  <c r="N15" i="1"/>
  <c r="G31" i="1"/>
  <c r="K31" i="1"/>
  <c r="O31" i="1"/>
  <c r="G33" i="1"/>
  <c r="K33" i="1"/>
  <c r="O33" i="1"/>
  <c r="G35" i="1"/>
  <c r="K35" i="1"/>
  <c r="O35" i="1"/>
  <c r="G37" i="1"/>
  <c r="K37" i="1"/>
  <c r="O37" i="1"/>
  <c r="G39" i="1"/>
  <c r="K39" i="1"/>
  <c r="O39" i="1"/>
  <c r="G41" i="1"/>
  <c r="K41" i="1"/>
  <c r="O41" i="1"/>
  <c r="G43" i="1"/>
  <c r="K43" i="1"/>
  <c r="O43" i="1"/>
  <c r="G45" i="1"/>
  <c r="K45" i="1"/>
  <c r="G47" i="1"/>
  <c r="K47" i="1"/>
  <c r="O47" i="1"/>
  <c r="G49" i="1"/>
  <c r="K49" i="1"/>
  <c r="O49" i="1"/>
  <c r="G51" i="1"/>
  <c r="K51" i="1"/>
  <c r="O51" i="1"/>
  <c r="G53" i="1"/>
  <c r="K53" i="1"/>
  <c r="O53" i="1"/>
  <c r="G55" i="1"/>
  <c r="K55" i="1"/>
  <c r="O55" i="1"/>
  <c r="G57" i="1"/>
  <c r="K57" i="1"/>
  <c r="O57" i="1"/>
  <c r="G59" i="1"/>
  <c r="K59" i="1"/>
  <c r="O59" i="1"/>
  <c r="G61" i="1"/>
  <c r="K61" i="1"/>
  <c r="O61" i="1"/>
  <c r="G63" i="1"/>
  <c r="K63" i="1"/>
  <c r="O63" i="1"/>
  <c r="G65" i="1"/>
  <c r="K65" i="1"/>
  <c r="O65" i="1"/>
  <c r="G67" i="1"/>
  <c r="K67" i="1"/>
  <c r="O67" i="1"/>
  <c r="G69" i="1"/>
  <c r="K69" i="1"/>
  <c r="O69" i="1"/>
  <c r="H17" i="1"/>
  <c r="L17" i="1"/>
  <c r="P17" i="1"/>
  <c r="H31" i="1"/>
  <c r="L31" i="1"/>
  <c r="P31" i="1"/>
  <c r="H33" i="1"/>
  <c r="L33" i="1"/>
  <c r="P33" i="1"/>
  <c r="H35" i="1"/>
  <c r="L35" i="1"/>
  <c r="P35" i="1"/>
  <c r="H37" i="1"/>
  <c r="L37" i="1"/>
  <c r="P37" i="1"/>
  <c r="H39" i="1"/>
  <c r="L39" i="1"/>
  <c r="P39" i="1"/>
  <c r="H41" i="1"/>
  <c r="L41" i="1"/>
  <c r="P41" i="1"/>
  <c r="H43" i="1"/>
  <c r="L43" i="1"/>
  <c r="P43" i="1"/>
  <c r="H45" i="1"/>
  <c r="L45" i="1"/>
  <c r="H47" i="1"/>
  <c r="L47" i="1"/>
  <c r="P47" i="1"/>
  <c r="H49" i="1"/>
  <c r="L49" i="1"/>
  <c r="P49" i="1"/>
  <c r="H51" i="1"/>
  <c r="L51" i="1"/>
  <c r="P51" i="1"/>
  <c r="H53" i="1"/>
  <c r="L53" i="1"/>
  <c r="P53" i="1"/>
  <c r="H55" i="1"/>
  <c r="L55" i="1"/>
  <c r="P55" i="1"/>
  <c r="H57" i="1"/>
  <c r="L57" i="1"/>
  <c r="P57" i="1"/>
  <c r="H59" i="1"/>
  <c r="L59" i="1"/>
  <c r="P59" i="1"/>
  <c r="H61" i="1"/>
  <c r="L61" i="1"/>
  <c r="P61" i="1"/>
  <c r="H63" i="1"/>
  <c r="L63" i="1"/>
  <c r="P63" i="1"/>
  <c r="H65" i="1"/>
  <c r="L65" i="1"/>
  <c r="P65" i="1"/>
  <c r="H67" i="1"/>
  <c r="L67" i="1"/>
  <c r="P67" i="1"/>
  <c r="H69" i="1"/>
  <c r="L69" i="1"/>
  <c r="AU464" i="1"/>
  <c r="AU465" i="1" s="1"/>
  <c r="AU466" i="1" s="1"/>
  <c r="AU467" i="1" s="1"/>
  <c r="AU468" i="1" s="1"/>
  <c r="AU469" i="1" s="1"/>
  <c r="AU470" i="1" s="1"/>
  <c r="AU471" i="1" s="1"/>
  <c r="AU472" i="1" s="1"/>
  <c r="AU473" i="1" s="1"/>
  <c r="AU474" i="1" s="1"/>
  <c r="AU452" i="1"/>
  <c r="AU453" i="1" s="1"/>
  <c r="AU454" i="1" s="1"/>
  <c r="AU455" i="1" s="1"/>
  <c r="AU456" i="1" s="1"/>
  <c r="AU457" i="1" s="1"/>
  <c r="AU458" i="1" s="1"/>
  <c r="AU459" i="1" s="1"/>
  <c r="AU460" i="1" s="1"/>
  <c r="AU461" i="1" s="1"/>
  <c r="AU462" i="1" s="1"/>
  <c r="AU440" i="1"/>
  <c r="AU441" i="1" s="1"/>
  <c r="AU442" i="1" s="1"/>
  <c r="AU443" i="1" s="1"/>
  <c r="AU444" i="1" s="1"/>
  <c r="AU445" i="1" s="1"/>
  <c r="AU446" i="1" s="1"/>
  <c r="AU447" i="1" s="1"/>
  <c r="AU448" i="1" s="1"/>
  <c r="AU449" i="1" s="1"/>
  <c r="AU450" i="1" s="1"/>
  <c r="AU428" i="1"/>
  <c r="AU429" i="1" s="1"/>
  <c r="AU430" i="1" s="1"/>
  <c r="AU431" i="1" s="1"/>
  <c r="AU432" i="1" s="1"/>
  <c r="AU433" i="1" s="1"/>
  <c r="AU434" i="1" s="1"/>
  <c r="AU435" i="1" s="1"/>
  <c r="AU436" i="1" s="1"/>
  <c r="AU437" i="1" s="1"/>
  <c r="AU438" i="1" s="1"/>
  <c r="AU416" i="1"/>
  <c r="AU417" i="1" s="1"/>
  <c r="AU418" i="1" s="1"/>
  <c r="AU419" i="1" s="1"/>
  <c r="AU420" i="1" s="1"/>
  <c r="AU421" i="1" s="1"/>
  <c r="AU422" i="1" s="1"/>
  <c r="AU423" i="1" s="1"/>
  <c r="AU424" i="1" s="1"/>
  <c r="AU425" i="1" s="1"/>
  <c r="AU426" i="1" s="1"/>
  <c r="AU404" i="1"/>
  <c r="AU405" i="1" s="1"/>
  <c r="AU406" i="1" s="1"/>
  <c r="AU407" i="1" s="1"/>
  <c r="AU408" i="1" s="1"/>
  <c r="AU409" i="1" s="1"/>
  <c r="AU410" i="1" s="1"/>
  <c r="AU411" i="1" s="1"/>
  <c r="AU412" i="1" s="1"/>
  <c r="AU413" i="1" s="1"/>
  <c r="AU414" i="1" s="1"/>
  <c r="AU392" i="1"/>
  <c r="AU393" i="1" s="1"/>
  <c r="AU394" i="1" s="1"/>
  <c r="AU395" i="1" s="1"/>
  <c r="AU396" i="1" s="1"/>
  <c r="AU397" i="1" s="1"/>
  <c r="AU398" i="1" s="1"/>
  <c r="AU399" i="1" s="1"/>
  <c r="AU400" i="1" s="1"/>
  <c r="AU401" i="1" s="1"/>
  <c r="AU402" i="1" s="1"/>
  <c r="AU380" i="1"/>
  <c r="AU381" i="1" s="1"/>
  <c r="AU382" i="1" s="1"/>
  <c r="AU383" i="1" s="1"/>
  <c r="AU384" i="1" s="1"/>
  <c r="AU385" i="1" s="1"/>
  <c r="AU386" i="1" s="1"/>
  <c r="AU387" i="1" s="1"/>
  <c r="AU388" i="1" s="1"/>
  <c r="AU389" i="1" s="1"/>
  <c r="AU390" i="1" s="1"/>
  <c r="AU368" i="1"/>
  <c r="AU369" i="1" s="1"/>
  <c r="AU370" i="1" s="1"/>
  <c r="AU371" i="1" s="1"/>
  <c r="AU372" i="1" s="1"/>
  <c r="AU373" i="1" s="1"/>
  <c r="AU374" i="1" s="1"/>
  <c r="AU375" i="1" s="1"/>
  <c r="AU376" i="1" s="1"/>
  <c r="AU377" i="1" s="1"/>
  <c r="AU378" i="1" s="1"/>
  <c r="AU356" i="1"/>
  <c r="AU357" i="1" s="1"/>
  <c r="AU358" i="1" s="1"/>
  <c r="AU359" i="1" s="1"/>
  <c r="AU360" i="1" s="1"/>
  <c r="AU361" i="1" s="1"/>
  <c r="AU362" i="1" s="1"/>
  <c r="AU363" i="1" s="1"/>
  <c r="AU364" i="1" s="1"/>
  <c r="AU365" i="1" s="1"/>
  <c r="AU366" i="1" s="1"/>
  <c r="AU344" i="1"/>
  <c r="AU345" i="1" s="1"/>
  <c r="AU346" i="1" s="1"/>
  <c r="AU347" i="1" s="1"/>
  <c r="AU348" i="1" s="1"/>
  <c r="AU349" i="1" s="1"/>
  <c r="AU350" i="1" s="1"/>
  <c r="AU351" i="1" s="1"/>
  <c r="AU352" i="1" s="1"/>
  <c r="AU353" i="1" s="1"/>
  <c r="AU354" i="1" s="1"/>
  <c r="AU332" i="1"/>
  <c r="AU333" i="1" s="1"/>
  <c r="AU334" i="1" s="1"/>
  <c r="AU335" i="1" s="1"/>
  <c r="AU336" i="1" s="1"/>
  <c r="AU337" i="1" s="1"/>
  <c r="AU338" i="1" s="1"/>
  <c r="AU339" i="1" s="1"/>
  <c r="AU340" i="1" s="1"/>
  <c r="AU341" i="1" s="1"/>
  <c r="AU342" i="1" s="1"/>
  <c r="AU320" i="1"/>
  <c r="AU321" i="1" s="1"/>
  <c r="AU322" i="1" s="1"/>
  <c r="AU323" i="1" s="1"/>
  <c r="AU324" i="1" s="1"/>
  <c r="AU325" i="1" s="1"/>
  <c r="AU326" i="1" s="1"/>
  <c r="AU327" i="1" s="1"/>
  <c r="AU328" i="1" s="1"/>
  <c r="AU329" i="1" s="1"/>
  <c r="AU330" i="1" s="1"/>
  <c r="AU308" i="1"/>
  <c r="AU309" i="1" s="1"/>
  <c r="AU310" i="1" s="1"/>
  <c r="AU311" i="1" s="1"/>
  <c r="AU312" i="1" s="1"/>
  <c r="AU313" i="1" s="1"/>
  <c r="AU314" i="1" s="1"/>
  <c r="AU315" i="1" s="1"/>
  <c r="AU316" i="1" s="1"/>
  <c r="AU317" i="1" s="1"/>
  <c r="AU318" i="1" s="1"/>
  <c r="AU296" i="1"/>
  <c r="AU297" i="1" s="1"/>
  <c r="AU298" i="1" s="1"/>
  <c r="AU299" i="1" s="1"/>
  <c r="AU300" i="1" s="1"/>
  <c r="AU301" i="1" s="1"/>
  <c r="AU302" i="1" s="1"/>
  <c r="AU303" i="1" s="1"/>
  <c r="AU304" i="1" s="1"/>
  <c r="AU305" i="1" s="1"/>
  <c r="AU306" i="1" s="1"/>
  <c r="AU284" i="1"/>
  <c r="AU285" i="1" s="1"/>
  <c r="AU286" i="1" s="1"/>
  <c r="AU287" i="1" s="1"/>
  <c r="AU288" i="1" s="1"/>
  <c r="AU289" i="1" s="1"/>
  <c r="AU290" i="1" s="1"/>
  <c r="AU291" i="1" s="1"/>
  <c r="AU292" i="1" s="1"/>
  <c r="AU293" i="1" s="1"/>
  <c r="AU294" i="1" s="1"/>
  <c r="AU272" i="1"/>
  <c r="AU273" i="1" s="1"/>
  <c r="AU274" i="1" s="1"/>
  <c r="AU275" i="1" s="1"/>
  <c r="AU276" i="1" s="1"/>
  <c r="AU277" i="1" s="1"/>
  <c r="AU278" i="1" s="1"/>
  <c r="AU279" i="1" s="1"/>
  <c r="AU280" i="1" s="1"/>
  <c r="AU281" i="1" s="1"/>
  <c r="AU282" i="1" s="1"/>
  <c r="AU263" i="1"/>
  <c r="AU264" i="1" s="1"/>
  <c r="AU265" i="1" s="1"/>
  <c r="AU266" i="1" s="1"/>
  <c r="AU267" i="1" s="1"/>
  <c r="AU268" i="1" s="1"/>
  <c r="AU269" i="1" s="1"/>
  <c r="AU270" i="1" s="1"/>
  <c r="AU252" i="1"/>
  <c r="AU253" i="1" s="1"/>
  <c r="AU254" i="1" s="1"/>
  <c r="AU255" i="1" s="1"/>
  <c r="AU256" i="1" s="1"/>
  <c r="AU257" i="1" s="1"/>
  <c r="AU258" i="1" s="1"/>
  <c r="AU259" i="1" s="1"/>
  <c r="AU260" i="1" s="1"/>
  <c r="AU261" i="1" s="1"/>
  <c r="AU262" i="1" s="1"/>
  <c r="AU240" i="1"/>
  <c r="AU241" i="1" s="1"/>
  <c r="AU242" i="1" s="1"/>
  <c r="AU243" i="1" s="1"/>
  <c r="AU244" i="1" s="1"/>
  <c r="AU245" i="1" s="1"/>
  <c r="AU246" i="1" s="1"/>
  <c r="AU247" i="1" s="1"/>
  <c r="AU248" i="1" s="1"/>
  <c r="AU249" i="1" s="1"/>
  <c r="AU250" i="1" s="1"/>
  <c r="AU228" i="1"/>
  <c r="AU229" i="1" s="1"/>
  <c r="AU230" i="1" s="1"/>
  <c r="AU231" i="1" s="1"/>
  <c r="AU232" i="1" s="1"/>
  <c r="AU233" i="1" s="1"/>
  <c r="AU234" i="1" s="1"/>
  <c r="AU235" i="1" s="1"/>
  <c r="AU236" i="1" s="1"/>
  <c r="AU237" i="1" s="1"/>
  <c r="AU238" i="1" s="1"/>
  <c r="AU216" i="1"/>
  <c r="AU217" i="1" s="1"/>
  <c r="AU218" i="1" s="1"/>
  <c r="AU219" i="1" s="1"/>
  <c r="AU220" i="1" s="1"/>
  <c r="AU221" i="1" s="1"/>
  <c r="AU222" i="1" s="1"/>
  <c r="AU223" i="1" s="1"/>
  <c r="AU224" i="1" s="1"/>
  <c r="AU225" i="1" s="1"/>
  <c r="AU226" i="1" s="1"/>
  <c r="AU204" i="1"/>
  <c r="AU205" i="1" s="1"/>
  <c r="AU206" i="1" s="1"/>
  <c r="AU207" i="1" s="1"/>
  <c r="AU208" i="1" s="1"/>
  <c r="AU209" i="1" s="1"/>
  <c r="AU210" i="1" s="1"/>
  <c r="AU211" i="1" s="1"/>
  <c r="AU212" i="1" s="1"/>
  <c r="AU213" i="1" s="1"/>
  <c r="AU214" i="1" s="1"/>
  <c r="AU192" i="1"/>
  <c r="AU193" i="1" s="1"/>
  <c r="AU194" i="1" s="1"/>
  <c r="AU195" i="1" s="1"/>
  <c r="AU196" i="1" s="1"/>
  <c r="AU197" i="1" s="1"/>
  <c r="AU198" i="1" s="1"/>
  <c r="AU199" i="1" s="1"/>
  <c r="AU200" i="1" s="1"/>
  <c r="AU201" i="1" s="1"/>
  <c r="AU202" i="1" s="1"/>
  <c r="AU180" i="1"/>
  <c r="AU181" i="1" s="1"/>
  <c r="AU182" i="1" s="1"/>
  <c r="AU183" i="1" s="1"/>
  <c r="AU184" i="1" s="1"/>
  <c r="AU185" i="1" s="1"/>
  <c r="AU186" i="1" s="1"/>
  <c r="AU187" i="1" s="1"/>
  <c r="AU188" i="1" s="1"/>
  <c r="AU189" i="1" s="1"/>
  <c r="AU190" i="1" s="1"/>
  <c r="AU168" i="1"/>
  <c r="AU169" i="1" s="1"/>
  <c r="AU170" i="1" s="1"/>
  <c r="AU171" i="1" s="1"/>
  <c r="AU172" i="1" s="1"/>
  <c r="AU173" i="1" s="1"/>
  <c r="AU174" i="1" s="1"/>
  <c r="AU175" i="1" s="1"/>
  <c r="AU176" i="1" s="1"/>
  <c r="AU177" i="1" s="1"/>
  <c r="AU178" i="1" s="1"/>
  <c r="AU156" i="1"/>
  <c r="AU157" i="1" s="1"/>
  <c r="AU158" i="1" s="1"/>
  <c r="AU159" i="1" s="1"/>
  <c r="AU160" i="1" s="1"/>
  <c r="AU161" i="1" s="1"/>
  <c r="AU162" i="1" s="1"/>
  <c r="AU163" i="1" s="1"/>
  <c r="AU164" i="1" s="1"/>
  <c r="AU165" i="1" s="1"/>
  <c r="AU166" i="1" s="1"/>
  <c r="AU144" i="1"/>
  <c r="AU145" i="1" s="1"/>
  <c r="AU146" i="1" s="1"/>
  <c r="AU147" i="1" s="1"/>
  <c r="AU148" i="1" s="1"/>
  <c r="AU149" i="1" s="1"/>
  <c r="AU150" i="1" s="1"/>
  <c r="AU151" i="1" s="1"/>
  <c r="AU152" i="1" s="1"/>
  <c r="AU153" i="1" s="1"/>
  <c r="AU154" i="1" s="1"/>
  <c r="AU132" i="1"/>
  <c r="AU133" i="1" s="1"/>
  <c r="AU134" i="1" s="1"/>
  <c r="AU135" i="1" s="1"/>
  <c r="AU136" i="1" s="1"/>
  <c r="AU137" i="1" s="1"/>
  <c r="AU138" i="1" s="1"/>
  <c r="AU139" i="1" s="1"/>
  <c r="AU140" i="1" s="1"/>
  <c r="AU141" i="1" s="1"/>
  <c r="AU142" i="1" s="1"/>
  <c r="AU120" i="1"/>
  <c r="AU121" i="1" s="1"/>
  <c r="AU122" i="1" s="1"/>
  <c r="AU123" i="1" s="1"/>
  <c r="AU124" i="1" s="1"/>
  <c r="AU125" i="1" s="1"/>
  <c r="AU126" i="1" s="1"/>
  <c r="AU127" i="1" s="1"/>
  <c r="AU128" i="1" s="1"/>
  <c r="AU129" i="1" s="1"/>
  <c r="AU130" i="1" s="1"/>
  <c r="AU108" i="1"/>
  <c r="AU109" i="1" s="1"/>
  <c r="AU110" i="1" s="1"/>
  <c r="AU111" i="1" s="1"/>
  <c r="AU112" i="1" s="1"/>
  <c r="AU113" i="1" s="1"/>
  <c r="AU114" i="1" s="1"/>
  <c r="AU115" i="1" s="1"/>
  <c r="AU116" i="1" s="1"/>
  <c r="AU117" i="1" s="1"/>
  <c r="AU118" i="1" s="1"/>
  <c r="AU96" i="1"/>
  <c r="AU97" i="1" s="1"/>
  <c r="AU98" i="1" s="1"/>
  <c r="AU99" i="1" s="1"/>
  <c r="AU100" i="1" s="1"/>
  <c r="AU101" i="1" s="1"/>
  <c r="AU102" i="1" s="1"/>
  <c r="AU103" i="1" s="1"/>
  <c r="AU104" i="1" s="1"/>
  <c r="AU105" i="1" s="1"/>
  <c r="AU106" i="1" s="1"/>
  <c r="AU84" i="1"/>
  <c r="AU85" i="1" s="1"/>
  <c r="AU86" i="1" s="1"/>
  <c r="AU87" i="1" s="1"/>
  <c r="AU88" i="1" s="1"/>
  <c r="AU89" i="1" s="1"/>
  <c r="AU90" i="1" s="1"/>
  <c r="AU91" i="1" s="1"/>
  <c r="AU92" i="1" s="1"/>
  <c r="AU93" i="1" s="1"/>
  <c r="AU94" i="1" s="1"/>
  <c r="AU42" i="1"/>
  <c r="AU74" i="1" s="1"/>
  <c r="AU75" i="1" s="1"/>
  <c r="AU76" i="1" s="1"/>
  <c r="AU77" i="1" s="1"/>
  <c r="AU78" i="1" s="1"/>
  <c r="AU79" i="1" s="1"/>
  <c r="AU80" i="1" s="1"/>
  <c r="AU81" i="1" s="1"/>
  <c r="AU82" i="1" s="1"/>
  <c r="AU30" i="1"/>
  <c r="AU31" i="1" s="1"/>
  <c r="AU32" i="1" s="1"/>
  <c r="AU33" i="1" s="1"/>
  <c r="AU34" i="1" s="1"/>
  <c r="AU35" i="1" s="1"/>
  <c r="AU36" i="1" s="1"/>
  <c r="AU37" i="1" s="1"/>
  <c r="AU38" i="1" s="1"/>
  <c r="AU39" i="1" s="1"/>
  <c r="AU40" i="1" s="1"/>
  <c r="AU18" i="1"/>
  <c r="AU19" i="1" s="1"/>
  <c r="AU20" i="1" s="1"/>
  <c r="AU21" i="1" s="1"/>
  <c r="AU22" i="1" s="1"/>
  <c r="AU23" i="1" s="1"/>
  <c r="AU24" i="1" s="1"/>
  <c r="AU25" i="1" s="1"/>
  <c r="AU26" i="1" s="1"/>
  <c r="AU27" i="1" s="1"/>
  <c r="AU28" i="1" s="1"/>
  <c r="Q50" i="1" l="1"/>
  <c r="Q56" i="1"/>
  <c r="Q38" i="1"/>
  <c r="Q52" i="1"/>
  <c r="Q60" i="1"/>
  <c r="Q66" i="1"/>
  <c r="Q48" i="1"/>
  <c r="Q68" i="1"/>
  <c r="Q70" i="1"/>
  <c r="Q62" i="1"/>
  <c r="Q58" i="1"/>
  <c r="Q36" i="1"/>
  <c r="Q16" i="1"/>
  <c r="Q42" i="1"/>
  <c r="Q54" i="1"/>
  <c r="Q64" i="1"/>
  <c r="Q44" i="1"/>
  <c r="Q46" i="1"/>
  <c r="Q40" i="1"/>
  <c r="Q34" i="1"/>
  <c r="Q26" i="1"/>
  <c r="Q32" i="1"/>
  <c r="Q22" i="1"/>
  <c r="Q18" i="1"/>
  <c r="Q30" i="1"/>
  <c r="Q28" i="1"/>
  <c r="Q20" i="1"/>
  <c r="Q24" i="1"/>
  <c r="Q51" i="1"/>
  <c r="Q69" i="1"/>
  <c r="Q63" i="1"/>
  <c r="Q55" i="1"/>
  <c r="Q67" i="1"/>
  <c r="Q59" i="1"/>
  <c r="Q61" i="1"/>
  <c r="Q53" i="1"/>
  <c r="Q65" i="1"/>
  <c r="Q57" i="1"/>
  <c r="Q49" i="1"/>
  <c r="Q37" i="1"/>
  <c r="Q21" i="1"/>
  <c r="Q29" i="1"/>
  <c r="Q43" i="1"/>
  <c r="Q17" i="1"/>
  <c r="Q23" i="1"/>
  <c r="Q27" i="1"/>
  <c r="Q33" i="1"/>
  <c r="Q35" i="1"/>
  <c r="Q39" i="1"/>
  <c r="Q25" i="1"/>
  <c r="Q41" i="1"/>
  <c r="Q31" i="1"/>
  <c r="Q19" i="1"/>
  <c r="Q15" i="1"/>
  <c r="Q47" i="1"/>
  <c r="Q45" i="1"/>
  <c r="AQ558" i="1"/>
  <c r="AQ557" i="1"/>
  <c r="AQ556" i="1"/>
  <c r="AQ555" i="1"/>
  <c r="AQ554" i="1"/>
  <c r="AQ553" i="1"/>
  <c r="AQ552" i="1"/>
  <c r="AQ551" i="1"/>
  <c r="AQ550" i="1"/>
  <c r="AQ549" i="1"/>
  <c r="AQ548" i="1"/>
  <c r="AQ547" i="1"/>
  <c r="AQ546" i="1"/>
  <c r="AQ545" i="1"/>
  <c r="AQ544" i="1"/>
  <c r="AQ543" i="1"/>
  <c r="AQ542" i="1"/>
  <c r="AQ541" i="1"/>
  <c r="AQ540" i="1"/>
  <c r="AQ539" i="1"/>
  <c r="AQ538" i="1"/>
  <c r="AQ537" i="1"/>
  <c r="AQ536" i="1"/>
  <c r="AQ535" i="1"/>
  <c r="AQ534" i="1"/>
  <c r="AQ533" i="1"/>
  <c r="AQ532" i="1"/>
  <c r="AQ531" i="1"/>
  <c r="AQ530" i="1"/>
  <c r="AQ529" i="1"/>
  <c r="AQ528" i="1"/>
  <c r="AQ527" i="1"/>
  <c r="AQ526" i="1"/>
  <c r="AQ525" i="1"/>
  <c r="AQ524" i="1"/>
  <c r="AQ523" i="1"/>
  <c r="AQ522" i="1"/>
  <c r="AQ521" i="1"/>
  <c r="AQ520" i="1"/>
  <c r="AQ519" i="1"/>
  <c r="AQ518" i="1"/>
  <c r="AQ517" i="1"/>
  <c r="AQ516" i="1"/>
  <c r="AQ515" i="1"/>
  <c r="AQ514" i="1"/>
  <c r="AQ513" i="1"/>
  <c r="AQ512" i="1"/>
  <c r="AQ511" i="1"/>
  <c r="AQ510" i="1"/>
  <c r="AQ509" i="1"/>
  <c r="AQ508" i="1"/>
  <c r="AQ507" i="1"/>
  <c r="AQ506" i="1"/>
  <c r="AQ505" i="1"/>
  <c r="AQ504" i="1"/>
  <c r="AQ503" i="1"/>
  <c r="AQ502" i="1"/>
  <c r="AQ501" i="1"/>
  <c r="AQ500" i="1"/>
  <c r="AQ499" i="1"/>
  <c r="AQ498" i="1"/>
  <c r="AQ497" i="1"/>
  <c r="AQ496" i="1"/>
  <c r="AQ495" i="1"/>
  <c r="AQ494" i="1"/>
  <c r="AQ493" i="1"/>
  <c r="AQ492" i="1"/>
  <c r="AQ491" i="1"/>
  <c r="AQ490" i="1"/>
  <c r="AQ489" i="1"/>
  <c r="AQ488" i="1"/>
  <c r="AQ487" i="1"/>
  <c r="AQ486" i="1"/>
  <c r="AQ485" i="1"/>
  <c r="AQ484" i="1"/>
  <c r="AQ483" i="1"/>
  <c r="AQ482" i="1"/>
  <c r="AQ481" i="1"/>
  <c r="AQ480" i="1"/>
  <c r="AQ479" i="1"/>
  <c r="AQ478" i="1"/>
  <c r="AQ477" i="1"/>
  <c r="AQ476" i="1"/>
  <c r="AQ475" i="1"/>
  <c r="AQ474" i="1"/>
  <c r="AQ473" i="1"/>
  <c r="AQ472" i="1"/>
  <c r="AQ471" i="1"/>
  <c r="AQ470" i="1"/>
  <c r="AQ469" i="1"/>
  <c r="AQ468" i="1"/>
  <c r="AQ467" i="1"/>
  <c r="AQ466" i="1"/>
  <c r="AQ465" i="1"/>
  <c r="AQ464" i="1"/>
  <c r="AQ463" i="1"/>
  <c r="AQ462" i="1"/>
  <c r="AQ461" i="1"/>
  <c r="AQ460" i="1"/>
  <c r="AQ459" i="1"/>
  <c r="AQ458" i="1"/>
  <c r="AQ457" i="1"/>
  <c r="AQ456" i="1"/>
  <c r="AQ455" i="1"/>
  <c r="AQ454" i="1"/>
  <c r="AQ453" i="1"/>
  <c r="AQ452" i="1"/>
  <c r="AQ451" i="1"/>
  <c r="AQ450" i="1"/>
  <c r="AQ449" i="1"/>
  <c r="AQ448" i="1"/>
  <c r="AQ447" i="1"/>
  <c r="AQ446" i="1"/>
  <c r="AQ445" i="1"/>
  <c r="AQ444" i="1"/>
  <c r="AQ443" i="1"/>
  <c r="AQ442" i="1"/>
  <c r="AQ441" i="1"/>
  <c r="AQ440" i="1"/>
  <c r="AQ439" i="1"/>
  <c r="AQ438" i="1"/>
  <c r="AQ437" i="1"/>
  <c r="AQ436" i="1"/>
  <c r="AQ435" i="1"/>
  <c r="AQ434" i="1"/>
  <c r="AQ433" i="1"/>
  <c r="AQ432" i="1"/>
  <c r="AQ431" i="1"/>
  <c r="AQ430" i="1"/>
  <c r="AQ429" i="1"/>
  <c r="AQ428" i="1"/>
  <c r="AQ427" i="1"/>
  <c r="AQ426" i="1"/>
  <c r="AQ425" i="1"/>
  <c r="AQ424" i="1"/>
  <c r="AQ423" i="1"/>
  <c r="AQ422" i="1"/>
  <c r="AQ421" i="1"/>
  <c r="AQ420" i="1"/>
  <c r="AQ419" i="1"/>
  <c r="AQ418" i="1"/>
  <c r="AQ417" i="1"/>
  <c r="AQ416" i="1"/>
  <c r="AQ415" i="1"/>
  <c r="AQ414" i="1"/>
  <c r="AQ413" i="1"/>
  <c r="AQ412" i="1"/>
  <c r="AQ411" i="1"/>
  <c r="AQ410" i="1"/>
  <c r="AQ409" i="1"/>
  <c r="AQ408" i="1"/>
  <c r="AQ407" i="1"/>
  <c r="AQ406" i="1"/>
  <c r="AQ405" i="1"/>
  <c r="AQ404" i="1"/>
  <c r="AQ403" i="1"/>
  <c r="AQ402" i="1"/>
  <c r="AQ401" i="1"/>
  <c r="AQ400" i="1"/>
  <c r="AQ399" i="1"/>
  <c r="AQ398" i="1"/>
  <c r="AQ397" i="1"/>
  <c r="AQ396" i="1"/>
  <c r="AQ395" i="1"/>
  <c r="AQ394" i="1"/>
  <c r="AQ393" i="1"/>
  <c r="AQ392" i="1"/>
  <c r="AQ391" i="1"/>
  <c r="AQ390" i="1"/>
  <c r="AQ389" i="1"/>
  <c r="AQ388" i="1"/>
  <c r="AQ387" i="1"/>
  <c r="AQ386" i="1"/>
  <c r="AQ385" i="1"/>
  <c r="AQ384" i="1"/>
  <c r="AQ383" i="1"/>
  <c r="AQ382" i="1"/>
  <c r="AQ381" i="1"/>
  <c r="AQ380" i="1"/>
  <c r="AQ379" i="1"/>
  <c r="AQ378" i="1"/>
  <c r="AQ377" i="1"/>
  <c r="AQ376" i="1"/>
  <c r="AQ375" i="1"/>
  <c r="AQ374" i="1"/>
  <c r="AQ373" i="1"/>
  <c r="AQ372" i="1"/>
  <c r="AQ371" i="1"/>
  <c r="AQ370" i="1"/>
  <c r="AQ369" i="1"/>
  <c r="AQ368" i="1"/>
  <c r="AQ367" i="1"/>
  <c r="AQ366" i="1"/>
  <c r="AQ365" i="1"/>
  <c r="AQ364" i="1"/>
  <c r="AQ363" i="1"/>
  <c r="AQ362" i="1"/>
  <c r="AQ361" i="1"/>
  <c r="AQ360" i="1"/>
  <c r="AQ359" i="1"/>
  <c r="AQ358" i="1"/>
  <c r="AQ357" i="1"/>
  <c r="AQ356" i="1"/>
  <c r="AQ355" i="1"/>
  <c r="AQ354" i="1"/>
  <c r="AQ353" i="1"/>
  <c r="AQ352" i="1"/>
  <c r="AQ351" i="1"/>
  <c r="AQ350" i="1"/>
  <c r="AQ349" i="1"/>
  <c r="AQ348" i="1"/>
  <c r="AQ347" i="1"/>
  <c r="AQ346" i="1"/>
  <c r="AQ345" i="1"/>
  <c r="AQ344" i="1"/>
  <c r="AQ343" i="1"/>
  <c r="AQ342" i="1"/>
  <c r="AQ341" i="1"/>
  <c r="AQ340" i="1"/>
  <c r="AQ339" i="1"/>
  <c r="AQ338" i="1"/>
  <c r="AQ337" i="1"/>
  <c r="AQ336" i="1"/>
  <c r="AQ335" i="1"/>
  <c r="AQ334" i="1"/>
  <c r="AQ333" i="1"/>
  <c r="AQ332" i="1"/>
  <c r="AQ331" i="1"/>
  <c r="AQ330" i="1"/>
  <c r="AQ329" i="1"/>
  <c r="AQ328" i="1"/>
  <c r="AQ327" i="1"/>
  <c r="AQ326" i="1"/>
  <c r="AQ325" i="1"/>
  <c r="AQ324" i="1"/>
  <c r="AQ323" i="1"/>
  <c r="AQ322" i="1"/>
  <c r="AQ321" i="1"/>
  <c r="AQ320" i="1"/>
  <c r="AQ319" i="1"/>
  <c r="AQ318" i="1"/>
  <c r="AQ317" i="1"/>
  <c r="AQ316" i="1"/>
  <c r="AQ315" i="1"/>
  <c r="AQ314" i="1"/>
  <c r="AQ313" i="1"/>
  <c r="AQ312" i="1"/>
  <c r="AQ311" i="1"/>
  <c r="AQ310" i="1"/>
  <c r="AQ309" i="1"/>
  <c r="AQ308" i="1"/>
  <c r="AQ307" i="1"/>
  <c r="AQ306" i="1"/>
  <c r="AQ305" i="1"/>
  <c r="AQ304" i="1"/>
  <c r="AQ303" i="1"/>
  <c r="AQ302" i="1"/>
  <c r="AQ301" i="1"/>
  <c r="AQ300" i="1"/>
  <c r="AQ299" i="1"/>
  <c r="AQ298" i="1"/>
  <c r="AQ297" i="1"/>
  <c r="AQ296" i="1"/>
  <c r="AQ295" i="1"/>
  <c r="AQ294" i="1"/>
  <c r="AQ293" i="1"/>
  <c r="AQ292" i="1"/>
  <c r="AQ291" i="1"/>
  <c r="AQ290" i="1"/>
  <c r="AQ289" i="1"/>
  <c r="AQ288" i="1"/>
  <c r="AQ287" i="1"/>
  <c r="AQ286" i="1"/>
  <c r="AQ285" i="1"/>
  <c r="AQ284" i="1"/>
  <c r="AQ283" i="1"/>
  <c r="AQ282" i="1"/>
  <c r="AQ281" i="1"/>
  <c r="AQ280" i="1"/>
  <c r="AQ279" i="1"/>
  <c r="AQ278" i="1"/>
  <c r="AQ277" i="1"/>
  <c r="AQ276" i="1"/>
  <c r="AQ275" i="1"/>
  <c r="AQ274" i="1"/>
  <c r="AQ273" i="1"/>
  <c r="AQ272" i="1"/>
  <c r="AQ271" i="1"/>
  <c r="AQ270" i="1"/>
  <c r="AQ269" i="1"/>
  <c r="AQ268" i="1"/>
  <c r="AQ267" i="1"/>
  <c r="AQ266" i="1"/>
  <c r="AQ265" i="1"/>
  <c r="AQ264" i="1"/>
  <c r="AQ263" i="1"/>
  <c r="AQ262" i="1"/>
  <c r="AQ261" i="1"/>
  <c r="AQ260" i="1"/>
  <c r="AQ259" i="1"/>
  <c r="AQ258" i="1"/>
  <c r="AQ257" i="1"/>
  <c r="AQ256" i="1"/>
  <c r="AQ255" i="1"/>
  <c r="AQ254" i="1"/>
  <c r="AQ253" i="1"/>
  <c r="AQ252" i="1"/>
  <c r="AQ251" i="1"/>
  <c r="AQ250" i="1"/>
  <c r="AQ249" i="1"/>
  <c r="AQ248" i="1"/>
  <c r="AQ247" i="1"/>
  <c r="AQ246" i="1"/>
  <c r="AQ245" i="1"/>
  <c r="AQ244" i="1"/>
  <c r="AQ243" i="1"/>
  <c r="AQ242" i="1"/>
  <c r="AQ241" i="1"/>
  <c r="AQ240" i="1"/>
  <c r="AQ239" i="1"/>
  <c r="AQ238" i="1"/>
  <c r="AQ237" i="1"/>
  <c r="AQ236" i="1"/>
  <c r="AQ235" i="1"/>
  <c r="AQ234" i="1"/>
  <c r="AQ233" i="1"/>
  <c r="AQ232" i="1"/>
  <c r="AQ231" i="1"/>
  <c r="AQ230" i="1"/>
  <c r="AQ229" i="1"/>
  <c r="AQ228" i="1"/>
  <c r="AQ227" i="1"/>
  <c r="AQ226" i="1"/>
  <c r="AQ225" i="1"/>
  <c r="AQ224" i="1"/>
  <c r="AQ223" i="1"/>
  <c r="AQ222" i="1"/>
  <c r="AQ221" i="1"/>
  <c r="AQ220" i="1"/>
  <c r="AQ219" i="1"/>
  <c r="AQ218" i="1"/>
  <c r="AQ217" i="1"/>
  <c r="AQ216" i="1"/>
  <c r="AQ215" i="1"/>
  <c r="AQ214" i="1"/>
  <c r="AQ213" i="1"/>
  <c r="AQ212" i="1"/>
  <c r="AQ211" i="1"/>
  <c r="AQ210" i="1"/>
  <c r="AQ209" i="1"/>
  <c r="AQ208" i="1"/>
  <c r="AQ207" i="1"/>
  <c r="AQ206" i="1"/>
  <c r="AQ205" i="1"/>
  <c r="AQ204" i="1"/>
  <c r="AQ203" i="1"/>
  <c r="AQ202" i="1"/>
  <c r="AQ201" i="1"/>
  <c r="AQ200" i="1"/>
  <c r="AQ199" i="1"/>
  <c r="AQ198" i="1"/>
  <c r="AQ197" i="1"/>
  <c r="AQ196" i="1"/>
  <c r="AQ195" i="1"/>
  <c r="AQ194" i="1"/>
  <c r="AQ193" i="1"/>
  <c r="AQ192" i="1"/>
  <c r="AQ191" i="1"/>
  <c r="AQ190" i="1"/>
  <c r="AQ189" i="1"/>
  <c r="AQ188" i="1"/>
  <c r="AQ187" i="1"/>
  <c r="AQ186" i="1"/>
  <c r="AQ185" i="1"/>
  <c r="AQ184" i="1"/>
  <c r="AQ183" i="1"/>
  <c r="AQ182" i="1"/>
  <c r="AQ181" i="1"/>
  <c r="AQ180" i="1"/>
  <c r="AQ179" i="1"/>
  <c r="AQ178" i="1"/>
  <c r="AQ177" i="1"/>
  <c r="AQ176" i="1"/>
  <c r="AQ175" i="1"/>
  <c r="AQ174" i="1"/>
  <c r="AQ173" i="1"/>
  <c r="AQ172" i="1"/>
  <c r="AQ171" i="1"/>
  <c r="AQ170" i="1"/>
  <c r="AQ169" i="1"/>
  <c r="AQ168" i="1"/>
  <c r="AQ167" i="1"/>
  <c r="AQ166" i="1"/>
  <c r="AQ165" i="1"/>
  <c r="AQ164" i="1"/>
  <c r="AQ163" i="1"/>
  <c r="AQ162" i="1"/>
  <c r="AQ161" i="1"/>
  <c r="AQ160" i="1"/>
  <c r="AQ159" i="1"/>
  <c r="AQ158" i="1"/>
  <c r="AQ157" i="1"/>
  <c r="AQ156" i="1"/>
  <c r="AQ155" i="1"/>
  <c r="AQ154" i="1"/>
  <c r="AQ153" i="1"/>
  <c r="AQ152" i="1"/>
  <c r="AQ151" i="1"/>
  <c r="AQ150" i="1"/>
  <c r="AQ149" i="1"/>
  <c r="AQ148" i="1"/>
  <c r="AQ147" i="1"/>
  <c r="AQ146" i="1"/>
  <c r="AQ145" i="1"/>
  <c r="AQ144" i="1"/>
  <c r="AQ143" i="1"/>
  <c r="AQ142" i="1"/>
  <c r="AQ141" i="1"/>
  <c r="AQ140" i="1"/>
  <c r="AQ139" i="1"/>
  <c r="AQ138" i="1"/>
  <c r="AQ137" i="1"/>
  <c r="AQ136" i="1"/>
  <c r="AQ135" i="1"/>
  <c r="AQ134" i="1"/>
  <c r="AQ133" i="1"/>
  <c r="AQ132" i="1"/>
  <c r="AQ131" i="1"/>
  <c r="AQ130" i="1"/>
  <c r="AQ129" i="1"/>
  <c r="AQ128" i="1"/>
  <c r="AQ127" i="1"/>
  <c r="AQ126" i="1"/>
  <c r="AQ125" i="1"/>
  <c r="AQ124" i="1"/>
  <c r="AQ123" i="1"/>
  <c r="AQ122" i="1"/>
  <c r="AQ121" i="1"/>
  <c r="AQ120" i="1"/>
  <c r="AQ119" i="1"/>
  <c r="AQ118" i="1"/>
  <c r="AQ117" i="1"/>
  <c r="AQ116" i="1"/>
  <c r="AQ115" i="1"/>
  <c r="AQ114" i="1"/>
  <c r="AQ113" i="1"/>
  <c r="AQ112" i="1"/>
  <c r="AQ111" i="1"/>
  <c r="AQ110" i="1"/>
  <c r="AQ109" i="1"/>
  <c r="AQ108" i="1"/>
  <c r="AQ107" i="1"/>
  <c r="AQ106" i="1"/>
  <c r="AQ105" i="1"/>
  <c r="AQ104" i="1"/>
  <c r="AQ103" i="1"/>
  <c r="AQ102" i="1"/>
  <c r="AQ101" i="1"/>
  <c r="AQ100" i="1"/>
  <c r="AQ99" i="1"/>
  <c r="AQ98" i="1"/>
  <c r="AQ97" i="1"/>
  <c r="AQ96" i="1"/>
  <c r="AQ95" i="1"/>
  <c r="AQ94" i="1"/>
  <c r="AQ93" i="1"/>
  <c r="AQ92" i="1"/>
  <c r="AQ91" i="1"/>
  <c r="AQ90" i="1"/>
  <c r="AQ89" i="1"/>
  <c r="AQ88" i="1"/>
  <c r="AQ87" i="1"/>
  <c r="AQ86" i="1"/>
  <c r="AQ85" i="1"/>
  <c r="AQ84" i="1"/>
  <c r="AQ83" i="1"/>
  <c r="AQ82" i="1"/>
  <c r="AQ81" i="1"/>
  <c r="AQ80" i="1"/>
  <c r="AQ79" i="1"/>
  <c r="AQ78" i="1"/>
  <c r="AQ77" i="1"/>
  <c r="AQ76" i="1"/>
  <c r="AQ75" i="1"/>
  <c r="AQ74"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4" i="1"/>
  <c r="E12" i="5"/>
  <c r="E53" i="5" s="1"/>
  <c r="E12" i="4"/>
  <c r="Q72" i="1" l="1"/>
  <c r="Q9" i="1" s="1"/>
  <c r="Q73" i="1"/>
  <c r="Q11" i="1" s="1"/>
  <c r="B35" i="5"/>
  <c r="B80" i="5" s="1"/>
  <c r="B33" i="5"/>
  <c r="S33" i="5"/>
  <c r="S78" i="5" s="1"/>
  <c r="B29" i="5"/>
  <c r="C27" i="5"/>
  <c r="C22" i="5"/>
  <c r="B17" i="5"/>
  <c r="E15" i="4"/>
  <c r="E13" i="5"/>
  <c r="E54" i="5" s="1"/>
  <c r="E13" i="4"/>
  <c r="C12" i="5"/>
  <c r="C8" i="5"/>
  <c r="U5" i="5"/>
  <c r="B5" i="5"/>
  <c r="B3" i="5"/>
  <c r="B44" i="5" s="1"/>
  <c r="B2" i="5"/>
  <c r="B43" i="5" s="1"/>
  <c r="B2" i="4"/>
  <c r="C29" i="4"/>
  <c r="C22" i="4"/>
  <c r="B17" i="4"/>
  <c r="B38" i="4"/>
  <c r="B37" i="4"/>
  <c r="B36" i="4"/>
  <c r="V36" i="4"/>
  <c r="B32" i="4"/>
  <c r="T24" i="4"/>
  <c r="S23" i="4"/>
  <c r="S25" i="4" s="1"/>
  <c r="E14" i="4"/>
  <c r="C12" i="4"/>
  <c r="G56" i="3"/>
  <c r="C8" i="4"/>
  <c r="X5" i="4"/>
  <c r="B5" i="4"/>
  <c r="B3" i="4"/>
  <c r="F14" i="3"/>
  <c r="C11" i="2"/>
  <c r="E55" i="2"/>
  <c r="D55" i="2"/>
  <c r="M100" i="2" l="1"/>
  <c r="M99" i="2"/>
  <c r="M98" i="2"/>
  <c r="M97" i="2"/>
  <c r="M96" i="2"/>
  <c r="M95" i="2"/>
  <c r="S34" i="5" s="1"/>
  <c r="S79" i="5" s="1"/>
  <c r="D91" i="2"/>
  <c r="D92" i="2" s="1"/>
  <c r="D94" i="2" l="1"/>
  <c r="T28" i="4" s="1"/>
  <c r="T26" i="4"/>
  <c r="V37" i="4"/>
  <c r="C86" i="3"/>
  <c r="B86" i="3"/>
  <c r="V29" i="3"/>
  <c r="X86" i="3" s="1"/>
  <c r="D81" i="3"/>
  <c r="V76" i="3"/>
  <c r="AD44" i="3"/>
  <c r="D8" i="3"/>
  <c r="B50" i="3"/>
  <c r="K93" i="2"/>
  <c r="A48" i="3" s="1"/>
  <c r="A47" i="3"/>
  <c r="V32" i="3"/>
  <c r="X89" i="3" s="1"/>
  <c r="V31" i="3"/>
  <c r="X88" i="3" s="1"/>
  <c r="Q17" i="3"/>
  <c r="Q16" i="3"/>
  <c r="D20" i="3"/>
  <c r="D18" i="3"/>
  <c r="F18" i="3"/>
  <c r="D10" i="3"/>
  <c r="F10" i="3"/>
  <c r="D73" i="2" l="1"/>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127" i="2"/>
  <c r="F77" i="2"/>
  <c r="F78" i="2" s="1"/>
  <c r="D77" i="2" l="1"/>
  <c r="E78" i="2" s="1"/>
  <c r="D76" i="2"/>
  <c r="E76" i="2"/>
  <c r="E95" i="2" s="1"/>
  <c r="F76" i="2"/>
  <c r="F95" i="2" s="1"/>
  <c r="F74" i="2"/>
  <c r="F75" i="2" s="1"/>
  <c r="E74" i="2"/>
  <c r="E75" i="2" s="1"/>
  <c r="D74" i="2"/>
  <c r="D75" i="2" s="1"/>
  <c r="C61" i="2"/>
  <c r="D61" i="2" l="1"/>
  <c r="U46" i="5" s="1"/>
  <c r="G77" i="2"/>
  <c r="D81" i="2" s="1"/>
  <c r="H79" i="2"/>
  <c r="S72" i="5" s="1"/>
  <c r="H77" i="2"/>
  <c r="F12" i="3" s="1"/>
  <c r="G95" i="2"/>
  <c r="S30" i="4" s="1"/>
  <c r="F52" i="3"/>
  <c r="V30" i="3"/>
  <c r="X87" i="3" s="1"/>
  <c r="G73" i="2"/>
  <c r="H73" i="2" s="1"/>
  <c r="D80" i="2" s="1"/>
  <c r="G78" i="2"/>
  <c r="H78" i="2" s="1"/>
  <c r="G75" i="2"/>
  <c r="H75" i="2" s="1"/>
  <c r="D83" i="2" s="1"/>
  <c r="H6" i="2"/>
  <c r="C6" i="2"/>
  <c r="D82" i="2" l="1"/>
  <c r="E49" i="5"/>
  <c r="G18" i="2"/>
  <c r="V77" i="3"/>
  <c r="M68" i="2"/>
  <c r="M60" i="2"/>
  <c r="O60" i="2" s="1"/>
  <c r="O68" i="2"/>
  <c r="S70" i="5" s="1"/>
  <c r="G59" i="2"/>
  <c r="G60" i="2"/>
  <c r="F65" i="2" s="1"/>
  <c r="C70" i="5" l="1"/>
  <c r="C68" i="5"/>
  <c r="C67" i="5"/>
  <c r="S25" i="5"/>
  <c r="C67" i="2"/>
  <c r="S27" i="4"/>
  <c r="C68" i="2"/>
  <c r="C69" i="2" s="1"/>
  <c r="B16" i="2" s="1"/>
  <c r="Q68" i="2"/>
  <c r="D93" i="2"/>
  <c r="F62" i="2"/>
  <c r="T67" i="5" s="1"/>
  <c r="Q60" i="2"/>
  <c r="G13" i="2"/>
  <c r="G12" i="2"/>
  <c r="G74" i="2" s="1"/>
  <c r="T27" i="5" l="1"/>
  <c r="S22" i="5"/>
  <c r="S64" i="5" s="1"/>
  <c r="E8" i="5"/>
  <c r="B19" i="5"/>
  <c r="B60" i="5"/>
  <c r="F64" i="2"/>
  <c r="T71" i="5" s="1"/>
  <c r="T26" i="5"/>
  <c r="F63" i="2"/>
  <c r="T69" i="5" s="1"/>
  <c r="S29" i="4"/>
  <c r="S22" i="4"/>
  <c r="C23" i="4" s="1"/>
  <c r="B19" i="4"/>
  <c r="E8" i="4"/>
  <c r="Q63" i="2"/>
  <c r="V74" i="3"/>
  <c r="F8" i="3"/>
  <c r="D76" i="3"/>
  <c r="D75" i="3"/>
  <c r="B60" i="3"/>
  <c r="G76" i="2"/>
  <c r="F20" i="3"/>
  <c r="B5" i="3" l="1"/>
  <c r="C25" i="5"/>
  <c r="X23" i="4"/>
  <c r="B28" i="5"/>
  <c r="X23" i="5"/>
  <c r="C53" i="2"/>
  <c r="C55" i="2" s="1"/>
  <c r="B62" i="5" s="1"/>
  <c r="V75" i="3"/>
  <c r="B20" i="5" l="1"/>
  <c r="B20" i="4"/>
</calcChain>
</file>

<file path=xl/sharedStrings.xml><?xml version="1.0" encoding="utf-8"?>
<sst xmlns="http://schemas.openxmlformats.org/spreadsheetml/2006/main" count="294" uniqueCount="149">
  <si>
    <t xml:space="preserve">Name </t>
  </si>
  <si>
    <t>Designation</t>
  </si>
  <si>
    <t>Working Place</t>
  </si>
  <si>
    <t>Mandal</t>
  </si>
  <si>
    <t>District</t>
  </si>
  <si>
    <t>Date of Birth</t>
  </si>
  <si>
    <t>Promotion Date</t>
  </si>
  <si>
    <t xml:space="preserve">Feeder Cader Scale </t>
  </si>
  <si>
    <t>Feeder Cader Pay</t>
  </si>
  <si>
    <t>Gazetted Headmaster</t>
  </si>
  <si>
    <t>Feeder Cader Post</t>
  </si>
  <si>
    <t>Sri.</t>
  </si>
  <si>
    <t>Putta Srinivas Reddy</t>
  </si>
  <si>
    <t>ZPHS B Domakonda</t>
  </si>
  <si>
    <t>Domakonda</t>
  </si>
  <si>
    <t>Kamareddy</t>
  </si>
  <si>
    <t>School Assistant</t>
  </si>
  <si>
    <t>Mathematics</t>
  </si>
  <si>
    <t>31040-92050</t>
  </si>
  <si>
    <t>32810-96800</t>
  </si>
  <si>
    <t>42300-115270</t>
  </si>
  <si>
    <t>51320-127310</t>
  </si>
  <si>
    <t>43490-118230</t>
  </si>
  <si>
    <t>58850-137050</t>
  </si>
  <si>
    <t>fr 22a(i)</t>
  </si>
  <si>
    <t>FR 22B</t>
  </si>
  <si>
    <t>Inc 1</t>
  </si>
  <si>
    <t>Inc 2</t>
  </si>
  <si>
    <t>January</t>
  </si>
  <si>
    <t>February</t>
  </si>
  <si>
    <t>March</t>
  </si>
  <si>
    <t>April</t>
  </si>
  <si>
    <t>May</t>
  </si>
  <si>
    <t>June</t>
  </si>
  <si>
    <t>July</t>
  </si>
  <si>
    <t>August</t>
  </si>
  <si>
    <t>Septemeber</t>
  </si>
  <si>
    <t>October</t>
  </si>
  <si>
    <t>November</t>
  </si>
  <si>
    <t>December</t>
  </si>
  <si>
    <t>Pay in Lower Cadre</t>
  </si>
  <si>
    <t>Fixation Option given to</t>
  </si>
  <si>
    <t>www.putta.in</t>
  </si>
  <si>
    <t>Putta Srinivas Reddy       98490 25860</t>
  </si>
  <si>
    <t>Proceeding issued by</t>
  </si>
  <si>
    <t xml:space="preserve">Name, (Qualifications) </t>
  </si>
  <si>
    <t>FR 22B is not allowed to Promotion Pay Fixation,</t>
  </si>
  <si>
    <t>District Educational Officer</t>
  </si>
  <si>
    <t>Mandal Educational Officer</t>
  </si>
  <si>
    <t>Gazetted Headmistress</t>
  </si>
  <si>
    <t>Headmaster</t>
  </si>
  <si>
    <t>Headmistress</t>
  </si>
  <si>
    <t>Telugu</t>
  </si>
  <si>
    <t>Hindi</t>
  </si>
  <si>
    <t>English</t>
  </si>
  <si>
    <t>Bio.Science</t>
  </si>
  <si>
    <t>Phy.Science</t>
  </si>
  <si>
    <t>Social Studies</t>
  </si>
  <si>
    <t>Physical Director</t>
  </si>
  <si>
    <t>(_________________)</t>
  </si>
  <si>
    <t>Secondary Grade Teacher</t>
  </si>
  <si>
    <t>Physical Education Teacher</t>
  </si>
  <si>
    <t>Language Pandit (Telugu)</t>
  </si>
  <si>
    <t>Language Pandit (Hindi)</t>
  </si>
  <si>
    <t>Language Pandit (Urdu)</t>
  </si>
  <si>
    <t>Language Pandit (__________)</t>
  </si>
  <si>
    <t>Language Pandit (Marathi)</t>
  </si>
  <si>
    <t>Language Pandit (Kannada)</t>
  </si>
  <si>
    <t>FR 22 a(i)</t>
  </si>
  <si>
    <t>SA</t>
  </si>
  <si>
    <t>GHM</t>
  </si>
  <si>
    <t>Date of Promotion</t>
  </si>
  <si>
    <t>Increment Month</t>
  </si>
  <si>
    <t>Date of Retirement</t>
  </si>
  <si>
    <t xml:space="preserve">Promotion option </t>
  </si>
  <si>
    <t xml:space="preserve">Next Increment </t>
  </si>
  <si>
    <t>FR 22B on Increment date</t>
  </si>
  <si>
    <t>Promotion Month</t>
  </si>
  <si>
    <t>Upto Retirement Benefit</t>
  </si>
  <si>
    <t xml:space="preserve">Months </t>
  </si>
  <si>
    <t>FR 22B on Increment Date</t>
  </si>
  <si>
    <t>FR 22B Promotion Date</t>
  </si>
  <si>
    <t xml:space="preserve"> </t>
  </si>
  <si>
    <t>Yours faithfully,</t>
  </si>
  <si>
    <t>Signature</t>
  </si>
  <si>
    <t>Name</t>
  </si>
  <si>
    <t>Place of Working</t>
  </si>
  <si>
    <t>:</t>
  </si>
  <si>
    <t>Place:</t>
  </si>
  <si>
    <t>Date :</t>
  </si>
  <si>
    <t>months and days</t>
  </si>
  <si>
    <t>Date</t>
  </si>
  <si>
    <t>Regional Joint Director, Warangal</t>
  </si>
  <si>
    <t>* Putta Srinivas Reddy (www.putta.in)</t>
  </si>
  <si>
    <t>To</t>
  </si>
  <si>
    <t>Sub :</t>
  </si>
  <si>
    <t>1.</t>
  </si>
  <si>
    <t>2.</t>
  </si>
  <si>
    <t>3.</t>
  </si>
  <si>
    <t>4.</t>
  </si>
  <si>
    <t>2033/A1/2023</t>
  </si>
  <si>
    <t xml:space="preserve">Appointing Authority </t>
  </si>
  <si>
    <r>
      <t>Ref</t>
    </r>
    <r>
      <rPr>
        <sz val="11"/>
        <color theme="1"/>
        <rFont val="Calibri"/>
        <family val="2"/>
        <scheme val="minor"/>
      </rPr>
      <t xml:space="preserve">  :</t>
    </r>
  </si>
  <si>
    <t>24.09.2023</t>
  </si>
  <si>
    <t xml:space="preserve">         Option have to exercise at the time of promotion as per G.O.Ms.No.239, Finance &amp; Planning (FW.FR.II) Department, dated 23.8.1983. G.O. Ms. No.145 Finance (FR.II) Department Dt:19.5.2009 provided that If the employee does not exercise his option, in writing, within the stipulated time of one month from the date of promotion, the competent authority (Drawing Officer/Head of the Office, etc.) shall fix the pay by adopting the method which may be most beneficial to the employee as per rules in force</t>
  </si>
  <si>
    <t>G.O.Ms.No. 65 Finance (HRM.IV) Department Dt. 17.06.2021</t>
  </si>
  <si>
    <t xml:space="preserve">Lr. No. </t>
  </si>
  <si>
    <t xml:space="preserve">Option Form </t>
  </si>
  <si>
    <t xml:space="preserve">Option Form for fixation in Higher post. </t>
  </si>
  <si>
    <t xml:space="preserve">Date of Promotion </t>
  </si>
  <si>
    <t>Lower Post Next Increment Date</t>
  </si>
  <si>
    <t xml:space="preserve">            Hence I am requesting you to fix my Pay in promotted post according to my option. </t>
  </si>
  <si>
    <t>Enclosers</t>
  </si>
  <si>
    <t>Original Service Register</t>
  </si>
  <si>
    <t xml:space="preserve">OPTION FORM FOR FR 22B </t>
  </si>
  <si>
    <t xml:space="preserve">.   </t>
  </si>
  <si>
    <t xml:space="preserve">           Here I am enclosed my Option Form for Pay Fixation of Promotted Higher Post and my required particulars are shown below </t>
  </si>
  <si>
    <t>Relieving &amp; Joining Order Copies</t>
  </si>
  <si>
    <t xml:space="preserve">            Pay fixation under Telangana state RPS,2020 Rules as per G.O.Ms.No. 65 Dt. 17.06.2021                                                     </t>
  </si>
  <si>
    <t xml:space="preserve">(Strikeoff which is not applicable) </t>
  </si>
  <si>
    <t xml:space="preserve">            In the G.O. fourth read above, orders have been issued by the Government that the Government Servants who are promoted or appointed to the posts carrying duties and responsibilities of greater importance than those attached to the posts held by them have to exercise their option for fixation of their pay in the promotion post under the provisions of FR 22B either directly from the date of their promotion or from the date of accrual of next increment in the lower category within a period of one month from the date of promotion.</t>
  </si>
  <si>
    <t>Lower cadre Pay</t>
  </si>
  <si>
    <t>One Increment FR 22B</t>
  </si>
  <si>
    <t>One Increment to fix higher stage</t>
  </si>
  <si>
    <t>OP</t>
  </si>
  <si>
    <t>Next AGI on</t>
  </si>
  <si>
    <t>(Putta Srinivas Reddy)</t>
  </si>
  <si>
    <t>Feeder cadre Next AGI</t>
  </si>
  <si>
    <t>Putta Srinivas Reddy, M.Sc, M.Ed</t>
  </si>
  <si>
    <t>to Accrual of next increment in the lower cadre</t>
  </si>
  <si>
    <t>to Promotion date</t>
  </si>
  <si>
    <t xml:space="preserve">Promotion Rc. No. </t>
  </si>
  <si>
    <t>2</t>
  </si>
  <si>
    <t>3</t>
  </si>
  <si>
    <t>Lower cadre AGI</t>
  </si>
  <si>
    <t>28/29</t>
  </si>
  <si>
    <t>Total</t>
  </si>
  <si>
    <t>Lower Cadre Next Increment month</t>
  </si>
  <si>
    <t>Option</t>
  </si>
  <si>
    <t>Increment Date</t>
  </si>
  <si>
    <t>Sub Total</t>
  </si>
  <si>
    <t>Promotion Date option may get AGIs No.s</t>
  </si>
  <si>
    <t>Increment Date option may get AGIs No.s</t>
  </si>
  <si>
    <t>Instruction and Information about FR 22B option excersize</t>
  </si>
  <si>
    <t>No. of AGIs may get without AAS increment</t>
  </si>
  <si>
    <t>All the best, Please verify your fixation with experts before option submission</t>
  </si>
  <si>
    <t>Retirement Month and Year</t>
  </si>
  <si>
    <r>
      <rPr>
        <b/>
        <u/>
        <sz val="11"/>
        <color theme="1"/>
        <rFont val="Calibri"/>
        <family val="2"/>
        <scheme val="minor"/>
      </rPr>
      <t>Month</t>
    </r>
    <r>
      <rPr>
        <b/>
        <sz val="11"/>
        <color theme="1"/>
        <rFont val="Calibri"/>
        <family val="2"/>
        <scheme val="minor"/>
      </rPr>
      <t xml:space="preserve">     Year</t>
    </r>
  </si>
  <si>
    <t>Notional Increment LC</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</si>
</sst>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name val="Calibri"/>
      <family val="2"/>
      <scheme val="minor"/>
    </font>
    <font>
      <b/>
      <sz val="12"/>
      <name val="Calibri"/>
      <family val="2"/>
      <scheme val="minor"/>
    </font>
    <font>
      <b/>
      <sz val="11"/>
      <name val="Calibri"/>
      <family val="2"/>
      <scheme val="minor"/>
    </font>
    <font>
      <b/>
      <sz val="14"/>
      <color rgb="FFFF0000"/>
      <name val="Times New Roman"/>
      <family val="1"/>
    </font>
    <font>
      <b/>
      <sz val="13.5"/>
      <color rgb="FFFF0000"/>
      <name val="Calibri"/>
      <family val="2"/>
      <scheme val="minor"/>
    </font>
    <font>
      <b/>
      <sz val="13"/>
      <color rgb="FFFF0000"/>
      <name val="Times New Roman"/>
      <family val="1"/>
    </font>
    <font>
      <sz val="12"/>
      <color theme="1"/>
      <name val="Calibri"/>
      <family val="2"/>
      <scheme val="minor"/>
    </font>
    <font>
      <b/>
      <u/>
      <sz val="16"/>
      <color theme="1"/>
      <name val="Calibri"/>
      <family val="2"/>
      <scheme val="minor"/>
    </font>
    <font>
      <strike/>
      <sz val="12"/>
      <color theme="1"/>
      <name val="Calibri"/>
      <family val="2"/>
      <scheme val="minor"/>
    </font>
    <font>
      <i/>
      <sz val="10"/>
      <color theme="1"/>
      <name val="Calibri"/>
      <family val="2"/>
      <scheme val="minor"/>
    </font>
    <font>
      <sz val="11"/>
      <color theme="1"/>
      <name val="Bookman Old Style"/>
      <family val="1"/>
    </font>
    <font>
      <i/>
      <sz val="10"/>
      <color theme="1"/>
      <name val="Bookman Old Style"/>
      <family val="1"/>
    </font>
    <font>
      <b/>
      <i/>
      <sz val="10"/>
      <color theme="1"/>
      <name val="Calibri"/>
      <family val="2"/>
      <scheme val="minor"/>
    </font>
    <font>
      <i/>
      <sz val="11"/>
      <color theme="1"/>
      <name val="Calibri"/>
      <family val="2"/>
      <scheme val="minor"/>
    </font>
    <font>
      <b/>
      <sz val="12"/>
      <color theme="1"/>
      <name val="Calibri"/>
      <family val="2"/>
      <scheme val="minor"/>
    </font>
    <font>
      <sz val="12"/>
      <color theme="1"/>
      <name val="Times New Roman"/>
      <family val="1"/>
    </font>
    <font>
      <b/>
      <sz val="12"/>
      <color indexed="8"/>
      <name val="Times New Roman"/>
      <family val="1"/>
    </font>
    <font>
      <sz val="8"/>
      <name val="Calibri"/>
      <family val="2"/>
      <scheme val="minor"/>
    </font>
    <font>
      <b/>
      <sz val="14"/>
      <color rgb="FFFF0000"/>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b/>
      <sz val="11"/>
      <color theme="5" tint="0.59999389629810485"/>
      <name val="Calibri"/>
      <family val="2"/>
      <scheme val="minor"/>
    </font>
    <font>
      <b/>
      <sz val="12"/>
      <color theme="5" tint="0.59999389629810485"/>
      <name val="Calibri"/>
      <family val="2"/>
      <scheme val="minor"/>
    </font>
    <font>
      <b/>
      <sz val="14"/>
      <color theme="0"/>
      <name val="Calibri"/>
      <family val="2"/>
      <scheme val="minor"/>
    </font>
    <font>
      <b/>
      <u/>
      <sz val="11"/>
      <color theme="1"/>
      <name val="Calibri"/>
      <family val="2"/>
      <scheme val="minor"/>
    </font>
  </fonts>
  <fills count="19">
    <fill>
      <patternFill patternType="none"/>
    </fill>
    <fill>
      <patternFill patternType="gray125"/>
    </fill>
    <fill>
      <patternFill patternType="solid">
        <fgColor theme="5" tint="0.59999389629810485"/>
        <bgColor indexed="64"/>
      </patternFill>
    </fill>
    <fill>
      <patternFill patternType="solid">
        <fgColor rgb="FF0070C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599963377788628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9"/>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9"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288">
    <xf numFmtId="0" fontId="0" fillId="0" borderId="0" xfId="0"/>
    <xf numFmtId="0" fontId="1" fillId="3" borderId="0" xfId="0" applyFont="1" applyFill="1" applyAlignment="1">
      <alignment horizontal="left" vertical="center" indent="1"/>
    </xf>
    <xf numFmtId="0" fontId="1" fillId="2" borderId="0" xfId="0" applyFont="1" applyFill="1" applyAlignment="1">
      <alignment horizontal="left" vertical="center" indent="1"/>
    </xf>
    <xf numFmtId="0" fontId="1" fillId="2" borderId="0" xfId="0" applyFont="1" applyFill="1" applyAlignment="1">
      <alignment horizontal="center" vertical="center"/>
    </xf>
    <xf numFmtId="0" fontId="2" fillId="7" borderId="1" xfId="0" applyFont="1" applyFill="1" applyBorder="1" applyAlignment="1" applyProtection="1">
      <alignment vertical="center" wrapText="1"/>
      <protection hidden="1"/>
    </xf>
    <xf numFmtId="0" fontId="2" fillId="7" borderId="1" xfId="0" applyFont="1" applyFill="1" applyBorder="1" applyAlignment="1" applyProtection="1">
      <alignment vertical="center"/>
      <protection hidden="1"/>
    </xf>
    <xf numFmtId="0" fontId="1" fillId="2" borderId="0" xfId="0" applyFont="1" applyFill="1" applyAlignment="1">
      <alignment horizontal="center" vertical="center"/>
    </xf>
    <xf numFmtId="0" fontId="2" fillId="7" borderId="0" xfId="0" applyFont="1" applyFill="1" applyBorder="1" applyAlignment="1" applyProtection="1">
      <alignment vertical="center" wrapText="1"/>
      <protection hidden="1"/>
    </xf>
    <xf numFmtId="0" fontId="2" fillId="7" borderId="0" xfId="0" applyFont="1" applyFill="1" applyBorder="1" applyAlignment="1" applyProtection="1">
      <alignment vertical="center"/>
      <protection hidden="1"/>
    </xf>
    <xf numFmtId="0" fontId="3" fillId="2" borderId="1" xfId="0" applyFont="1" applyFill="1" applyBorder="1" applyAlignment="1">
      <alignment horizontal="left" vertical="center" indent="1"/>
    </xf>
    <xf numFmtId="0" fontId="3" fillId="2" borderId="1" xfId="0" applyFont="1" applyFill="1" applyBorder="1" applyAlignment="1">
      <alignment horizontal="center" vertical="center"/>
    </xf>
    <xf numFmtId="0" fontId="2" fillId="7" borderId="1" xfId="0" applyFont="1" applyFill="1" applyBorder="1" applyAlignment="1" applyProtection="1">
      <alignment horizontal="center" vertical="center"/>
      <protection hidden="1"/>
    </xf>
    <xf numFmtId="0" fontId="2" fillId="7" borderId="1" xfId="0" applyFont="1" applyFill="1" applyBorder="1" applyAlignment="1" applyProtection="1">
      <alignment horizontal="center" vertical="center" wrapText="1"/>
      <protection hidden="1"/>
    </xf>
    <xf numFmtId="0" fontId="3" fillId="7" borderId="1" xfId="0" applyFont="1" applyFill="1" applyBorder="1" applyAlignment="1" applyProtection="1">
      <alignment horizontal="center" vertical="center"/>
      <protection hidden="1"/>
    </xf>
    <xf numFmtId="0" fontId="3" fillId="5" borderId="12" xfId="0" applyFont="1" applyFill="1" applyBorder="1" applyAlignment="1">
      <alignment horizontal="left" vertical="center" indent="1"/>
    </xf>
    <xf numFmtId="0" fontId="3" fillId="4" borderId="23" xfId="0" applyFont="1" applyFill="1" applyBorder="1" applyAlignment="1">
      <alignment horizontal="left" vertical="center" indent="1"/>
    </xf>
    <xf numFmtId="0" fontId="3" fillId="4" borderId="16" xfId="0" applyFont="1" applyFill="1" applyBorder="1" applyAlignment="1">
      <alignment horizontal="left" vertical="center" indent="1"/>
    </xf>
    <xf numFmtId="0" fontId="3" fillId="5" borderId="13" xfId="0" applyFont="1" applyFill="1" applyBorder="1" applyAlignment="1">
      <alignment horizontal="left" vertical="center" indent="1"/>
    </xf>
    <xf numFmtId="0" fontId="3" fillId="4" borderId="14" xfId="0" applyFont="1" applyFill="1" applyBorder="1" applyAlignment="1">
      <alignment horizontal="left" vertical="center" indent="1"/>
    </xf>
    <xf numFmtId="0" fontId="1" fillId="2" borderId="0" xfId="0" applyFont="1" applyFill="1" applyBorder="1" applyAlignment="1">
      <alignment horizontal="center" vertical="center"/>
    </xf>
    <xf numFmtId="0" fontId="1" fillId="4" borderId="28" xfId="0" applyFont="1" applyFill="1" applyBorder="1" applyAlignment="1">
      <alignment horizontal="left" vertical="center" indent="1"/>
    </xf>
    <xf numFmtId="0" fontId="1" fillId="4" borderId="29" xfId="0" applyFont="1" applyFill="1" applyBorder="1" applyAlignment="1">
      <alignment horizontal="left" vertical="center" indent="1"/>
    </xf>
    <xf numFmtId="0" fontId="3" fillId="4" borderId="27" xfId="0" applyFont="1" applyFill="1" applyBorder="1" applyAlignment="1">
      <alignment horizontal="left" vertical="center" indent="1"/>
    </xf>
    <xf numFmtId="0" fontId="2" fillId="8" borderId="20" xfId="0" applyFont="1" applyFill="1" applyBorder="1" applyAlignment="1">
      <alignment vertical="center"/>
    </xf>
    <xf numFmtId="0" fontId="2" fillId="8" borderId="32" xfId="0" applyFont="1" applyFill="1" applyBorder="1" applyAlignment="1">
      <alignment vertical="center"/>
    </xf>
    <xf numFmtId="0" fontId="3" fillId="4" borderId="28" xfId="0" applyFont="1" applyFill="1" applyBorder="1" applyAlignment="1">
      <alignment horizontal="left" vertical="center" indent="1"/>
    </xf>
    <xf numFmtId="0" fontId="1" fillId="3" borderId="33" xfId="0" applyFont="1" applyFill="1" applyBorder="1" applyAlignment="1">
      <alignment horizontal="left" vertical="center" indent="1"/>
    </xf>
    <xf numFmtId="0" fontId="1" fillId="3" borderId="42" xfId="0" applyFont="1" applyFill="1" applyBorder="1" applyAlignment="1">
      <alignment horizontal="left" vertical="center" indent="1"/>
    </xf>
    <xf numFmtId="0" fontId="1" fillId="3" borderId="23" xfId="0" applyFont="1" applyFill="1" applyBorder="1" applyAlignment="1">
      <alignment horizontal="left" vertical="center" indent="1"/>
    </xf>
    <xf numFmtId="0" fontId="1" fillId="3" borderId="38" xfId="0" applyFont="1" applyFill="1" applyBorder="1" applyAlignment="1">
      <alignment horizontal="left" vertical="center" indent="1"/>
    </xf>
    <xf numFmtId="0" fontId="1" fillId="3" borderId="39" xfId="0" applyFont="1" applyFill="1" applyBorder="1" applyAlignment="1">
      <alignment horizontal="left" vertical="center" indent="1"/>
    </xf>
    <xf numFmtId="0" fontId="2" fillId="6" borderId="8" xfId="0" applyFont="1" applyFill="1" applyBorder="1" applyAlignment="1" applyProtection="1">
      <alignment horizontal="center" vertical="center"/>
      <protection locked="0"/>
    </xf>
    <xf numFmtId="0" fontId="3" fillId="9" borderId="31" xfId="0" applyFont="1" applyFill="1" applyBorder="1" applyAlignment="1">
      <alignment horizontal="left" vertical="center" indent="1"/>
    </xf>
    <xf numFmtId="0" fontId="3" fillId="5" borderId="42" xfId="0" applyFont="1" applyFill="1" applyBorder="1" applyAlignment="1">
      <alignment horizontal="left" vertical="center" indent="1"/>
    </xf>
    <xf numFmtId="0" fontId="3" fillId="5" borderId="22" xfId="0" applyFont="1" applyFill="1" applyBorder="1" applyAlignment="1">
      <alignment horizontal="left" vertical="center" indent="1"/>
    </xf>
    <xf numFmtId="0" fontId="3" fillId="5" borderId="20" xfId="0" applyFont="1" applyFill="1" applyBorder="1" applyAlignment="1">
      <alignment horizontal="left" vertical="center" indent="1"/>
    </xf>
    <xf numFmtId="0" fontId="3" fillId="5" borderId="21" xfId="0" applyFont="1" applyFill="1" applyBorder="1" applyAlignment="1">
      <alignment horizontal="left" vertical="center" indent="1"/>
    </xf>
    <xf numFmtId="0" fontId="2" fillId="6" borderId="43" xfId="0" applyFont="1" applyFill="1" applyBorder="1" applyAlignment="1" applyProtection="1">
      <alignment horizontal="center" vertical="center"/>
      <protection locked="0"/>
    </xf>
    <xf numFmtId="0" fontId="3" fillId="2" borderId="33" xfId="0" applyFont="1" applyFill="1" applyBorder="1" applyAlignment="1">
      <alignment horizontal="left" vertical="center" indent="1"/>
    </xf>
    <xf numFmtId="0" fontId="1" fillId="2" borderId="42" xfId="0" applyFont="1" applyFill="1" applyBorder="1" applyAlignment="1">
      <alignment horizontal="left" vertical="center" indent="1"/>
    </xf>
    <xf numFmtId="0" fontId="1" fillId="2" borderId="27" xfId="0" applyFont="1" applyFill="1" applyBorder="1" applyAlignment="1">
      <alignment horizontal="left" vertical="center" indent="1"/>
    </xf>
    <xf numFmtId="0" fontId="1" fillId="2" borderId="28" xfId="0" applyFont="1" applyFill="1" applyBorder="1" applyAlignment="1">
      <alignment horizontal="left" vertical="center" indent="1"/>
    </xf>
    <xf numFmtId="0" fontId="1" fillId="2" borderId="28" xfId="0" applyFont="1" applyFill="1" applyBorder="1" applyAlignment="1">
      <alignment vertical="center"/>
    </xf>
    <xf numFmtId="0" fontId="1" fillId="2" borderId="29"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24" xfId="0" applyFont="1" applyFill="1" applyBorder="1" applyAlignment="1">
      <alignment horizontal="left" vertical="center" indent="1"/>
    </xf>
    <xf numFmtId="0" fontId="1" fillId="10" borderId="0" xfId="0" applyFont="1" applyFill="1" applyAlignment="1">
      <alignment horizontal="left" vertical="center" indent="1"/>
    </xf>
    <xf numFmtId="0" fontId="1" fillId="10" borderId="28" xfId="0" applyFont="1" applyFill="1" applyBorder="1" applyAlignment="1">
      <alignment horizontal="left" vertical="center" indent="1"/>
    </xf>
    <xf numFmtId="0" fontId="1" fillId="10" borderId="29" xfId="0" applyFont="1" applyFill="1" applyBorder="1" applyAlignment="1">
      <alignment horizontal="left" vertical="center" indent="1"/>
    </xf>
    <xf numFmtId="0" fontId="1" fillId="10" borderId="36" xfId="0" applyFont="1" applyFill="1" applyBorder="1" applyAlignment="1">
      <alignment horizontal="left" vertical="center" indent="1"/>
    </xf>
    <xf numFmtId="0" fontId="7" fillId="0" borderId="0" xfId="0" applyFont="1"/>
    <xf numFmtId="0" fontId="7" fillId="0" borderId="0" xfId="0" applyFont="1" applyAlignment="1">
      <alignment horizontal="left" vertical="center" wrapText="1"/>
    </xf>
    <xf numFmtId="0" fontId="7" fillId="0" borderId="0" xfId="0" applyFont="1" applyAlignment="1">
      <alignment horizontal="center"/>
    </xf>
    <xf numFmtId="0" fontId="7" fillId="0" borderId="0" xfId="0" applyFont="1" applyAlignment="1"/>
    <xf numFmtId="0" fontId="7" fillId="0" borderId="0" xfId="0" applyFont="1" applyBorder="1" applyAlignment="1"/>
    <xf numFmtId="0" fontId="7" fillId="0" borderId="22" xfId="0" applyFont="1" applyBorder="1" applyAlignment="1"/>
    <xf numFmtId="0" fontId="1" fillId="2" borderId="36" xfId="0" applyFont="1" applyFill="1" applyBorder="1" applyAlignment="1">
      <alignment horizontal="center" vertical="center"/>
    </xf>
    <xf numFmtId="0" fontId="0" fillId="0" borderId="0" xfId="0" applyFont="1"/>
    <xf numFmtId="49" fontId="0" fillId="0" borderId="0" xfId="0" applyNumberFormat="1" applyFont="1"/>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4" borderId="37" xfId="0" applyFont="1" applyFill="1" applyBorder="1" applyAlignment="1">
      <alignment horizontal="center" vertical="center"/>
    </xf>
    <xf numFmtId="0" fontId="1" fillId="4" borderId="34" xfId="0" applyFont="1" applyFill="1" applyBorder="1" applyAlignment="1">
      <alignment horizontal="center" vertical="center"/>
    </xf>
    <xf numFmtId="0" fontId="1" fillId="9" borderId="17" xfId="0" applyFont="1" applyFill="1" applyBorder="1" applyAlignment="1">
      <alignment horizontal="center" vertical="center"/>
    </xf>
    <xf numFmtId="0" fontId="1" fillId="9" borderId="3" xfId="0" applyFont="1" applyFill="1" applyBorder="1" applyAlignment="1">
      <alignment horizontal="center" vertical="center"/>
    </xf>
    <xf numFmtId="0" fontId="1" fillId="3" borderId="0" xfId="0" applyFont="1" applyFill="1" applyBorder="1" applyAlignment="1">
      <alignment horizontal="left" vertical="center" indent="1"/>
    </xf>
    <xf numFmtId="0" fontId="2" fillId="7" borderId="47" xfId="0" applyFont="1" applyFill="1" applyBorder="1" applyAlignment="1" applyProtection="1">
      <alignment horizontal="center" vertical="center" wrapText="1"/>
      <protection hidden="1"/>
    </xf>
    <xf numFmtId="0" fontId="13" fillId="0" borderId="0" xfId="0" applyFont="1" applyAlignment="1">
      <alignment horizontal="center"/>
    </xf>
    <xf numFmtId="0" fontId="12" fillId="0" borderId="0" xfId="0" applyFont="1" applyFill="1" applyBorder="1" applyAlignment="1">
      <alignment horizontal="center"/>
    </xf>
    <xf numFmtId="0" fontId="7" fillId="0" borderId="0" xfId="0" applyFont="1" applyFill="1"/>
    <xf numFmtId="49" fontId="0" fillId="0" borderId="0" xfId="0" applyNumberFormat="1"/>
    <xf numFmtId="0" fontId="16" fillId="0" borderId="0" xfId="0" applyFont="1"/>
    <xf numFmtId="0" fontId="15" fillId="0" borderId="0" xfId="0" applyFont="1"/>
    <xf numFmtId="0" fontId="0" fillId="0" borderId="0" xfId="0" applyAlignment="1">
      <alignment vertical="center" wrapText="1"/>
    </xf>
    <xf numFmtId="0" fontId="0" fillId="0" borderId="0" xfId="0" applyFont="1" applyAlignment="1">
      <alignment horizontal="left" vertical="center" wrapText="1"/>
    </xf>
    <xf numFmtId="0" fontId="14" fillId="0" borderId="0" xfId="0" applyFont="1" applyAlignment="1">
      <alignment horizontal="left" vertical="center" wrapText="1"/>
    </xf>
    <xf numFmtId="0" fontId="0" fillId="0" borderId="0" xfId="0" applyFont="1" applyAlignment="1">
      <alignment horizontal="center"/>
    </xf>
    <xf numFmtId="0" fontId="0" fillId="0" borderId="0" xfId="0" applyAlignment="1">
      <alignment horizontal="center" vertical="center"/>
    </xf>
    <xf numFmtId="0" fontId="0" fillId="0" borderId="0" xfId="0" applyAlignment="1"/>
    <xf numFmtId="0" fontId="1" fillId="2" borderId="0" xfId="0" applyFont="1" applyFill="1" applyAlignment="1">
      <alignment horizontal="center" vertical="center"/>
    </xf>
    <xf numFmtId="0" fontId="1" fillId="4" borderId="7" xfId="0" applyFont="1" applyFill="1" applyBorder="1" applyAlignment="1">
      <alignment horizontal="center" vertical="center"/>
    </xf>
    <xf numFmtId="0" fontId="3" fillId="4" borderId="18" xfId="0" applyFont="1" applyFill="1" applyBorder="1" applyAlignment="1">
      <alignment horizontal="left" vertical="center" indent="1"/>
    </xf>
    <xf numFmtId="0" fontId="1" fillId="4" borderId="50" xfId="0" applyFont="1" applyFill="1" applyBorder="1" applyAlignment="1">
      <alignment horizontal="center" vertical="center"/>
    </xf>
    <xf numFmtId="0" fontId="3" fillId="4" borderId="48" xfId="0" applyFont="1" applyFill="1" applyBorder="1" applyAlignment="1">
      <alignment horizontal="left" vertical="center" indent="1"/>
    </xf>
    <xf numFmtId="0" fontId="5" fillId="2" borderId="51" xfId="0" applyFont="1" applyFill="1" applyBorder="1" applyAlignment="1">
      <alignment horizontal="center" vertical="center"/>
    </xf>
    <xf numFmtId="49" fontId="2" fillId="6" borderId="40" xfId="0" applyNumberFormat="1" applyFont="1" applyFill="1" applyBorder="1" applyAlignment="1" applyProtection="1">
      <alignment horizontal="left" vertical="center" indent="1"/>
      <protection locked="0"/>
    </xf>
    <xf numFmtId="0" fontId="1" fillId="2" borderId="36" xfId="0" applyFont="1" applyFill="1" applyBorder="1" applyAlignment="1">
      <alignment horizontal="left" vertical="center" indent="1"/>
    </xf>
    <xf numFmtId="0" fontId="3" fillId="2" borderId="0" xfId="0" applyFont="1" applyFill="1" applyBorder="1" applyAlignment="1">
      <alignment horizontal="left" vertical="center" indent="1"/>
    </xf>
    <xf numFmtId="0" fontId="3" fillId="2" borderId="0" xfId="0" applyFont="1" applyFill="1" applyBorder="1" applyAlignment="1" applyProtection="1">
      <alignment horizontal="center" vertical="center"/>
      <protection locked="0"/>
    </xf>
    <xf numFmtId="0" fontId="3" fillId="14" borderId="18" xfId="0" applyFont="1" applyFill="1" applyBorder="1" applyAlignment="1">
      <alignment horizontal="left" vertical="center" indent="1"/>
    </xf>
    <xf numFmtId="0" fontId="3" fillId="14" borderId="1" xfId="0" applyFont="1" applyFill="1" applyBorder="1" applyAlignment="1">
      <alignment horizontal="left" vertical="center" indent="1"/>
    </xf>
    <xf numFmtId="0" fontId="2" fillId="14" borderId="1" xfId="0" applyFont="1" applyFill="1" applyBorder="1" applyAlignment="1">
      <alignment horizontal="center" vertical="center" wrapText="1"/>
    </xf>
    <xf numFmtId="0" fontId="4" fillId="14" borderId="39" xfId="0" applyFont="1" applyFill="1" applyBorder="1" applyAlignment="1">
      <alignment vertical="center"/>
    </xf>
    <xf numFmtId="0" fontId="6" fillId="14" borderId="36" xfId="0" applyFont="1" applyFill="1" applyBorder="1" applyAlignment="1">
      <alignment horizontal="right" vertical="center"/>
    </xf>
    <xf numFmtId="49" fontId="2" fillId="4" borderId="14" xfId="0" applyNumberFormat="1" applyFont="1" applyFill="1" applyBorder="1" applyAlignment="1" applyProtection="1">
      <alignment horizontal="center" vertical="center"/>
      <protection hidden="1"/>
    </xf>
    <xf numFmtId="49" fontId="2" fillId="4" borderId="16" xfId="0" applyNumberFormat="1" applyFont="1" applyFill="1" applyBorder="1" applyAlignment="1" applyProtection="1">
      <alignment horizontal="center" vertical="center"/>
      <protection hidden="1"/>
    </xf>
    <xf numFmtId="0" fontId="1" fillId="4" borderId="36" xfId="0" applyFont="1" applyFill="1" applyBorder="1" applyAlignment="1">
      <alignment horizontal="left" vertical="center" indent="1"/>
    </xf>
    <xf numFmtId="0" fontId="1" fillId="2" borderId="26" xfId="0" applyFont="1" applyFill="1" applyBorder="1" applyAlignment="1">
      <alignment vertical="center"/>
    </xf>
    <xf numFmtId="0" fontId="2" fillId="6" borderId="49" xfId="0" applyFont="1" applyFill="1" applyBorder="1" applyAlignment="1" applyProtection="1">
      <alignment vertical="center"/>
      <protection locked="0"/>
    </xf>
    <xf numFmtId="0" fontId="1" fillId="2" borderId="25" xfId="0" applyFont="1" applyFill="1" applyBorder="1" applyAlignment="1">
      <alignment vertical="center"/>
    </xf>
    <xf numFmtId="0" fontId="3" fillId="2" borderId="36" xfId="0" applyFont="1" applyFill="1" applyBorder="1" applyAlignment="1">
      <alignment horizontal="center" vertical="center"/>
    </xf>
    <xf numFmtId="0" fontId="17" fillId="12" borderId="1" xfId="0" applyFont="1" applyFill="1" applyBorder="1" applyAlignment="1" applyProtection="1">
      <alignment horizontal="center" vertical="center" wrapText="1"/>
      <protection hidden="1"/>
    </xf>
    <xf numFmtId="0" fontId="0" fillId="0" borderId="0" xfId="0" applyNumberFormat="1" applyAlignment="1">
      <alignment horizontal="center"/>
    </xf>
    <xf numFmtId="0" fontId="1" fillId="2" borderId="0" xfId="0" applyFont="1" applyFill="1" applyAlignment="1">
      <alignment horizontal="center" vertical="center"/>
    </xf>
    <xf numFmtId="0" fontId="3" fillId="4" borderId="21" xfId="0" applyFont="1" applyFill="1" applyBorder="1" applyAlignment="1">
      <alignment horizontal="left" vertical="center" indent="1"/>
    </xf>
    <xf numFmtId="0" fontId="0" fillId="0" borderId="0" xfId="0" applyNumberFormat="1"/>
    <xf numFmtId="0" fontId="0" fillId="0" borderId="0" xfId="0" applyNumberFormat="1" applyAlignment="1"/>
    <xf numFmtId="0" fontId="0" fillId="0" borderId="0" xfId="0" applyNumberFormat="1" applyBorder="1" applyAlignment="1">
      <alignment horizontal="center"/>
    </xf>
    <xf numFmtId="0" fontId="1" fillId="3" borderId="42" xfId="0" applyFont="1" applyFill="1" applyBorder="1" applyAlignment="1">
      <alignment horizontal="center" vertical="center"/>
    </xf>
    <xf numFmtId="0" fontId="18" fillId="2" borderId="0" xfId="0" applyFont="1" applyFill="1" applyAlignment="1">
      <alignment horizontal="center" vertical="center"/>
    </xf>
    <xf numFmtId="0" fontId="1" fillId="2" borderId="0" xfId="0" applyFont="1" applyFill="1" applyAlignment="1">
      <alignment horizontal="left" vertical="center"/>
    </xf>
    <xf numFmtId="0" fontId="0" fillId="0" borderId="1" xfId="0" applyBorder="1" applyAlignment="1">
      <alignment horizontal="center" vertical="center"/>
    </xf>
    <xf numFmtId="0" fontId="0" fillId="0" borderId="47" xfId="0" applyBorder="1" applyAlignment="1">
      <alignment horizontal="center" vertical="center"/>
    </xf>
    <xf numFmtId="0" fontId="0" fillId="16" borderId="1" xfId="0" applyFill="1" applyBorder="1" applyAlignment="1">
      <alignment horizontal="center" vertical="center"/>
    </xf>
    <xf numFmtId="0" fontId="0" fillId="16" borderId="47" xfId="0" applyFill="1" applyBorder="1" applyAlignment="1">
      <alignment horizontal="center" vertical="center"/>
    </xf>
    <xf numFmtId="0" fontId="15" fillId="15" borderId="1" xfId="0" applyFont="1" applyFill="1" applyBorder="1" applyAlignment="1">
      <alignment horizontal="center" vertical="center"/>
    </xf>
    <xf numFmtId="0" fontId="0" fillId="0" borderId="1" xfId="0" applyFill="1" applyBorder="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0" fillId="2" borderId="27" xfId="0" applyFill="1" applyBorder="1" applyAlignment="1">
      <alignment horizontal="center" vertical="center"/>
    </xf>
    <xf numFmtId="0" fontId="0" fillId="2" borderId="36"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8" fillId="2" borderId="0" xfId="0" applyFont="1" applyFill="1" applyAlignment="1">
      <alignment vertical="center"/>
    </xf>
    <xf numFmtId="49" fontId="0" fillId="2" borderId="0" xfId="0" applyNumberFormat="1" applyFill="1" applyAlignment="1">
      <alignment horizontal="left" vertical="center"/>
    </xf>
    <xf numFmtId="0" fontId="21" fillId="17" borderId="1" xfId="0" applyFont="1" applyFill="1" applyBorder="1" applyAlignment="1">
      <alignment horizontal="center" vertical="center"/>
    </xf>
    <xf numFmtId="0" fontId="21" fillId="17" borderId="47" xfId="0" applyFont="1" applyFill="1" applyBorder="1" applyAlignment="1">
      <alignment horizontal="center" vertical="center"/>
    </xf>
    <xf numFmtId="0" fontId="15" fillId="10" borderId="1" xfId="0" applyFont="1" applyFill="1" applyBorder="1" applyAlignment="1">
      <alignment horizontal="center" vertical="center"/>
    </xf>
    <xf numFmtId="0" fontId="15" fillId="10" borderId="47" xfId="0" applyFont="1" applyFill="1" applyBorder="1" applyAlignment="1">
      <alignment horizontal="center" vertical="center"/>
    </xf>
    <xf numFmtId="0" fontId="22" fillId="10" borderId="36" xfId="0" applyFont="1" applyFill="1" applyBorder="1" applyAlignment="1">
      <alignment horizontal="center" vertical="center"/>
    </xf>
    <xf numFmtId="0" fontId="23" fillId="2" borderId="0" xfId="0" applyFont="1" applyFill="1" applyAlignment="1">
      <alignment horizontal="center" vertical="center"/>
    </xf>
    <xf numFmtId="0" fontId="24" fillId="2" borderId="0" xfId="0" applyFont="1" applyFill="1" applyAlignment="1">
      <alignment horizontal="center" vertical="center"/>
    </xf>
    <xf numFmtId="0" fontId="1" fillId="9" borderId="24" xfId="0" applyFont="1" applyFill="1" applyBorder="1" applyAlignment="1">
      <alignment horizontal="center" vertical="center"/>
    </xf>
    <xf numFmtId="0" fontId="3" fillId="9" borderId="38" xfId="0" applyFont="1" applyFill="1" applyBorder="1" applyAlignment="1">
      <alignment horizontal="left" vertical="center" indent="1"/>
    </xf>
    <xf numFmtId="0" fontId="1" fillId="2" borderId="0" xfId="0" applyFont="1" applyFill="1" applyBorder="1" applyAlignment="1">
      <alignment horizontal="left" vertical="center" indent="1"/>
    </xf>
    <xf numFmtId="0" fontId="0" fillId="2" borderId="32" xfId="0" applyFill="1" applyBorder="1" applyAlignment="1">
      <alignment horizontal="center" vertical="center"/>
    </xf>
    <xf numFmtId="0" fontId="21" fillId="15" borderId="1" xfId="0" applyFont="1" applyFill="1" applyBorder="1" applyAlignment="1">
      <alignment horizontal="left" vertical="center" wrapText="1"/>
    </xf>
    <xf numFmtId="0" fontId="0" fillId="6" borderId="55" xfId="0" applyFill="1" applyBorder="1" applyAlignment="1" applyProtection="1">
      <alignment horizontal="center" vertical="center"/>
      <protection locked="0"/>
    </xf>
    <xf numFmtId="0" fontId="0" fillId="6" borderId="56" xfId="0" applyFill="1" applyBorder="1" applyAlignment="1" applyProtection="1">
      <alignment horizontal="center" vertical="center"/>
      <protection locked="0"/>
    </xf>
    <xf numFmtId="0" fontId="0" fillId="6" borderId="57" xfId="0" applyFill="1" applyBorder="1" applyAlignment="1" applyProtection="1">
      <alignment horizontal="center" vertical="center"/>
      <protection locked="0"/>
    </xf>
    <xf numFmtId="0" fontId="0" fillId="6" borderId="60" xfId="0" applyFill="1" applyBorder="1" applyAlignment="1" applyProtection="1">
      <alignment horizontal="center" vertical="center"/>
      <protection locked="0"/>
    </xf>
    <xf numFmtId="0" fontId="0" fillId="6" borderId="61" xfId="0" applyFill="1" applyBorder="1" applyAlignment="1" applyProtection="1">
      <alignment horizontal="center" vertical="center"/>
      <protection locked="0"/>
    </xf>
    <xf numFmtId="0" fontId="0" fillId="6" borderId="62" xfId="0" applyFill="1" applyBorder="1" applyAlignment="1" applyProtection="1">
      <alignment horizontal="center" vertical="center"/>
      <protection locked="0"/>
    </xf>
    <xf numFmtId="0" fontId="2" fillId="6" borderId="7" xfId="0" applyFont="1" applyFill="1" applyBorder="1" applyAlignment="1" applyProtection="1">
      <alignment horizontal="left" vertical="center" indent="1"/>
      <protection locked="0"/>
    </xf>
    <xf numFmtId="0" fontId="2" fillId="6" borderId="18" xfId="0" applyFont="1" applyFill="1" applyBorder="1" applyAlignment="1" applyProtection="1">
      <alignment horizontal="left" vertical="center" indent="1"/>
      <protection locked="0"/>
    </xf>
    <xf numFmtId="0" fontId="2" fillId="6" borderId="26" xfId="0" applyFont="1" applyFill="1" applyBorder="1" applyAlignment="1" applyProtection="1">
      <alignment horizontal="left" vertical="center" indent="1"/>
      <protection locked="0"/>
    </xf>
    <xf numFmtId="0" fontId="2" fillId="6" borderId="30" xfId="0" applyFont="1" applyFill="1" applyBorder="1" applyAlignment="1" applyProtection="1">
      <alignment horizontal="left" vertical="center" indent="1"/>
      <protection locked="0"/>
    </xf>
    <xf numFmtId="0" fontId="2" fillId="6" borderId="19" xfId="0" applyFont="1" applyFill="1" applyBorder="1" applyAlignment="1" applyProtection="1">
      <alignment horizontal="left" vertical="center" indent="1"/>
      <protection locked="0"/>
    </xf>
    <xf numFmtId="0" fontId="2" fillId="6" borderId="9" xfId="0" applyFont="1" applyFill="1" applyBorder="1" applyAlignment="1" applyProtection="1">
      <alignment horizontal="left" vertical="center" indent="1"/>
      <protection locked="0"/>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8" borderId="21" xfId="0" applyFont="1" applyFill="1" applyBorder="1" applyAlignment="1">
      <alignment vertical="center"/>
    </xf>
    <xf numFmtId="0" fontId="21" fillId="0" borderId="0" xfId="0" applyFont="1"/>
    <xf numFmtId="0" fontId="25" fillId="18" borderId="27" xfId="0" applyFont="1" applyFill="1" applyBorder="1" applyAlignment="1">
      <alignment vertical="center" wrapText="1"/>
    </xf>
    <xf numFmtId="0" fontId="25" fillId="18" borderId="28" xfId="0" applyFont="1" applyFill="1" applyBorder="1" applyAlignment="1">
      <alignment vertical="center" wrapText="1"/>
    </xf>
    <xf numFmtId="0" fontId="25" fillId="2" borderId="0" xfId="0" applyFont="1" applyFill="1" applyBorder="1" applyAlignment="1">
      <alignment horizontal="center" vertical="center" wrapText="1"/>
    </xf>
    <xf numFmtId="0" fontId="25" fillId="2" borderId="0" xfId="0" applyFont="1" applyFill="1" applyBorder="1" applyAlignment="1">
      <alignment vertical="center" wrapText="1"/>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15" fillId="10" borderId="27" xfId="0" applyFont="1" applyFill="1" applyBorder="1" applyAlignment="1">
      <alignment horizontal="center" vertical="center"/>
    </xf>
    <xf numFmtId="0" fontId="15" fillId="10" borderId="28" xfId="0" applyFont="1" applyFill="1" applyBorder="1" applyAlignment="1">
      <alignment horizontal="center" vertical="center"/>
    </xf>
    <xf numFmtId="0" fontId="15" fillId="10" borderId="29" xfId="0" applyFont="1" applyFill="1" applyBorder="1" applyAlignment="1">
      <alignment horizontal="center"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58" xfId="0" applyFill="1" applyBorder="1" applyAlignment="1">
      <alignment horizontal="left" vertical="center"/>
    </xf>
    <xf numFmtId="0" fontId="0" fillId="2" borderId="41" xfId="0" applyFill="1" applyBorder="1" applyAlignment="1">
      <alignment horizontal="left" vertical="center"/>
    </xf>
    <xf numFmtId="0" fontId="0" fillId="2" borderId="59" xfId="0" applyFill="1" applyBorder="1" applyAlignment="1">
      <alignment horizontal="lef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1" fillId="2" borderId="27"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center" vertical="center"/>
    </xf>
    <xf numFmtId="0" fontId="1" fillId="9" borderId="27" xfId="0" applyFont="1" applyFill="1" applyBorder="1" applyAlignment="1">
      <alignment horizontal="center" vertical="center"/>
    </xf>
    <xf numFmtId="0" fontId="1" fillId="9" borderId="29" xfId="0" applyFont="1" applyFill="1" applyBorder="1" applyAlignment="1">
      <alignment horizontal="center" vertical="center"/>
    </xf>
    <xf numFmtId="0" fontId="3" fillId="6" borderId="45" xfId="0" applyFont="1" applyFill="1" applyBorder="1" applyAlignment="1" applyProtection="1">
      <alignment horizontal="center" vertical="center"/>
      <protection locked="0"/>
    </xf>
    <xf numFmtId="0" fontId="3" fillId="6" borderId="46" xfId="0" applyFont="1" applyFill="1" applyBorder="1" applyAlignment="1" applyProtection="1">
      <alignment horizontal="center" vertical="center"/>
      <protection locked="0"/>
    </xf>
    <xf numFmtId="0" fontId="3" fillId="6" borderId="50" xfId="0" applyFont="1" applyFill="1" applyBorder="1" applyAlignment="1" applyProtection="1">
      <alignment horizontal="center" vertical="center"/>
      <protection locked="0"/>
    </xf>
    <xf numFmtId="0" fontId="3" fillId="6" borderId="48" xfId="0" applyFont="1" applyFill="1" applyBorder="1" applyAlignment="1" applyProtection="1">
      <alignment horizontal="center" vertical="center"/>
      <protection locked="0"/>
    </xf>
    <xf numFmtId="0" fontId="3" fillId="6" borderId="54" xfId="0" applyFont="1" applyFill="1" applyBorder="1" applyAlignment="1" applyProtection="1">
      <alignment horizontal="center" vertical="center"/>
      <protection locked="0"/>
    </xf>
    <xf numFmtId="0" fontId="3" fillId="6" borderId="1" xfId="0" applyFont="1" applyFill="1" applyBorder="1" applyAlignment="1" applyProtection="1">
      <alignment horizontal="left" vertical="center"/>
      <protection locked="0"/>
    </xf>
    <xf numFmtId="0" fontId="3" fillId="6" borderId="40" xfId="0" applyFont="1" applyFill="1" applyBorder="1" applyAlignment="1" applyProtection="1">
      <alignment horizontal="left" vertical="center"/>
      <protection locked="0"/>
    </xf>
    <xf numFmtId="0" fontId="25" fillId="18" borderId="27" xfId="0" applyFont="1" applyFill="1" applyBorder="1" applyAlignment="1">
      <alignment horizontal="center" vertical="center" wrapText="1"/>
    </xf>
    <xf numFmtId="0" fontId="25" fillId="18" borderId="28" xfId="0" applyFont="1" applyFill="1" applyBorder="1" applyAlignment="1">
      <alignment horizontal="center" vertical="center" wrapText="1"/>
    </xf>
    <xf numFmtId="0" fontId="25" fillId="18" borderId="29" xfId="0" applyFont="1" applyFill="1" applyBorder="1" applyAlignment="1">
      <alignment horizontal="center" vertical="center" wrapText="1"/>
    </xf>
    <xf numFmtId="0" fontId="1" fillId="3" borderId="58"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59" xfId="0" applyFont="1" applyFill="1" applyBorder="1" applyAlignment="1">
      <alignment horizontal="center" vertical="center"/>
    </xf>
    <xf numFmtId="0" fontId="2" fillId="6" borderId="34" xfId="0" applyFont="1" applyFill="1" applyBorder="1" applyAlignment="1" applyProtection="1">
      <alignment horizontal="center" vertical="center"/>
      <protection locked="0"/>
    </xf>
    <xf numFmtId="0" fontId="2" fillId="6" borderId="35"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0" fillId="4" borderId="33" xfId="0" applyFont="1" applyFill="1" applyBorder="1" applyAlignment="1">
      <alignment horizontal="center" vertical="top" wrapText="1"/>
    </xf>
    <xf numFmtId="0" fontId="20" fillId="4" borderId="23" xfId="0" applyFont="1" applyFill="1" applyBorder="1" applyAlignment="1">
      <alignment horizontal="center" vertical="top" wrapText="1"/>
    </xf>
    <xf numFmtId="0" fontId="20" fillId="4" borderId="38" xfId="0" applyFont="1" applyFill="1" applyBorder="1" applyAlignment="1">
      <alignment horizontal="center" vertical="top" wrapText="1"/>
    </xf>
    <xf numFmtId="0" fontId="20" fillId="4" borderId="39" xfId="0" applyFont="1" applyFill="1" applyBorder="1" applyAlignment="1">
      <alignment horizontal="center" vertical="top" wrapText="1"/>
    </xf>
    <xf numFmtId="0" fontId="2" fillId="6" borderId="37"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2" fillId="6" borderId="1" xfId="0" applyFont="1" applyFill="1" applyBorder="1" applyAlignment="1" applyProtection="1">
      <alignment horizontal="left" vertical="center" indent="1"/>
      <protection locked="0"/>
    </xf>
    <xf numFmtId="0" fontId="2" fillId="6" borderId="18" xfId="0" applyFont="1" applyFill="1" applyBorder="1" applyAlignment="1" applyProtection="1">
      <alignment horizontal="left" vertical="center"/>
      <protection locked="0"/>
    </xf>
    <xf numFmtId="0" fontId="2" fillId="6" borderId="26" xfId="0" applyFont="1" applyFill="1" applyBorder="1" applyAlignment="1" applyProtection="1">
      <alignment horizontal="left" vertical="center"/>
      <protection locked="0"/>
    </xf>
    <xf numFmtId="0" fontId="2" fillId="6" borderId="48" xfId="0" applyFont="1" applyFill="1" applyBorder="1" applyAlignment="1" applyProtection="1">
      <alignment horizontal="center" vertical="center"/>
      <protection locked="0"/>
    </xf>
    <xf numFmtId="0" fontId="19" fillId="15" borderId="33" xfId="0" applyFont="1" applyFill="1" applyBorder="1" applyAlignment="1">
      <alignment horizontal="center" vertical="center" wrapText="1"/>
    </xf>
    <xf numFmtId="0" fontId="19" fillId="15" borderId="42" xfId="0" applyFont="1" applyFill="1" applyBorder="1" applyAlignment="1">
      <alignment horizontal="center" vertical="center" wrapText="1"/>
    </xf>
    <xf numFmtId="0" fontId="19" fillId="15" borderId="23" xfId="0" applyFont="1" applyFill="1" applyBorder="1" applyAlignment="1">
      <alignment horizontal="center" vertical="center" wrapText="1"/>
    </xf>
    <xf numFmtId="0" fontId="2" fillId="6" borderId="52" xfId="0" applyFont="1" applyFill="1" applyBorder="1" applyAlignment="1" applyProtection="1">
      <alignment horizontal="center" vertical="center"/>
      <protection locked="0"/>
    </xf>
    <xf numFmtId="0" fontId="2" fillId="6" borderId="53" xfId="0" applyFont="1" applyFill="1" applyBorder="1" applyAlignment="1" applyProtection="1">
      <alignment horizontal="center" vertical="center"/>
      <protection locked="0"/>
    </xf>
    <xf numFmtId="0" fontId="1" fillId="14" borderId="7" xfId="0" applyFont="1" applyFill="1" applyBorder="1" applyAlignment="1">
      <alignment horizontal="center" vertical="center"/>
    </xf>
    <xf numFmtId="0" fontId="1" fillId="14" borderId="8" xfId="0" applyFont="1" applyFill="1" applyBorder="1" applyAlignment="1">
      <alignment horizontal="center" vertical="center"/>
    </xf>
    <xf numFmtId="0" fontId="2" fillId="6" borderId="7" xfId="0" applyFont="1" applyFill="1" applyBorder="1" applyAlignment="1" applyProtection="1">
      <alignment horizontal="left" vertical="center" indent="1"/>
      <protection locked="0"/>
    </xf>
    <xf numFmtId="0" fontId="2" fillId="6" borderId="18" xfId="0" applyFont="1" applyFill="1" applyBorder="1" applyAlignment="1" applyProtection="1">
      <alignment horizontal="left" vertical="center" indent="1"/>
      <protection locked="0"/>
    </xf>
    <xf numFmtId="0" fontId="2" fillId="6" borderId="26" xfId="0" applyFont="1" applyFill="1" applyBorder="1" applyAlignment="1" applyProtection="1">
      <alignment horizontal="left" vertical="center" indent="1"/>
      <protection locked="0"/>
    </xf>
    <xf numFmtId="0" fontId="2" fillId="6" borderId="30" xfId="0" applyFont="1" applyFill="1" applyBorder="1" applyAlignment="1" applyProtection="1">
      <alignment horizontal="left" vertical="center" indent="1"/>
      <protection locked="0"/>
    </xf>
    <xf numFmtId="0" fontId="2" fillId="6" borderId="19" xfId="0" applyFont="1" applyFill="1" applyBorder="1" applyAlignment="1" applyProtection="1">
      <alignment horizontal="left" vertical="center" indent="1"/>
      <protection locked="0"/>
    </xf>
    <xf numFmtId="0" fontId="2" fillId="6" borderId="9" xfId="0" applyFont="1" applyFill="1" applyBorder="1" applyAlignment="1" applyProtection="1">
      <alignment horizontal="left" vertical="center" indent="1"/>
      <protection locked="0"/>
    </xf>
    <xf numFmtId="0" fontId="2" fillId="6" borderId="37" xfId="0" applyFont="1" applyFill="1" applyBorder="1" applyAlignment="1" applyProtection="1">
      <alignment horizontal="left" vertical="center" indent="1"/>
      <protection locked="0"/>
    </xf>
    <xf numFmtId="0" fontId="2" fillId="6" borderId="11" xfId="0" applyFont="1" applyFill="1" applyBorder="1" applyAlignment="1" applyProtection="1">
      <alignment horizontal="left" vertical="center" indent="1"/>
      <protection locked="0"/>
    </xf>
    <xf numFmtId="0" fontId="2" fillId="6" borderId="14" xfId="0" applyFont="1" applyFill="1" applyBorder="1" applyAlignment="1" applyProtection="1">
      <alignment horizontal="left" vertical="center" indent="1"/>
      <protection locked="0"/>
    </xf>
    <xf numFmtId="0" fontId="2" fillId="6" borderId="6" xfId="0" applyFont="1" applyFill="1" applyBorder="1" applyAlignment="1" applyProtection="1">
      <alignment horizontal="left" vertical="center" indent="1"/>
      <protection locked="0"/>
    </xf>
    <xf numFmtId="0" fontId="2" fillId="6" borderId="13" xfId="0" applyFont="1" applyFill="1" applyBorder="1" applyAlignment="1" applyProtection="1">
      <alignment horizontal="left" vertical="center" indent="1"/>
      <protection locked="0"/>
    </xf>
    <xf numFmtId="0" fontId="2" fillId="6" borderId="16" xfId="0" applyFont="1" applyFill="1" applyBorder="1" applyAlignment="1" applyProtection="1">
      <alignment horizontal="left" vertical="center" indent="1"/>
      <protection locked="0"/>
    </xf>
    <xf numFmtId="0" fontId="1" fillId="3" borderId="0"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31" xfId="0" applyFont="1" applyFill="1" applyBorder="1" applyAlignment="1">
      <alignment horizontal="center" vertical="center"/>
    </xf>
    <xf numFmtId="0" fontId="2" fillId="6" borderId="44" xfId="0" applyFont="1" applyFill="1" applyBorder="1" applyAlignment="1" applyProtection="1">
      <alignment horizontal="left" vertical="center" indent="1"/>
      <protection locked="0"/>
    </xf>
    <xf numFmtId="0" fontId="2" fillId="6" borderId="28" xfId="0" applyFont="1" applyFill="1" applyBorder="1" applyAlignment="1" applyProtection="1">
      <alignment horizontal="left" vertical="center" indent="1"/>
      <protection locked="0"/>
    </xf>
    <xf numFmtId="0" fontId="2" fillId="6" borderId="29" xfId="0" applyFont="1" applyFill="1" applyBorder="1" applyAlignment="1" applyProtection="1">
      <alignment horizontal="left" vertical="center" indent="1"/>
      <protection locked="0"/>
    </xf>
    <xf numFmtId="0" fontId="2" fillId="6" borderId="31" xfId="0" applyFont="1" applyFill="1" applyBorder="1" applyAlignment="1" applyProtection="1">
      <alignment horizontal="left" vertical="center" indent="1"/>
      <protection locked="0"/>
    </xf>
    <xf numFmtId="0" fontId="2" fillId="6" borderId="22" xfId="0" applyFont="1" applyFill="1" applyBorder="1" applyAlignment="1" applyProtection="1">
      <alignment horizontal="left" vertical="center" indent="1"/>
      <protection locked="0"/>
    </xf>
    <xf numFmtId="0" fontId="2" fillId="6" borderId="15" xfId="0" applyFont="1" applyFill="1" applyBorder="1" applyAlignment="1" applyProtection="1">
      <alignment horizontal="left" vertical="center" indent="1"/>
      <protection locked="0"/>
    </xf>
    <xf numFmtId="0" fontId="2" fillId="6" borderId="5" xfId="0" applyFont="1" applyFill="1" applyBorder="1" applyAlignment="1" applyProtection="1">
      <alignment horizontal="left" vertical="center" indent="1"/>
      <protection locked="0"/>
    </xf>
    <xf numFmtId="0" fontId="2" fillId="6" borderId="12" xfId="0" applyFont="1" applyFill="1" applyBorder="1" applyAlignment="1" applyProtection="1">
      <alignment horizontal="left" vertical="center" indent="1"/>
      <protection locked="0"/>
    </xf>
    <xf numFmtId="0" fontId="2" fillId="6" borderId="10" xfId="0" applyFont="1" applyFill="1" applyBorder="1" applyAlignment="1" applyProtection="1">
      <alignment horizontal="left" vertical="center" indent="1"/>
      <protection locked="0"/>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0" fillId="11" borderId="35" xfId="0" applyFont="1" applyFill="1" applyBorder="1" applyAlignment="1">
      <alignment horizontal="center"/>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center"/>
    </xf>
    <xf numFmtId="0" fontId="12" fillId="11" borderId="35" xfId="0" applyFont="1" applyFill="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shrinkToFit="1"/>
    </xf>
    <xf numFmtId="0" fontId="7" fillId="0" borderId="22" xfId="0" applyFont="1" applyBorder="1" applyAlignment="1" applyProtection="1">
      <alignment horizontal="center"/>
      <protection locked="0"/>
    </xf>
    <xf numFmtId="14" fontId="7" fillId="0" borderId="0" xfId="0" applyNumberFormat="1" applyFont="1" applyAlignment="1">
      <alignment horizontal="center"/>
    </xf>
    <xf numFmtId="0" fontId="7" fillId="0" borderId="0" xfId="0" applyFont="1" applyAlignment="1">
      <alignment horizontal="center"/>
    </xf>
    <xf numFmtId="0" fontId="13" fillId="0" borderId="0" xfId="0" applyFont="1" applyAlignment="1">
      <alignment horizontal="center"/>
    </xf>
    <xf numFmtId="0" fontId="7" fillId="0" borderId="0" xfId="0" applyFont="1" applyAlignment="1">
      <alignment horizontal="left"/>
    </xf>
    <xf numFmtId="0" fontId="11" fillId="0" borderId="0" xfId="0" applyFont="1" applyAlignment="1">
      <alignment horizontal="left"/>
    </xf>
    <xf numFmtId="0" fontId="14" fillId="0" borderId="0" xfId="0" applyFont="1" applyAlignment="1">
      <alignment horizontal="left" vertical="center" wrapText="1"/>
    </xf>
    <xf numFmtId="0" fontId="7" fillId="0" borderId="0" xfId="0" applyFont="1" applyAlignment="1">
      <alignment horizontal="left" wrapText="1"/>
    </xf>
    <xf numFmtId="0" fontId="7" fillId="0" borderId="0" xfId="0" applyFont="1" applyAlignment="1">
      <alignment horizontal="left" vertical="center" wrapText="1"/>
    </xf>
    <xf numFmtId="0" fontId="8" fillId="0" borderId="0" xfId="0" applyFont="1" applyAlignment="1">
      <alignment horizontal="center"/>
    </xf>
    <xf numFmtId="0" fontId="9" fillId="0" borderId="0" xfId="0" applyFont="1" applyAlignment="1">
      <alignment horizontal="left" wrapText="1"/>
    </xf>
    <xf numFmtId="0" fontId="9" fillId="0" borderId="0" xfId="0" applyFont="1" applyAlignment="1">
      <alignment horizontal="left" vertical="center" wrapText="1"/>
    </xf>
    <xf numFmtId="0" fontId="0" fillId="0" borderId="0" xfId="0" applyAlignment="1">
      <alignment horizontal="left"/>
    </xf>
    <xf numFmtId="0" fontId="12" fillId="13" borderId="35" xfId="0" applyFont="1" applyFill="1" applyBorder="1" applyAlignment="1">
      <alignment horizont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NumberFormat="1" applyBorder="1" applyAlignment="1">
      <alignment horizontal="left" vertical="top" wrapText="1"/>
    </xf>
    <xf numFmtId="0" fontId="0" fillId="0" borderId="0" xfId="0" applyNumberFormat="1" applyAlignment="1">
      <alignment horizontal="center"/>
    </xf>
    <xf numFmtId="0" fontId="0" fillId="0" borderId="0" xfId="0" applyAlignment="1">
      <alignment horizontal="left" vertical="top" wrapText="1"/>
    </xf>
    <xf numFmtId="0" fontId="0" fillId="0" borderId="0" xfId="0" applyAlignment="1">
      <alignment horizontal="center"/>
    </xf>
    <xf numFmtId="0" fontId="0" fillId="0" borderId="0" xfId="0" applyNumberFormat="1" applyBorder="1" applyAlignment="1">
      <alignment horizontal="center"/>
    </xf>
    <xf numFmtId="0" fontId="0" fillId="0" borderId="35" xfId="0" applyNumberFormat="1" applyBorder="1" applyAlignment="1">
      <alignment horizontal="center"/>
    </xf>
    <xf numFmtId="0" fontId="0" fillId="0" borderId="0" xfId="0" applyNumberFormat="1" applyAlignment="1">
      <alignment horizontal="left"/>
    </xf>
    <xf numFmtId="0" fontId="15" fillId="0" borderId="0" xfId="0" applyFont="1" applyAlignment="1">
      <alignment horizontal="center" shrinkToFit="1"/>
    </xf>
    <xf numFmtId="0" fontId="0" fillId="0" borderId="22" xfId="0" applyBorder="1" applyAlignment="1" applyProtection="1">
      <alignment horizontal="center"/>
      <protection locked="0"/>
    </xf>
    <xf numFmtId="0" fontId="0" fillId="0" borderId="0" xfId="0" applyAlignment="1">
      <alignment horizontal="right"/>
    </xf>
    <xf numFmtId="0" fontId="0" fillId="0" borderId="35" xfId="0" applyBorder="1" applyAlignment="1">
      <alignment horizontal="center"/>
    </xf>
    <xf numFmtId="0" fontId="0" fillId="0" borderId="0" xfId="0" applyAlignment="1">
      <alignment vertical="center" wrapText="1"/>
    </xf>
    <xf numFmtId="0" fontId="15" fillId="0" borderId="0" xfId="0" applyFont="1" applyAlignment="1">
      <alignment horizontal="center"/>
    </xf>
    <xf numFmtId="0" fontId="0" fillId="0" borderId="22" xfId="0" applyBorder="1" applyAlignment="1">
      <alignment horizontal="center"/>
    </xf>
    <xf numFmtId="0" fontId="0" fillId="0" borderId="0" xfId="0" applyNumberFormat="1" applyBorder="1" applyAlignment="1">
      <alignment horizontal="center" vertical="top" wrapText="1"/>
    </xf>
    <xf numFmtId="0" fontId="0" fillId="2" borderId="0" xfId="0" quotePrefix="1" applyFill="1" applyBorder="1" applyAlignment="1">
      <alignment horizontal="center" vertical="center"/>
    </xf>
    <xf numFmtId="0" fontId="0" fillId="2" borderId="0" xfId="0" applyNumberFormat="1" applyFill="1" applyBorder="1" applyAlignment="1">
      <alignment horizontal="center" vertical="center"/>
    </xf>
    <xf numFmtId="0" fontId="21" fillId="2" borderId="0" xfId="0" applyFont="1" applyFill="1" applyBorder="1" applyAlignment="1">
      <alignment horizontal="left" vertical="center" indent="1"/>
    </xf>
    <xf numFmtId="0" fontId="21" fillId="2" borderId="0" xfId="0" applyFont="1" applyFill="1" applyBorder="1" applyAlignment="1">
      <alignment horizontal="left" vertical="center" indent="1"/>
    </xf>
    <xf numFmtId="0" fontId="0" fillId="2" borderId="0" xfId="0" applyFill="1" applyBorder="1" applyAlignment="1">
      <alignment horizontal="left" vertical="center"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542924</xdr:colOff>
      <xdr:row>13</xdr:row>
      <xdr:rowOff>19051</xdr:rowOff>
    </xdr:from>
    <xdr:to>
      <xdr:col>3</xdr:col>
      <xdr:colOff>742949</xdr:colOff>
      <xdr:row>13</xdr:row>
      <xdr:rowOff>171451</xdr:rowOff>
    </xdr:to>
    <xdr:sp macro="" textlink="">
      <xdr:nvSpPr>
        <xdr:cNvPr id="2" name="Right Arrow 1"/>
        <xdr:cNvSpPr/>
      </xdr:nvSpPr>
      <xdr:spPr>
        <a:xfrm>
          <a:off x="1714499" y="1952626"/>
          <a:ext cx="200025" cy="152400"/>
        </a:xfrm>
        <a:prstGeom prst="right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IN"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3</xdr:col>
      <xdr:colOff>485775</xdr:colOff>
      <xdr:row>13</xdr:row>
      <xdr:rowOff>238125</xdr:rowOff>
    </xdr:from>
    <xdr:to>
      <xdr:col>3</xdr:col>
      <xdr:colOff>647701</xdr:colOff>
      <xdr:row>13</xdr:row>
      <xdr:rowOff>438151</xdr:rowOff>
    </xdr:to>
    <xdr:sp macro="" textlink="">
      <xdr:nvSpPr>
        <xdr:cNvPr id="3" name="Down Arrow 2"/>
        <xdr:cNvSpPr/>
      </xdr:nvSpPr>
      <xdr:spPr>
        <a:xfrm>
          <a:off x="1657350" y="2171700"/>
          <a:ext cx="161926" cy="200026"/>
        </a:xfrm>
        <a:prstGeom prst="downArrow">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IN" sz="1100"/>
        </a:p>
      </xdr:txBody>
    </xdr:sp>
    <xdr:clientData/>
  </xdr:twoCellAnchor>
  <xdr:twoCellAnchor editAs="oneCell">
    <xdr:from>
      <xdr:col>2</xdr:col>
      <xdr:colOff>0</xdr:colOff>
      <xdr:row>1</xdr:row>
      <xdr:rowOff>0</xdr:rowOff>
    </xdr:from>
    <xdr:to>
      <xdr:col>20</xdr:col>
      <xdr:colOff>76200</xdr:colOff>
      <xdr:row>6</xdr:row>
      <xdr:rowOff>151158</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75" y="266700"/>
          <a:ext cx="8048625" cy="11036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10366</xdr:colOff>
      <xdr:row>9</xdr:row>
      <xdr:rowOff>9524</xdr:rowOff>
    </xdr:from>
    <xdr:to>
      <xdr:col>7</xdr:col>
      <xdr:colOff>1066800</xdr:colOff>
      <xdr:row>12</xdr:row>
      <xdr:rowOff>295275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2791" y="2581274"/>
          <a:ext cx="1056434" cy="1104901"/>
        </a:xfrm>
        <a:prstGeom prst="rect">
          <a:avLst/>
        </a:prstGeom>
      </xdr:spPr>
    </xdr:pic>
    <xdr:clientData/>
  </xdr:twoCellAnchor>
  <xdr:twoCellAnchor>
    <xdr:from>
      <xdr:col>1</xdr:col>
      <xdr:colOff>9525</xdr:colOff>
      <xdr:row>0</xdr:row>
      <xdr:rowOff>85725</xdr:rowOff>
    </xdr:from>
    <xdr:to>
      <xdr:col>7</xdr:col>
      <xdr:colOff>1076325</xdr:colOff>
      <xdr:row>1</xdr:row>
      <xdr:rowOff>276225</xdr:rowOff>
    </xdr:to>
    <xdr:sp macro="" textlink="">
      <xdr:nvSpPr>
        <xdr:cNvPr id="3" name="Rounded Rectangle 2"/>
        <xdr:cNvSpPr/>
      </xdr:nvSpPr>
      <xdr:spPr>
        <a:xfrm>
          <a:off x="104775" y="85725"/>
          <a:ext cx="5133975" cy="5048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IN" sz="2400">
              <a:solidFill>
                <a:srgbClr val="C00000"/>
              </a:solidFill>
            </a:rPr>
            <a:t>Promotion Pay Fixation </a:t>
          </a:r>
        </a:p>
      </xdr:txBody>
    </xdr:sp>
    <xdr:clientData/>
  </xdr:twoCellAnchor>
  <xdr:twoCellAnchor editAs="oneCell">
    <xdr:from>
      <xdr:col>6</xdr:col>
      <xdr:colOff>198072</xdr:colOff>
      <xdr:row>14</xdr:row>
      <xdr:rowOff>12395</xdr:rowOff>
    </xdr:from>
    <xdr:to>
      <xdr:col>6</xdr:col>
      <xdr:colOff>311958</xdr:colOff>
      <xdr:row>14</xdr:row>
      <xdr:rowOff>214242</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20551925" flipH="1">
          <a:off x="3655647" y="3603320"/>
          <a:ext cx="113886" cy="201847"/>
        </a:xfrm>
        <a:prstGeom prst="rect">
          <a:avLst/>
        </a:prstGeom>
      </xdr:spPr>
    </xdr:pic>
    <xdr:clientData/>
  </xdr:twoCellAnchor>
  <xdr:twoCellAnchor>
    <xdr:from>
      <xdr:col>7</xdr:col>
      <xdr:colOff>28574</xdr:colOff>
      <xdr:row>5</xdr:row>
      <xdr:rowOff>28572</xdr:rowOff>
    </xdr:from>
    <xdr:to>
      <xdr:col>7</xdr:col>
      <xdr:colOff>438149</xdr:colOff>
      <xdr:row>5</xdr:row>
      <xdr:rowOff>247649</xdr:rowOff>
    </xdr:to>
    <xdr:sp macro="" textlink="">
      <xdr:nvSpPr>
        <xdr:cNvPr id="5" name="Right Arrow 4"/>
        <xdr:cNvSpPr/>
      </xdr:nvSpPr>
      <xdr:spPr>
        <a:xfrm rot="10800000">
          <a:off x="4257674" y="1133472"/>
          <a:ext cx="409575" cy="219077"/>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n-IN" sz="1100"/>
        </a:p>
      </xdr:txBody>
    </xdr:sp>
    <xdr:clientData/>
  </xdr:twoCellAnchor>
  <xdr:twoCellAnchor>
    <xdr:from>
      <xdr:col>2</xdr:col>
      <xdr:colOff>1381125</xdr:colOff>
      <xdr:row>10</xdr:row>
      <xdr:rowOff>9526</xdr:rowOff>
    </xdr:from>
    <xdr:to>
      <xdr:col>2</xdr:col>
      <xdr:colOff>1666874</xdr:colOff>
      <xdr:row>10</xdr:row>
      <xdr:rowOff>257176</xdr:rowOff>
    </xdr:to>
    <xdr:sp macro="" textlink="">
      <xdr:nvSpPr>
        <xdr:cNvPr id="6" name="Right Arrow 5"/>
        <xdr:cNvSpPr/>
      </xdr:nvSpPr>
      <xdr:spPr>
        <a:xfrm>
          <a:off x="1819275" y="2495551"/>
          <a:ext cx="285749" cy="2476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n-IN" sz="1100"/>
        </a:p>
      </xdr:txBody>
    </xdr:sp>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B4E465F-8F76-4182-A090-63220C09C3FA}" protected="1">
  <header guid="{1B4E465F-8F76-4182-A090-63220C09C3FA}" dateTime="2023-10-09T22:01:08" maxSheetId="6" userName="putta" r:id="rId1">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677"/>
  <sheetViews>
    <sheetView showGridLines="0" showRowColHeaders="0" tabSelected="1" workbookViewId="0">
      <pane xSplit="3" ySplit="14" topLeftCell="D15" activePane="bottomRight" state="frozen"/>
      <selection pane="topRight" activeCell="D1" sqref="D1"/>
      <selection pane="bottomLeft" activeCell="A15" sqref="A15"/>
      <selection pane="bottomRight" activeCell="I9" sqref="I9"/>
    </sheetView>
  </sheetViews>
  <sheetFormatPr defaultColWidth="0" defaultRowHeight="15" zeroHeight="1" x14ac:dyDescent="0.25"/>
  <cols>
    <col min="1" max="1" width="2.28515625" style="118" customWidth="1"/>
    <col min="2" max="2" width="3.85546875" style="118" customWidth="1"/>
    <col min="3" max="3" width="16.85546875" style="118" customWidth="1"/>
    <col min="4" max="4" width="11.5703125" style="119" customWidth="1"/>
    <col min="5" max="16" width="5.5703125" style="120" customWidth="1"/>
    <col min="17" max="17" width="7.5703125" style="118" customWidth="1"/>
    <col min="18" max="20" width="5.5703125" style="119" customWidth="1"/>
    <col min="21" max="24" width="5.5703125" style="118" customWidth="1"/>
    <col min="25" max="25" width="1.5703125" style="118" customWidth="1"/>
    <col min="26" max="38" width="5.5703125" style="118" hidden="1" customWidth="1"/>
    <col min="39" max="47" width="0" style="118" hidden="1" customWidth="1"/>
    <col min="48" max="16384" width="9.140625" style="118" hidden="1"/>
  </cols>
  <sheetData>
    <row r="1" spans="2:47" ht="21" x14ac:dyDescent="0.25">
      <c r="C1" s="125" t="s">
        <v>143</v>
      </c>
    </row>
    <row r="2" spans="2:47" s="120" customFormat="1" x14ac:dyDescent="0.25">
      <c r="C2" s="126"/>
    </row>
    <row r="3" spans="2:47" s="120" customFormat="1" x14ac:dyDescent="0.25">
      <c r="C3" s="126"/>
    </row>
    <row r="4" spans="2:47" s="120" customFormat="1" x14ac:dyDescent="0.25">
      <c r="C4" s="126"/>
    </row>
    <row r="5" spans="2:47" s="120" customFormat="1" x14ac:dyDescent="0.25">
      <c r="C5" s="126"/>
    </row>
    <row r="6" spans="2:47" s="120" customFormat="1" x14ac:dyDescent="0.25">
      <c r="C6" s="126"/>
    </row>
    <row r="7" spans="2:47" s="120" customFormat="1" ht="15.75" thickBot="1" x14ac:dyDescent="0.3">
      <c r="C7" s="126"/>
    </row>
    <row r="8" spans="2:47" s="120" customFormat="1" ht="16.5" thickBot="1" x14ac:dyDescent="0.3">
      <c r="C8" s="126"/>
      <c r="J8" s="164" t="s">
        <v>144</v>
      </c>
      <c r="K8" s="165"/>
      <c r="L8" s="165"/>
      <c r="M8" s="165"/>
      <c r="N8" s="165"/>
      <c r="O8" s="165"/>
      <c r="P8" s="165"/>
      <c r="Q8" s="166"/>
      <c r="R8" s="124"/>
      <c r="S8" s="124"/>
      <c r="T8" s="124"/>
      <c r="U8" s="124"/>
      <c r="V8" s="124"/>
      <c r="W8" s="124"/>
      <c r="X8" s="124"/>
    </row>
    <row r="9" spans="2:47" ht="22.5" customHeight="1" thickBot="1" x14ac:dyDescent="0.3">
      <c r="B9" s="122">
        <v>1</v>
      </c>
      <c r="C9" s="167" t="s">
        <v>71</v>
      </c>
      <c r="D9" s="168"/>
      <c r="E9" s="169"/>
      <c r="F9" s="139">
        <v>25</v>
      </c>
      <c r="G9" s="140">
        <v>9</v>
      </c>
      <c r="H9" s="141">
        <v>2023</v>
      </c>
      <c r="I9" s="132">
        <f>IF(H11&gt;H9,G11+12-G9,G11-G9)</f>
        <v>10</v>
      </c>
      <c r="J9" s="173" t="s">
        <v>141</v>
      </c>
      <c r="K9" s="174"/>
      <c r="L9" s="174"/>
      <c r="M9" s="174"/>
      <c r="N9" s="174"/>
      <c r="O9" s="174"/>
      <c r="P9" s="175"/>
      <c r="Q9" s="131">
        <f>Q72</f>
        <v>7</v>
      </c>
      <c r="R9" s="283"/>
      <c r="S9" s="284"/>
      <c r="T9" s="285"/>
      <c r="U9" s="285"/>
      <c r="V9" s="285"/>
      <c r="W9" s="285"/>
      <c r="X9" s="285"/>
    </row>
    <row r="10" spans="2:47" ht="22.5" customHeight="1" thickBot="1" x14ac:dyDescent="0.3">
      <c r="B10" s="137">
        <v>2</v>
      </c>
      <c r="C10" s="167" t="s">
        <v>5</v>
      </c>
      <c r="D10" s="168"/>
      <c r="E10" s="169"/>
      <c r="F10" s="139">
        <v>22</v>
      </c>
      <c r="G10" s="140">
        <v>7</v>
      </c>
      <c r="H10" s="141">
        <v>1968</v>
      </c>
      <c r="J10" s="164" t="s">
        <v>144</v>
      </c>
      <c r="K10" s="165"/>
      <c r="L10" s="165"/>
      <c r="M10" s="165"/>
      <c r="N10" s="165"/>
      <c r="O10" s="165"/>
      <c r="P10" s="165"/>
      <c r="Q10" s="166"/>
      <c r="R10" s="123"/>
      <c r="S10" s="123"/>
      <c r="T10" s="286"/>
      <c r="U10" s="287"/>
      <c r="V10" s="287"/>
      <c r="W10" s="287"/>
      <c r="X10" s="287"/>
    </row>
    <row r="11" spans="2:47" ht="22.5" customHeight="1" thickBot="1" x14ac:dyDescent="0.3">
      <c r="B11" s="122">
        <v>3</v>
      </c>
      <c r="C11" s="170" t="s">
        <v>137</v>
      </c>
      <c r="D11" s="171"/>
      <c r="E11" s="172"/>
      <c r="F11" s="142">
        <v>1</v>
      </c>
      <c r="G11" s="143">
        <v>7</v>
      </c>
      <c r="H11" s="144">
        <v>2024</v>
      </c>
      <c r="I11" s="133">
        <f>IF(H11=H9,12-(G11-G9),G9-G11)</f>
        <v>2</v>
      </c>
      <c r="J11" s="173" t="s">
        <v>142</v>
      </c>
      <c r="K11" s="174"/>
      <c r="L11" s="174"/>
      <c r="M11" s="174"/>
      <c r="N11" s="174"/>
      <c r="O11" s="174"/>
      <c r="P11" s="175"/>
      <c r="Q11" s="131">
        <f>Q73</f>
        <v>8</v>
      </c>
      <c r="R11" s="123"/>
      <c r="S11" s="123"/>
      <c r="T11" s="285"/>
      <c r="U11" s="285"/>
      <c r="V11" s="285"/>
      <c r="W11" s="285"/>
      <c r="X11" s="285"/>
    </row>
    <row r="12" spans="2:47" ht="16.5" thickBot="1" x14ac:dyDescent="0.3">
      <c r="B12" s="161" t="s">
        <v>146</v>
      </c>
      <c r="C12" s="162"/>
      <c r="D12" s="162"/>
      <c r="E12" s="162"/>
      <c r="F12" s="163"/>
      <c r="G12" s="121">
        <f>IF(AND(F10=1,G10=1),12,IF(F10=1,G10-1,G10))</f>
        <v>7</v>
      </c>
      <c r="H12" s="122">
        <f>IF(AND(F10=1,G10=1),H10+61-1,H10+61)</f>
        <v>2029</v>
      </c>
      <c r="O12" s="118"/>
      <c r="P12" s="118"/>
      <c r="T12" s="120" t="s">
        <v>82</v>
      </c>
    </row>
    <row r="13" spans="2:47" x14ac:dyDescent="0.25">
      <c r="D13" s="123"/>
      <c r="E13" s="123"/>
      <c r="F13" s="123"/>
      <c r="G13" s="123"/>
      <c r="H13" s="123"/>
      <c r="I13" s="124"/>
      <c r="J13" s="124"/>
      <c r="K13" s="124"/>
    </row>
    <row r="14" spans="2:47" ht="35.25" customHeight="1" x14ac:dyDescent="0.25">
      <c r="C14" s="116" t="s">
        <v>138</v>
      </c>
      <c r="D14" s="138" t="s">
        <v>147</v>
      </c>
      <c r="E14" s="116">
        <v>1</v>
      </c>
      <c r="F14" s="116">
        <v>2</v>
      </c>
      <c r="G14" s="116">
        <v>3</v>
      </c>
      <c r="H14" s="116">
        <v>4</v>
      </c>
      <c r="I14" s="116">
        <v>5</v>
      </c>
      <c r="J14" s="116">
        <v>6</v>
      </c>
      <c r="K14" s="116">
        <v>7</v>
      </c>
      <c r="L14" s="116">
        <v>8</v>
      </c>
      <c r="M14" s="116">
        <v>9</v>
      </c>
      <c r="N14" s="116">
        <v>10</v>
      </c>
      <c r="O14" s="116">
        <v>11</v>
      </c>
      <c r="P14" s="116">
        <v>12</v>
      </c>
      <c r="Q14" s="116" t="s">
        <v>136</v>
      </c>
      <c r="AN14" s="111" t="s">
        <v>28</v>
      </c>
      <c r="AO14" s="111">
        <v>1</v>
      </c>
      <c r="AP14" s="118">
        <v>31</v>
      </c>
      <c r="AQ14" s="111" t="str">
        <f t="shared" ref="AQ14:AQ107" si="0">CONCATENATE(AR14,"/",AS14)</f>
        <v>10/2023</v>
      </c>
      <c r="AR14" s="111">
        <v>10</v>
      </c>
      <c r="AS14" s="111">
        <v>2023</v>
      </c>
      <c r="AT14" s="111">
        <v>2</v>
      </c>
      <c r="AU14" s="111">
        <v>1010</v>
      </c>
    </row>
    <row r="15" spans="2:47" x14ac:dyDescent="0.25">
      <c r="C15" s="114" t="s">
        <v>6</v>
      </c>
      <c r="D15" s="115">
        <v>2023</v>
      </c>
      <c r="E15" s="114">
        <v>0</v>
      </c>
      <c r="F15" s="114">
        <v>0</v>
      </c>
      <c r="G15" s="114">
        <v>0</v>
      </c>
      <c r="H15" s="114">
        <v>0</v>
      </c>
      <c r="I15" s="114">
        <v>0</v>
      </c>
      <c r="J15" s="114">
        <v>0</v>
      </c>
      <c r="K15" s="114">
        <v>0</v>
      </c>
      <c r="L15" s="114">
        <v>0</v>
      </c>
      <c r="M15" s="114">
        <f>IF(AND($D15&gt;=H$12,M$14&gt;G$12),"R",IF(M$14=G$9,2,0))</f>
        <v>2</v>
      </c>
      <c r="N15" s="114">
        <f>IF(AND($D15&gt;=H$12,N$14&gt;G$12),"R",IF(N$14=G$9,2,0))</f>
        <v>0</v>
      </c>
      <c r="O15" s="114">
        <f>IF(AND($D15&gt;=H$12,O$14&gt;G$12),"R",IF(O$14=G$9,2,0))</f>
        <v>0</v>
      </c>
      <c r="P15" s="114">
        <f>IF(AND($D15&gt;=H$12,P$14&gt;G$12),"R",IF(P$14=G$9,2,0))</f>
        <v>0</v>
      </c>
      <c r="Q15" s="114">
        <f>SUM(E15:P15)</f>
        <v>2</v>
      </c>
      <c r="AN15" s="111" t="s">
        <v>29</v>
      </c>
      <c r="AO15" s="111">
        <v>2</v>
      </c>
      <c r="AP15" s="118" t="s">
        <v>135</v>
      </c>
      <c r="AQ15" s="111" t="str">
        <f t="shared" si="0"/>
        <v>11/2023</v>
      </c>
      <c r="AR15" s="111">
        <v>11</v>
      </c>
      <c r="AS15" s="111">
        <v>2023</v>
      </c>
      <c r="AT15" s="111">
        <v>3</v>
      </c>
      <c r="AU15" s="111">
        <v>1011</v>
      </c>
    </row>
    <row r="16" spans="2:47" x14ac:dyDescent="0.25">
      <c r="C16" s="112" t="s">
        <v>139</v>
      </c>
      <c r="D16" s="113">
        <v>2023</v>
      </c>
      <c r="E16" s="112">
        <v>0</v>
      </c>
      <c r="F16" s="112">
        <v>0</v>
      </c>
      <c r="G16" s="112">
        <v>0</v>
      </c>
      <c r="H16" s="112">
        <v>0</v>
      </c>
      <c r="I16" s="112">
        <v>0</v>
      </c>
      <c r="J16" s="112">
        <v>0</v>
      </c>
      <c r="K16" s="112">
        <v>0</v>
      </c>
      <c r="L16" s="112">
        <v>0</v>
      </c>
      <c r="M16" s="117">
        <f>IF(AND($D16&gt;=H$12,M$14&gt;G$12),"R",IF(M$14=G$9,1,0))</f>
        <v>1</v>
      </c>
      <c r="N16" s="117">
        <f>IF(AND(D16=H11,N14=G11),2,IF(AND($D16&gt;=H$12,N$14&gt;G$12),"R",IF(N$14=G$11,1,0)))</f>
        <v>0</v>
      </c>
      <c r="O16" s="112">
        <f>IF(AND(D16=H11,O14=G11),2,IF(AND($D16&gt;=H$12,O$14&gt;G$12),"R",IF(O$14=G$11,1,0)))</f>
        <v>0</v>
      </c>
      <c r="P16" s="112">
        <f>IF(AND(D16=H$11,P$14=G$11),2,IF(AND($D16&gt;=H$12,P$14&gt;G$12),"R",IF(P$14=G$11,1,0)))</f>
        <v>0</v>
      </c>
      <c r="Q16" s="112">
        <f>SUM(E16:P16)</f>
        <v>1</v>
      </c>
      <c r="AN16" s="111" t="s">
        <v>30</v>
      </c>
      <c r="AO16" s="111">
        <v>3</v>
      </c>
      <c r="AP16" s="118">
        <v>31</v>
      </c>
      <c r="AQ16" s="111" t="str">
        <f t="shared" si="0"/>
        <v>12/2023</v>
      </c>
      <c r="AR16" s="111">
        <v>12</v>
      </c>
      <c r="AS16" s="111">
        <v>2023</v>
      </c>
      <c r="AT16" s="111">
        <v>4</v>
      </c>
      <c r="AU16" s="111">
        <v>1012</v>
      </c>
    </row>
    <row r="17" spans="3:47" x14ac:dyDescent="0.25">
      <c r="C17" s="114" t="s">
        <v>6</v>
      </c>
      <c r="D17" s="115">
        <f>D15+1</f>
        <v>2024</v>
      </c>
      <c r="E17" s="114">
        <f>IF(AND($D17=H$12,E$14=G$12+1,E$14=G$9),1,IF($D17&gt;H$12,"R",IF(AND($D17&gt;=H$12,E$14&gt;G$12),"R",IF(E$14=G$9,1,0))))</f>
        <v>0</v>
      </c>
      <c r="F17" s="114">
        <f>IF(AND($D17=H$12,F$14=G$12+1,F$14=G$9),1,IF($D17&gt;H$12,"R",IF(AND($D17&gt;=H$12,F$14&gt;G$12),"R",IF(F$14=G$9,1,0))))</f>
        <v>0</v>
      </c>
      <c r="G17" s="114">
        <f>IF(AND($D17=H$12,G$14=G$12+1,G$14=G$9),1,IF($D17&gt;H$12,"R",IF(AND($D17&gt;=H$12,G$14&gt;G$12),"R",IF(G$14=G$9,1,0))))</f>
        <v>0</v>
      </c>
      <c r="H17" s="114">
        <f>IF(AND($D17=H$12,H$14=G$12+1,H$14=G$9),1,IF($D17&gt;H$12,"R",IF(AND($D17&gt;=H$12,H$14&gt;G$12),"R",IF(H$14=G$9,1,0))))</f>
        <v>0</v>
      </c>
      <c r="I17" s="114">
        <f>IF(AND($D17=H$12,I$14=G$12+1,I$14=G$9),1,IF($D17&gt;H$12,"R",IF(AND($D17&gt;=H$12,I$14&gt;G$12),"R",IF(I$14=G$9,1,0))))</f>
        <v>0</v>
      </c>
      <c r="J17" s="114">
        <f>IF(AND($D17=H$12,J$14=G$12+1,J$14=G$9),1,IF($D17&gt;H$12,"R",IF(AND($D17&gt;=H$12,J$14&gt;G$12),"R",IF(J$14=G$9,1,0))))</f>
        <v>0</v>
      </c>
      <c r="K17" s="114">
        <f>IF(AND($D17=H$12,K$14=G$12+1,K$14=G$9),1,IF($D17&gt;H$12,"R",IF(AND($D17&gt;=H$12,K$14&gt;G$12),"R",IF(K$14=G$9,1,0))))</f>
        <v>0</v>
      </c>
      <c r="L17" s="114">
        <f>IF(AND($D17=H$12,L$14=G$12+1,L$14=G$9),1,IF($D17&gt;H$12,"R",IF(AND($D17&gt;=H$12,L$14&gt;G$12),"R",IF(L$14=G$9,1,0))))</f>
        <v>0</v>
      </c>
      <c r="M17" s="114">
        <f>IF(AND($D17=H$12,M$14=G$12+1,M$14=G$9),1,IF($D17&gt;H$12,"R",IF(AND($D17&gt;=H$12,M$14&gt;G$12),"R",IF(M$14=G$9,1,0))))</f>
        <v>1</v>
      </c>
      <c r="N17" s="114">
        <f>IF(AND($D17=H$12,N$14=G$12+1,N$14=G$9),1,IF($D17&gt;H$12,"R",IF(AND($D17&gt;=H$12,N$14&gt;G$12),"R",IF(N$14=G$9,1,0))))</f>
        <v>0</v>
      </c>
      <c r="O17" s="114">
        <f>IF(AND($D17=H$12,O$14=G$12+1,O$14=G$9),1,IF($D17&gt;H$12,"R",IF(AND($D17&gt;=H$12,O$14&gt;G$12),"R",IF(O$14=G$9,1,0))))</f>
        <v>0</v>
      </c>
      <c r="P17" s="114">
        <f>IF(AND($D17=H$12,P$14=G$12+1,P$14=G$9),1,IF($D17&gt;H$12,"R",IF(AND($D17&gt;=H$12,P$14&gt;G$12),"R",IF(P$14=G$9,1,0))))</f>
        <v>0</v>
      </c>
      <c r="Q17" s="114">
        <f t="shared" ref="Q17:Q70" si="1">SUM(E17:P17)</f>
        <v>1</v>
      </c>
      <c r="AN17" s="111" t="s">
        <v>31</v>
      </c>
      <c r="AO17" s="111">
        <v>4</v>
      </c>
      <c r="AP17" s="118">
        <v>30</v>
      </c>
      <c r="AQ17" s="111" t="str">
        <f t="shared" si="0"/>
        <v>1/2024</v>
      </c>
      <c r="AR17" s="111">
        <v>1</v>
      </c>
      <c r="AS17" s="111">
        <v>2024</v>
      </c>
      <c r="AT17" s="111">
        <v>5</v>
      </c>
      <c r="AU17" s="111">
        <v>1101</v>
      </c>
    </row>
    <row r="18" spans="3:47" x14ac:dyDescent="0.25">
      <c r="C18" s="112" t="s">
        <v>139</v>
      </c>
      <c r="D18" s="113">
        <f>D16+1</f>
        <v>2024</v>
      </c>
      <c r="E18" s="112">
        <f t="shared" ref="E18:L18" si="2">IF(AND($D18=$H$11,E$14=$G$11),2,IF(AND($D18&gt;=$H$12,E$14&gt;$G$12),"R",IF(E$14=$G$11,1,0)))</f>
        <v>0</v>
      </c>
      <c r="F18" s="112">
        <f t="shared" si="2"/>
        <v>0</v>
      </c>
      <c r="G18" s="112">
        <f t="shared" si="2"/>
        <v>0</v>
      </c>
      <c r="H18" s="112">
        <f t="shared" si="2"/>
        <v>0</v>
      </c>
      <c r="I18" s="112">
        <f t="shared" si="2"/>
        <v>0</v>
      </c>
      <c r="J18" s="112">
        <f t="shared" si="2"/>
        <v>0</v>
      </c>
      <c r="K18" s="112">
        <f t="shared" si="2"/>
        <v>2</v>
      </c>
      <c r="L18" s="112">
        <f t="shared" si="2"/>
        <v>0</v>
      </c>
      <c r="M18" s="112">
        <f>IF(AND($D18&gt;=$H$12,M$14&gt;$G$12),"R",IF(M$14=$G$11,1,0))</f>
        <v>0</v>
      </c>
      <c r="N18" s="112">
        <f>IF(AND($D18&gt;=$H$12,N$14&gt;$G$12),"R",IF(N$14=$G$11,1,0))</f>
        <v>0</v>
      </c>
      <c r="O18" s="112">
        <f>IF(AND($D18&gt;=$H$12,O$14&gt;$G$12),"R",IF(O$14=$G$11,1,0))</f>
        <v>0</v>
      </c>
      <c r="P18" s="112">
        <f>IF(AND($D18&gt;=$H$12,P$14&gt;$G$12),"R",IF(P$14=$G$11,1,0))</f>
        <v>0</v>
      </c>
      <c r="Q18" s="112">
        <f t="shared" si="1"/>
        <v>2</v>
      </c>
      <c r="AN18" s="111" t="s">
        <v>32</v>
      </c>
      <c r="AO18" s="111">
        <v>5</v>
      </c>
      <c r="AP18" s="118">
        <v>31</v>
      </c>
      <c r="AQ18" s="111" t="str">
        <f t="shared" si="0"/>
        <v>2/2024</v>
      </c>
      <c r="AR18" s="111">
        <v>2</v>
      </c>
      <c r="AS18" s="111">
        <v>2024</v>
      </c>
      <c r="AT18" s="111">
        <v>6</v>
      </c>
      <c r="AU18" s="118">
        <f>AU17+1</f>
        <v>1102</v>
      </c>
    </row>
    <row r="19" spans="3:47" x14ac:dyDescent="0.25">
      <c r="C19" s="114" t="s">
        <v>6</v>
      </c>
      <c r="D19" s="115">
        <f t="shared" ref="D19:D42" si="3">D17+1</f>
        <v>2025</v>
      </c>
      <c r="E19" s="114">
        <f>IF(AND($D19=H$12,E$14=G$12+1,E$14=G$9),1,IF($D19&gt;H$12,"R",IF(AND($D19&gt;=H$12,E$14&gt;G$12),"R",IF(E$14=G$9,1,0))))</f>
        <v>0</v>
      </c>
      <c r="F19" s="114">
        <f>IF(AND($D19=H$12,F$14=G$12+1,F$14=G$9),1,IF($D19&gt;H$12,"R",IF(AND($D19&gt;=H$12,F$14&gt;G$12),"R",IF(F$14=G$9,1,0))))</f>
        <v>0</v>
      </c>
      <c r="G19" s="114">
        <f>IF(AND($D19=H$12,G$14=G$12+1,G$14=G$9),1,IF($D19&gt;H$12,"R",IF(AND($D19&gt;=H$12,G$14&gt;G$12),"R",IF(G$14=G$9,1,0))))</f>
        <v>0</v>
      </c>
      <c r="H19" s="114">
        <f>IF(AND($D19=H$12,H$14=G$12+1,H$14=G$9),1,IF($D19&gt;H$12,"R",IF(AND($D19&gt;=H$12,H$14&gt;G$12),"R",IF(H$14=G$9,1,0))))</f>
        <v>0</v>
      </c>
      <c r="I19" s="114">
        <f>IF(AND($D19=H$12,I$14=G$12+1,I$14=G$9),1,IF($D19&gt;H$12,"R",IF(AND($D19&gt;=H$12,I$14&gt;G$12),"R",IF(I$14=G$9,1,0))))</f>
        <v>0</v>
      </c>
      <c r="J19" s="114">
        <f>IF(AND($D19=H$12,J$14=G$12+1,J$14=G$9),1,IF($D19&gt;H$12,"R",IF(AND($D19&gt;=H$12,J$14&gt;G$12),"R",IF(J$14=G$9,1,0))))</f>
        <v>0</v>
      </c>
      <c r="K19" s="114">
        <f>IF(AND($D19=H$12,K$14=G$12+1,K$14=G$9),1,IF($D19&gt;H$12,"R",IF(AND($D19&gt;=H$12,K$14&gt;G$12),"R",IF(K$14=G$9,1,0))))</f>
        <v>0</v>
      </c>
      <c r="L19" s="114">
        <f>IF(AND($D19=H$12,L$14=G$12+1,L$14=G$9),1,IF($D19&gt;H$12,"R",IF(AND($D19&gt;=H$12,L$14&gt;G$12),"R",IF(L$14=G$9,1,0))))</f>
        <v>0</v>
      </c>
      <c r="M19" s="114">
        <f>IF(AND($D19=H$12,M$14=G$12+1,M$14=G$9),1,IF($D19&gt;H$12,"R",IF(AND($D19&gt;=H$12,M$14&gt;G$12),"R",IF(M$14=G$9,1,0))))</f>
        <v>1</v>
      </c>
      <c r="N19" s="114">
        <f>IF(AND($D19=H$12,N$14=G$12+1,N$14=G$9),1,IF($D19&gt;H$12,"R",IF(AND($D19&gt;=H$12,N$14&gt;G$12),"R",IF(N$14=G$9,1,0))))</f>
        <v>0</v>
      </c>
      <c r="O19" s="114">
        <f>IF(AND($D19=H$12,O$14=G$12+1,O$14=G$9),1,IF($D19&gt;H$12,"R",IF(AND($D19&gt;=H$12,O$14&gt;G$12),"R",IF(O$14=G$9,1,0))))</f>
        <v>0</v>
      </c>
      <c r="P19" s="114">
        <f>IF(AND($D19=H$12,P$14=G$12+1,P$14=G$9),1,IF($D19&gt;H$12,"R",IF(AND($D19&gt;=H$12,P$14&gt;G$12),"R",IF(P$14=G$9,1,0))))</f>
        <v>0</v>
      </c>
      <c r="Q19" s="114">
        <f t="shared" si="1"/>
        <v>1</v>
      </c>
      <c r="AN19" s="111" t="s">
        <v>33</v>
      </c>
      <c r="AO19" s="111">
        <v>6</v>
      </c>
      <c r="AP19" s="118">
        <v>30</v>
      </c>
      <c r="AQ19" s="111" t="str">
        <f t="shared" si="0"/>
        <v>3/2024</v>
      </c>
      <c r="AR19" s="111">
        <v>3</v>
      </c>
      <c r="AS19" s="111">
        <v>2024</v>
      </c>
      <c r="AT19" s="111">
        <v>7</v>
      </c>
      <c r="AU19" s="118">
        <f t="shared" ref="AU19:AU28" si="4">AU18+1</f>
        <v>1103</v>
      </c>
    </row>
    <row r="20" spans="3:47" x14ac:dyDescent="0.25">
      <c r="C20" s="112" t="s">
        <v>139</v>
      </c>
      <c r="D20" s="113">
        <f t="shared" si="3"/>
        <v>2025</v>
      </c>
      <c r="E20" s="112">
        <f t="shared" ref="E20:P20" si="5">IF(AND($D20=$H$12,E$14=$G$12+1,E$14=$G$11),1,IF($D20&gt;$H$12,"R",IF(AND($D20&gt;=$H$12,E$14&gt;$G$12),"R",IF(E$14=$G$11,1,0))))</f>
        <v>0</v>
      </c>
      <c r="F20" s="112">
        <f t="shared" si="5"/>
        <v>0</v>
      </c>
      <c r="G20" s="112">
        <f t="shared" si="5"/>
        <v>0</v>
      </c>
      <c r="H20" s="112">
        <f t="shared" si="5"/>
        <v>0</v>
      </c>
      <c r="I20" s="112">
        <f t="shared" si="5"/>
        <v>0</v>
      </c>
      <c r="J20" s="112">
        <f t="shared" si="5"/>
        <v>0</v>
      </c>
      <c r="K20" s="112">
        <f t="shared" si="5"/>
        <v>1</v>
      </c>
      <c r="L20" s="112">
        <f t="shared" si="5"/>
        <v>0</v>
      </c>
      <c r="M20" s="112">
        <f t="shared" si="5"/>
        <v>0</v>
      </c>
      <c r="N20" s="112">
        <f t="shared" si="5"/>
        <v>0</v>
      </c>
      <c r="O20" s="112">
        <f t="shared" si="5"/>
        <v>0</v>
      </c>
      <c r="P20" s="112">
        <f t="shared" si="5"/>
        <v>0</v>
      </c>
      <c r="Q20" s="112">
        <f t="shared" si="1"/>
        <v>1</v>
      </c>
      <c r="AN20" s="111" t="s">
        <v>34</v>
      </c>
      <c r="AO20" s="111">
        <v>7</v>
      </c>
      <c r="AP20" s="118">
        <v>31</v>
      </c>
      <c r="AQ20" s="111" t="str">
        <f t="shared" si="0"/>
        <v>4/2024</v>
      </c>
      <c r="AR20" s="111">
        <v>4</v>
      </c>
      <c r="AS20" s="111">
        <v>2024</v>
      </c>
      <c r="AT20" s="111">
        <v>8</v>
      </c>
      <c r="AU20" s="118">
        <f t="shared" si="4"/>
        <v>1104</v>
      </c>
    </row>
    <row r="21" spans="3:47" x14ac:dyDescent="0.25">
      <c r="C21" s="114" t="s">
        <v>6</v>
      </c>
      <c r="D21" s="115">
        <f t="shared" si="3"/>
        <v>2026</v>
      </c>
      <c r="E21" s="114">
        <f>IF(AND($D21=H$12,E$14=G$12+1,E$14=G$9),1,IF($D21&gt;H$12,"R",IF(AND($D21&gt;=H$12,E$14&gt;G$12),"R",IF(E$14=G$9,1,0))))</f>
        <v>0</v>
      </c>
      <c r="F21" s="114">
        <f>IF(AND($D21=H$12,F$14=G$12+1,F$14=G$9),1,IF($D21&gt;H$12,"R",IF(AND($D21&gt;=H$12,F$14&gt;G$12),"R",IF(F$14=G$9,1,0))))</f>
        <v>0</v>
      </c>
      <c r="G21" s="114">
        <f>IF(AND($D21=H$12,G$14=G$12+1,G$14=G$9),1,IF($D21&gt;H$12,"R",IF(AND($D21&gt;=H$12,G$14&gt;G$12),"R",IF(G$14=G$9,1,0))))</f>
        <v>0</v>
      </c>
      <c r="H21" s="114">
        <f>IF(AND($D21=H$12,H$14=G$12+1,H$14=G$9),1,IF($D21&gt;H$12,"R",IF(AND($D21&gt;=H$12,H$14&gt;G$12),"R",IF(H$14=G$9,1,0))))</f>
        <v>0</v>
      </c>
      <c r="I21" s="114">
        <f>IF(AND($D21=H$12,I$14=G$12+1,I$14=G$9),1,IF($D21&gt;H$12,"R",IF(AND($D21&gt;=H$12,I$14&gt;G$12),"R",IF(I$14=G$9,1,0))))</f>
        <v>0</v>
      </c>
      <c r="J21" s="114">
        <f>IF(AND($D21=H$12,J$14=G$12+1,J$14=G$9),1,IF($D21&gt;H$12,"R",IF(AND($D21&gt;=H$12,J$14&gt;G$12),"R",IF(J$14=G$9,1,0))))</f>
        <v>0</v>
      </c>
      <c r="K21" s="114">
        <f>IF(AND($D21=H$12,K$14=G$12+1,K$14=G$9),1,IF($D21&gt;H$12,"R",IF(AND($D21&gt;=H$12,K$14&gt;G$12),"R",IF(K$14=G$9,1,0))))</f>
        <v>0</v>
      </c>
      <c r="L21" s="114">
        <f>IF(AND($D21=H$12,L$14=G$12+1,L$14=G$9),1,IF($D21&gt;H$12,"R",IF(AND($D21&gt;=H$12,L$14&gt;G$12),"R",IF(L$14=G$9,1,0))))</f>
        <v>0</v>
      </c>
      <c r="M21" s="114">
        <f>IF(AND($D21=H$12,M$14=G$12+1,M$14=G$9),1,IF($D21&gt;H$12,"R",IF(AND($D21&gt;=H$12,M$14&gt;G$12),"R",IF(M$14=G$9,1,0))))</f>
        <v>1</v>
      </c>
      <c r="N21" s="114">
        <f>IF(AND($D21=H$12,N$14=G$12+1,N$14=G$9),1,IF($D21&gt;H$12,"R",IF(AND($D21&gt;=H$12,N$14&gt;G$12),"R",IF(N$14=G$9,1,0))))</f>
        <v>0</v>
      </c>
      <c r="O21" s="114">
        <f>IF(AND($D21=H$12,O$14=G$12+1,O$14=G$9),1,IF($D21&gt;H$12,"R",IF(AND($D21&gt;=H$12,O$14&gt;G$12),"R",IF(O$14=G$9,1,0))))</f>
        <v>0</v>
      </c>
      <c r="P21" s="114">
        <f>IF(AND($D21=H$12,P$14=G$12+1,P$14=G$9),1,IF($D21&gt;H$12,"R",IF(AND($D21&gt;=H$12,P$14&gt;G$12),"R",IF(P$14=G$9,1,0))))</f>
        <v>0</v>
      </c>
      <c r="Q21" s="114">
        <f t="shared" si="1"/>
        <v>1</v>
      </c>
      <c r="AN21" s="111" t="s">
        <v>35</v>
      </c>
      <c r="AO21" s="111">
        <v>8</v>
      </c>
      <c r="AP21" s="118">
        <v>31</v>
      </c>
      <c r="AQ21" s="111" t="str">
        <f t="shared" si="0"/>
        <v>5/2024</v>
      </c>
      <c r="AR21" s="111">
        <v>5</v>
      </c>
      <c r="AS21" s="111">
        <v>2024</v>
      </c>
      <c r="AT21" s="111">
        <v>9</v>
      </c>
      <c r="AU21" s="118">
        <f t="shared" si="4"/>
        <v>1105</v>
      </c>
    </row>
    <row r="22" spans="3:47" x14ac:dyDescent="0.25">
      <c r="C22" s="112" t="s">
        <v>139</v>
      </c>
      <c r="D22" s="113">
        <f t="shared" si="3"/>
        <v>2026</v>
      </c>
      <c r="E22" s="112">
        <f t="shared" ref="E22:P22" si="6">IF(AND($D22=$H$12,E$14=$G$12+1,E$14=$G$11),1,IF($D22&gt;$H$12,"R",IF(AND($D22&gt;=$H$12,E$14&gt;$G$12),"R",IF(E$14=$G$11,1,0))))</f>
        <v>0</v>
      </c>
      <c r="F22" s="112">
        <f t="shared" si="6"/>
        <v>0</v>
      </c>
      <c r="G22" s="112">
        <f t="shared" si="6"/>
        <v>0</v>
      </c>
      <c r="H22" s="112">
        <f t="shared" si="6"/>
        <v>0</v>
      </c>
      <c r="I22" s="112">
        <f t="shared" si="6"/>
        <v>0</v>
      </c>
      <c r="J22" s="112">
        <f t="shared" si="6"/>
        <v>0</v>
      </c>
      <c r="K22" s="112">
        <f t="shared" si="6"/>
        <v>1</v>
      </c>
      <c r="L22" s="112">
        <f t="shared" si="6"/>
        <v>0</v>
      </c>
      <c r="M22" s="112">
        <f t="shared" si="6"/>
        <v>0</v>
      </c>
      <c r="N22" s="112">
        <f t="shared" si="6"/>
        <v>0</v>
      </c>
      <c r="O22" s="112">
        <f t="shared" si="6"/>
        <v>0</v>
      </c>
      <c r="P22" s="112">
        <f t="shared" si="6"/>
        <v>0</v>
      </c>
      <c r="Q22" s="112">
        <f t="shared" si="1"/>
        <v>1</v>
      </c>
      <c r="AN22" s="111" t="s">
        <v>36</v>
      </c>
      <c r="AO22" s="111">
        <v>9</v>
      </c>
      <c r="AP22" s="118">
        <v>30</v>
      </c>
      <c r="AQ22" s="111" t="str">
        <f t="shared" si="0"/>
        <v>6/2024</v>
      </c>
      <c r="AR22" s="111">
        <v>6</v>
      </c>
      <c r="AS22" s="111">
        <v>2024</v>
      </c>
      <c r="AT22" s="111">
        <v>10</v>
      </c>
      <c r="AU22" s="118">
        <f t="shared" si="4"/>
        <v>1106</v>
      </c>
    </row>
    <row r="23" spans="3:47" x14ac:dyDescent="0.25">
      <c r="C23" s="114" t="s">
        <v>6</v>
      </c>
      <c r="D23" s="115">
        <f t="shared" si="3"/>
        <v>2027</v>
      </c>
      <c r="E23" s="114">
        <f>IF(AND($D23=H$12,E$14=G$12+1,E$14=G$9),1,IF($D23&gt;H$12,"R",IF(AND($D23&gt;=H$12,E$14&gt;G$12),"R",IF(E$14=G$9,1,0))))</f>
        <v>0</v>
      </c>
      <c r="F23" s="114">
        <f>IF(AND($D23=H$12,F$14=G$12+1,F$14=G$9),1,IF($D23&gt;H$12,"R",IF(AND($D23&gt;=H$12,F$14&gt;G$12),"R",IF(F$14=G$9,1,0))))</f>
        <v>0</v>
      </c>
      <c r="G23" s="114">
        <f>IF(AND($D23=H$12,G$14=G$12+1,G$14=G$9),1,IF($D23&gt;H$12,"R",IF(AND($D23&gt;=H$12,G$14&gt;G$12),"R",IF(G$14=G$9,1,0))))</f>
        <v>0</v>
      </c>
      <c r="H23" s="114">
        <f>IF(AND($D23=H$12,H$14=G$12+1,H$14=G$9),1,IF($D23&gt;H$12,"R",IF(AND($D23&gt;=H$12,H$14&gt;G$12),"R",IF(H$14=G$9,1,0))))</f>
        <v>0</v>
      </c>
      <c r="I23" s="114">
        <f>IF(AND($D23=H$12,I$14=G$12+1,I$14=G$9),1,IF($D23&gt;H$12,"R",IF(AND($D23&gt;=H$12,I$14&gt;G$12),"R",IF(I$14=G$9,1,0))))</f>
        <v>0</v>
      </c>
      <c r="J23" s="114">
        <f>IF(AND($D23=H$12,J$14=G$12+1,J$14=G$9),1,IF($D23&gt;H$12,"R",IF(AND($D23&gt;=H$12,J$14&gt;G$12),"R",IF(J$14=G$9,1,0))))</f>
        <v>0</v>
      </c>
      <c r="K23" s="114">
        <f>IF(AND($D23=H$12,K$14=G$12+1,K$14=G$9),1,IF($D23&gt;H$12,"R",IF(AND($D23&gt;=H$12,K$14&gt;G$12),"R",IF(K$14=G$9,1,0))))</f>
        <v>0</v>
      </c>
      <c r="L23" s="114">
        <f>IF(AND($D23=H$12,L$14=G$12+1,L$14=G$9),1,IF($D23&gt;H$12,"R",IF(AND($D23&gt;=H$12,L$14&gt;G$12),"R",IF(L$14=G$9,1,0))))</f>
        <v>0</v>
      </c>
      <c r="M23" s="114">
        <f>IF(AND($D23=H$12,M$14=G$12+1,M$14=G$9),1,IF($D23&gt;H$12,"R",IF(AND($D23&gt;=H$12,M$14&gt;G$12),"R",IF(M$14=G$9,1,0))))</f>
        <v>1</v>
      </c>
      <c r="N23" s="114">
        <f>IF(AND($D23=H$12,N$14=G$12+1,N$14=G$9),1,IF($D23&gt;H$12,"R",IF(AND($D23&gt;=H$12,N$14&gt;G$12),"R",IF(N$14=G$9,1,0))))</f>
        <v>0</v>
      </c>
      <c r="O23" s="114">
        <f>IF(AND($D23=H$12,O$14=G$12+1,O$14=G$9),1,IF($D23&gt;H$12,"R",IF(AND($D23&gt;=H$12,O$14&gt;G$12),"R",IF(O$14=G$9,1,0))))</f>
        <v>0</v>
      </c>
      <c r="P23" s="114">
        <f>IF(AND($D23=H$12,P$14=G$12+1,P$14=G$9),1,IF($D23&gt;H$12,"R",IF(AND($D23&gt;=H$12,P$14&gt;G$12),"R",IF(P$14=G$9,1,0))))</f>
        <v>0</v>
      </c>
      <c r="Q23" s="114">
        <f t="shared" si="1"/>
        <v>1</v>
      </c>
      <c r="AN23" s="111" t="s">
        <v>37</v>
      </c>
      <c r="AO23" s="111">
        <v>10</v>
      </c>
      <c r="AP23" s="118">
        <v>31</v>
      </c>
      <c r="AQ23" s="111" t="str">
        <f t="shared" si="0"/>
        <v>7/2024</v>
      </c>
      <c r="AR23" s="111">
        <v>7</v>
      </c>
      <c r="AS23" s="111">
        <v>2024</v>
      </c>
      <c r="AT23" s="111">
        <v>11</v>
      </c>
      <c r="AU23" s="118">
        <f t="shared" si="4"/>
        <v>1107</v>
      </c>
    </row>
    <row r="24" spans="3:47" x14ac:dyDescent="0.25">
      <c r="C24" s="112" t="s">
        <v>139</v>
      </c>
      <c r="D24" s="113">
        <f t="shared" si="3"/>
        <v>2027</v>
      </c>
      <c r="E24" s="112">
        <f t="shared" ref="E24:P24" si="7">IF(AND($D24=$H$12,E$14=$G$12+1,E$14=$G$11),1,IF($D24&gt;$H$12,"R",IF(AND($D24&gt;=$H$12,E$14&gt;$G$12),"R",IF(E$14=$G$11,1,0))))</f>
        <v>0</v>
      </c>
      <c r="F24" s="112">
        <f t="shared" si="7"/>
        <v>0</v>
      </c>
      <c r="G24" s="112">
        <f t="shared" si="7"/>
        <v>0</v>
      </c>
      <c r="H24" s="112">
        <f t="shared" si="7"/>
        <v>0</v>
      </c>
      <c r="I24" s="112">
        <f t="shared" si="7"/>
        <v>0</v>
      </c>
      <c r="J24" s="112">
        <f t="shared" si="7"/>
        <v>0</v>
      </c>
      <c r="K24" s="112">
        <f t="shared" si="7"/>
        <v>1</v>
      </c>
      <c r="L24" s="112">
        <f t="shared" si="7"/>
        <v>0</v>
      </c>
      <c r="M24" s="112">
        <f t="shared" si="7"/>
        <v>0</v>
      </c>
      <c r="N24" s="112">
        <f t="shared" si="7"/>
        <v>0</v>
      </c>
      <c r="O24" s="112">
        <f t="shared" si="7"/>
        <v>0</v>
      </c>
      <c r="P24" s="112">
        <f t="shared" si="7"/>
        <v>0</v>
      </c>
      <c r="Q24" s="112">
        <f t="shared" si="1"/>
        <v>1</v>
      </c>
      <c r="AN24" s="111" t="s">
        <v>38</v>
      </c>
      <c r="AO24" s="111">
        <v>11</v>
      </c>
      <c r="AP24" s="118">
        <v>30</v>
      </c>
      <c r="AQ24" s="111" t="str">
        <f t="shared" si="0"/>
        <v>8/2024</v>
      </c>
      <c r="AR24" s="111">
        <v>8</v>
      </c>
      <c r="AS24" s="111">
        <v>2024</v>
      </c>
      <c r="AT24" s="111">
        <v>12</v>
      </c>
      <c r="AU24" s="118">
        <f t="shared" si="4"/>
        <v>1108</v>
      </c>
    </row>
    <row r="25" spans="3:47" x14ac:dyDescent="0.25">
      <c r="C25" s="114" t="s">
        <v>6</v>
      </c>
      <c r="D25" s="115">
        <f t="shared" si="3"/>
        <v>2028</v>
      </c>
      <c r="E25" s="114">
        <f>IF(AND($D25=H$12,E$14=G$12+1,E$14=G$9),1,IF($D25&gt;H$12,"R",IF(AND($D25&gt;=H$12,E$14&gt;G$12),"R",IF(E$14=G$9,1,0))))</f>
        <v>0</v>
      </c>
      <c r="F25" s="114">
        <f>IF(AND($D25=H$12,F$14=G$12+1,F$14=G$9),1,IF($D25&gt;H$12,"R",IF(AND($D25&gt;=H$12,F$14&gt;G$12),"R",IF(F$14=G$9,1,0))))</f>
        <v>0</v>
      </c>
      <c r="G25" s="114">
        <f>IF(AND($D25=H$12,G$14=G$12+1,G$14=G$9),1,IF($D25&gt;H$12,"R",IF(AND($D25&gt;=H$12,G$14&gt;G$12),"R",IF(G$14=G$9,1,0))))</f>
        <v>0</v>
      </c>
      <c r="H25" s="114">
        <f>IF(AND($D25=H$12,H$14=G$12+1,H$14=G$9),1,IF($D25&gt;H$12,"R",IF(AND($D25&gt;=H$12,H$14&gt;G$12),"R",IF(H$14=G$9,1,0))))</f>
        <v>0</v>
      </c>
      <c r="I25" s="114">
        <f>IF(AND($D25=H$12,I$14=G$12+1,I$14=G$9),1,IF($D25&gt;H$12,"R",IF(AND($D25&gt;=H$12,I$14&gt;G$12),"R",IF(I$14=G$9,1,0))))</f>
        <v>0</v>
      </c>
      <c r="J25" s="114">
        <f>IF(AND($D25=H$12,J$14=G$12+1,J$14=G$9),1,IF($D25&gt;H$12,"R",IF(AND($D25&gt;=H$12,J$14&gt;G$12),"R",IF(J$14=G$9,1,0))))</f>
        <v>0</v>
      </c>
      <c r="K25" s="114">
        <f>IF(AND($D25=H$12,K$14=G$12+1,K$14=G$9),1,IF($D25&gt;H$12,"R",IF(AND($D25&gt;=H$12,K$14&gt;G$12),"R",IF(K$14=G$9,1,0))))</f>
        <v>0</v>
      </c>
      <c r="L25" s="114">
        <f>IF(AND($D25=H$12,L$14=G$12+1,L$14=G$9),1,IF($D25&gt;H$12,"R",IF(AND($D25&gt;=H$12,L$14&gt;G$12),"R",IF(L$14=G$9,1,0))))</f>
        <v>0</v>
      </c>
      <c r="M25" s="114">
        <f>IF(AND($D25=H$12,M$14=G$12+1,M$14=G$9),1,IF($D25&gt;H$12,"R",IF(AND($D25&gt;=H$12,M$14&gt;G$12),"R",IF(M$14=G$9,1,0))))</f>
        <v>1</v>
      </c>
      <c r="N25" s="114">
        <f>IF(AND($D25=H$12,N$14=G$12+1,N$14=G$9),1,IF($D25&gt;H$12,"R",IF(AND($D25&gt;=H$12,N$14&gt;G$12),"R",IF(N$14=G$9,1,0))))</f>
        <v>0</v>
      </c>
      <c r="O25" s="114">
        <f>IF(AND($D25=H$12,O$14=G$12+1,O$14=G$9),1,IF($D25&gt;H$12,"R",IF(AND($D25&gt;=H$12,O$14&gt;G$12),"R",IF(O$14=G$9,1,0))))</f>
        <v>0</v>
      </c>
      <c r="P25" s="114">
        <f>IF(AND($D25=H$12,P$14=G$12+1,P$14=G$9),1,IF($D25&gt;H$12,"R",IF(AND($D25&gt;=H$12,P$14&gt;G$12),"R",IF(P$14=G$9,1,0))))</f>
        <v>0</v>
      </c>
      <c r="Q25" s="114">
        <f t="shared" si="1"/>
        <v>1</v>
      </c>
      <c r="AN25" s="111" t="s">
        <v>39</v>
      </c>
      <c r="AO25" s="111">
        <v>12</v>
      </c>
      <c r="AP25" s="118">
        <v>31</v>
      </c>
      <c r="AQ25" s="111" t="str">
        <f t="shared" si="0"/>
        <v>9/2024</v>
      </c>
      <c r="AR25" s="111">
        <v>9</v>
      </c>
      <c r="AS25" s="111">
        <v>2024</v>
      </c>
      <c r="AT25" s="111">
        <v>13</v>
      </c>
      <c r="AU25" s="118">
        <f t="shared" si="4"/>
        <v>1109</v>
      </c>
    </row>
    <row r="26" spans="3:47" x14ac:dyDescent="0.25">
      <c r="C26" s="112" t="s">
        <v>139</v>
      </c>
      <c r="D26" s="113">
        <f t="shared" si="3"/>
        <v>2028</v>
      </c>
      <c r="E26" s="112">
        <f t="shared" ref="E26:P26" si="8">IF(AND($D26=$H$12,E$14=$G$12+1,E$14=$G$11),1,IF($D26&gt;$H$12,"R",IF(AND($D26&gt;=$H$12,E$14&gt;$G$12),"R",IF(E$14=$G$11,1,0))))</f>
        <v>0</v>
      </c>
      <c r="F26" s="112">
        <f t="shared" si="8"/>
        <v>0</v>
      </c>
      <c r="G26" s="112">
        <f t="shared" si="8"/>
        <v>0</v>
      </c>
      <c r="H26" s="112">
        <f t="shared" si="8"/>
        <v>0</v>
      </c>
      <c r="I26" s="112">
        <f t="shared" si="8"/>
        <v>0</v>
      </c>
      <c r="J26" s="112">
        <f t="shared" si="8"/>
        <v>0</v>
      </c>
      <c r="K26" s="112">
        <f t="shared" si="8"/>
        <v>1</v>
      </c>
      <c r="L26" s="112">
        <f t="shared" si="8"/>
        <v>0</v>
      </c>
      <c r="M26" s="112">
        <f t="shared" si="8"/>
        <v>0</v>
      </c>
      <c r="N26" s="112">
        <f t="shared" si="8"/>
        <v>0</v>
      </c>
      <c r="O26" s="112">
        <f t="shared" si="8"/>
        <v>0</v>
      </c>
      <c r="P26" s="112">
        <f t="shared" si="8"/>
        <v>0</v>
      </c>
      <c r="Q26" s="112">
        <f t="shared" si="1"/>
        <v>1</v>
      </c>
      <c r="AQ26" s="111" t="str">
        <f t="shared" si="0"/>
        <v>10/2024</v>
      </c>
      <c r="AR26" s="111">
        <v>10</v>
      </c>
      <c r="AS26" s="111">
        <v>2024</v>
      </c>
      <c r="AT26" s="111">
        <v>14</v>
      </c>
      <c r="AU26" s="118">
        <f t="shared" si="4"/>
        <v>1110</v>
      </c>
    </row>
    <row r="27" spans="3:47" x14ac:dyDescent="0.25">
      <c r="C27" s="114" t="s">
        <v>6</v>
      </c>
      <c r="D27" s="115">
        <f t="shared" si="3"/>
        <v>2029</v>
      </c>
      <c r="E27" s="114">
        <f>IF(AND($D27=H$12,E$14=G$12+1,E$14=G$9),1,IF($D27&gt;H$12,"R",IF(AND($D27&gt;=H$12,E$14&gt;G$12),"R",IF(E$14=G$9,1,0))))</f>
        <v>0</v>
      </c>
      <c r="F27" s="114">
        <f>IF(AND($D27=H$12,F$14=G$12+1,F$14=G$9),1,IF($D27&gt;H$12,"R",IF(AND($D27&gt;=H$12,F$14&gt;G$12),"R",IF(F$14=G$9,1,0))))</f>
        <v>0</v>
      </c>
      <c r="G27" s="114">
        <f>IF(AND($D27=H$12,G$14=G$12+1,G$14=G$9),1,IF($D27&gt;H$12,"R",IF(AND($D27&gt;=H$12,G$14&gt;G$12),"R",IF(G$14=G$9,1,0))))</f>
        <v>0</v>
      </c>
      <c r="H27" s="114">
        <f>IF(AND($D27=H$12,H$14=G$12+1,H$14=G$9),1,IF($D27&gt;H$12,"R",IF(AND($D27&gt;=H$12,H$14&gt;G$12),"R",IF(H$14=G$9,1,0))))</f>
        <v>0</v>
      </c>
      <c r="I27" s="114">
        <f>IF(AND($D27=H$12,I$14=G$12+1,I$14=G$9),1,IF($D27&gt;H$12,"R",IF(AND($D27&gt;=H$12,I$14&gt;G$12),"R",IF(I$14=G$9,1,0))))</f>
        <v>0</v>
      </c>
      <c r="J27" s="114">
        <f>IF(AND($D27=H$12,J$14=G$12+1,J$14=G$9),1,IF($D27&gt;H$12,"R",IF(AND($D27&gt;=H$12,J$14&gt;G$12),"R",IF(J$14=G$9,1,0))))</f>
        <v>0</v>
      </c>
      <c r="K27" s="114">
        <f>IF(AND($D27=H$12,K$14=G$12+1,K$14=G$9),1,IF($D27&gt;H$12,"R",IF(AND($D27&gt;=H$12,K$14&gt;G$12),"R",IF(K$14=G$9,1,0))))</f>
        <v>0</v>
      </c>
      <c r="L27" s="114" t="str">
        <f>IF(AND($D27=H$12,L$14=G$12+1,L$14=G$9),1,IF($D27&gt;H$12,"R",IF(AND($D27&gt;=H$12,L$14&gt;G$12),"R",IF(L$14=G$9,1,0))))</f>
        <v>R</v>
      </c>
      <c r="M27" s="114" t="str">
        <f>IF(AND($D27=H$12,M$14=G$12+1,M$14=G$9),1,IF($D27&gt;H$12,"R",IF(AND($D27&gt;=H$12,M$14&gt;G$12),"R",IF(M$14=G$9,1,0))))</f>
        <v>R</v>
      </c>
      <c r="N27" s="114" t="str">
        <f>IF(AND($D27=H$12,N$14=G$12+1,N$14=G$9),1,IF($D27&gt;H$12,"R",IF(AND($D27&gt;=H$12,N$14&gt;G$12),"R",IF(N$14=G$9,1,0))))</f>
        <v>R</v>
      </c>
      <c r="O27" s="114" t="str">
        <f>IF(AND($D27=H$12,O$14=G$12+1,O$14=G$9),1,IF($D27&gt;H$12,"R",IF(AND($D27&gt;=H$12,O$14&gt;G$12),"R",IF(O$14=G$9,1,0))))</f>
        <v>R</v>
      </c>
      <c r="P27" s="114" t="str">
        <f>IF(AND($D27=H$12,P$14=G$12+1,P$14=G$9),1,IF($D27&gt;H$12,"R",IF(AND($D27&gt;=H$12,P$14&gt;G$12),"R",IF(P$14=G$9,1,0))))</f>
        <v>R</v>
      </c>
      <c r="Q27" s="114">
        <f t="shared" si="1"/>
        <v>0</v>
      </c>
      <c r="AQ27" s="111" t="str">
        <f t="shared" si="0"/>
        <v>11/2024</v>
      </c>
      <c r="AR27" s="111">
        <v>11</v>
      </c>
      <c r="AS27" s="111">
        <v>2024</v>
      </c>
      <c r="AT27" s="111">
        <v>15</v>
      </c>
      <c r="AU27" s="118">
        <f t="shared" si="4"/>
        <v>1111</v>
      </c>
    </row>
    <row r="28" spans="3:47" x14ac:dyDescent="0.25">
      <c r="C28" s="112" t="s">
        <v>139</v>
      </c>
      <c r="D28" s="113">
        <f t="shared" si="3"/>
        <v>2029</v>
      </c>
      <c r="E28" s="112">
        <f t="shared" ref="E28:P28" si="9">IF(AND($D28=$H$12,E$14=$G$12+1,E$14=$G$11),1,IF($D28&gt;$H$12,"R",IF(AND($D28&gt;=$H$12,E$14&gt;$G$12),"R",IF(E$14=$G$11,1,0))))</f>
        <v>0</v>
      </c>
      <c r="F28" s="112">
        <f t="shared" si="9"/>
        <v>0</v>
      </c>
      <c r="G28" s="112">
        <f t="shared" si="9"/>
        <v>0</v>
      </c>
      <c r="H28" s="112">
        <f t="shared" si="9"/>
        <v>0</v>
      </c>
      <c r="I28" s="112">
        <f t="shared" si="9"/>
        <v>0</v>
      </c>
      <c r="J28" s="112">
        <f t="shared" si="9"/>
        <v>0</v>
      </c>
      <c r="K28" s="112">
        <f t="shared" si="9"/>
        <v>1</v>
      </c>
      <c r="L28" s="112" t="str">
        <f t="shared" si="9"/>
        <v>R</v>
      </c>
      <c r="M28" s="112" t="str">
        <f t="shared" si="9"/>
        <v>R</v>
      </c>
      <c r="N28" s="112" t="str">
        <f t="shared" si="9"/>
        <v>R</v>
      </c>
      <c r="O28" s="112" t="str">
        <f t="shared" si="9"/>
        <v>R</v>
      </c>
      <c r="P28" s="112" t="str">
        <f t="shared" si="9"/>
        <v>R</v>
      </c>
      <c r="Q28" s="112">
        <f t="shared" si="1"/>
        <v>1</v>
      </c>
      <c r="AQ28" s="111" t="str">
        <f t="shared" si="0"/>
        <v>12/2024</v>
      </c>
      <c r="AR28" s="111">
        <v>12</v>
      </c>
      <c r="AS28" s="111">
        <v>2024</v>
      </c>
      <c r="AT28" s="111">
        <v>16</v>
      </c>
      <c r="AU28" s="118">
        <f t="shared" si="4"/>
        <v>1112</v>
      </c>
    </row>
    <row r="29" spans="3:47" x14ac:dyDescent="0.25">
      <c r="C29" s="114" t="s">
        <v>6</v>
      </c>
      <c r="D29" s="115">
        <f t="shared" si="3"/>
        <v>2030</v>
      </c>
      <c r="E29" s="114" t="str">
        <f>IF(AND($D29=H$12,E$14=G$12+1,E$14=G$9),1,IF($D29&gt;H$12,"R",IF(AND($D29&gt;=H$12,E$14&gt;G$12),"R",IF(E$14=G$9,1,0))))</f>
        <v>R</v>
      </c>
      <c r="F29" s="114" t="str">
        <f>IF(AND($D29=H$12,F$14=G$12+1,F$14=G$9),1,IF($D29&gt;H$12,"R",IF(AND($D29&gt;=H$12,F$14&gt;G$12),"R",IF(F$14=G$9,1,0))))</f>
        <v>R</v>
      </c>
      <c r="G29" s="114" t="str">
        <f>IF(AND($D29=H$12,G$14=G$12+1,G$14=G$9),1,IF($D29&gt;H$12,"R",IF(AND($D29&gt;=H$12,G$14&gt;G$12),"R",IF(G$14=G$9,1,0))))</f>
        <v>R</v>
      </c>
      <c r="H29" s="114" t="str">
        <f>IF(AND($D29=H$12,H$14=G$12+1,H$14=G$9),1,IF($D29&gt;H$12,"R",IF(AND($D29&gt;=H$12,H$14&gt;G$12),"R",IF(H$14=G$9,1,0))))</f>
        <v>R</v>
      </c>
      <c r="I29" s="114" t="str">
        <f>IF(AND($D29=H$12,I$14=G$12+1,I$14=G$9),1,IF($D29&gt;H$12,"R",IF(AND($D29&gt;=H$12,I$14&gt;G$12),"R",IF(I$14=G$9,1,0))))</f>
        <v>R</v>
      </c>
      <c r="J29" s="114" t="str">
        <f>IF(AND($D29=H$12,J$14=G$12+1,J$14=G$9),1,IF($D29&gt;H$12,"R",IF(AND($D29&gt;=H$12,J$14&gt;G$12),"R",IF(J$14=G$9,1,0))))</f>
        <v>R</v>
      </c>
      <c r="K29" s="114" t="str">
        <f>IF(AND($D29=H$12,K$14=G$12+1,K$14=G$9),1,IF($D29&gt;H$12,"R",IF(AND($D29&gt;=H$12,K$14&gt;G$12),"R",IF(K$14=G$9,1,0))))</f>
        <v>R</v>
      </c>
      <c r="L29" s="114" t="str">
        <f>IF(AND($D29=H$12,L$14=G$12+1,L$14=G$9),1,IF($D29&gt;H$12,"R",IF(AND($D29&gt;=H$12,L$14&gt;G$12),"R",IF(L$14=G$9,1,0))))</f>
        <v>R</v>
      </c>
      <c r="M29" s="114" t="str">
        <f>IF(AND($D29=H$12,M$14=G$12+1,M$14=G$9),1,IF($D29&gt;H$12,"R",IF(AND($D29&gt;=H$12,M$14&gt;G$12),"R",IF(M$14=G$9,1,0))))</f>
        <v>R</v>
      </c>
      <c r="N29" s="114" t="str">
        <f>IF(AND($D29=H$12,N$14=G$12+1,N$14=G$9),1,IF($D29&gt;H$12,"R",IF(AND($D29&gt;=H$12,N$14&gt;G$12),"R",IF(N$14=G$9,1,0))))</f>
        <v>R</v>
      </c>
      <c r="O29" s="114" t="str">
        <f>IF(AND($D29=H$12,O$14=G$12+1,O$14=G$9),1,IF($D29&gt;H$12,"R",IF(AND($D29&gt;=H$12,O$14&gt;G$12),"R",IF(O$14=G$9,1,0))))</f>
        <v>R</v>
      </c>
      <c r="P29" s="114" t="str">
        <f>IF(AND($D29=H$12,P$14=G$12+1,P$14=G$9),1,IF($D29&gt;H$12,"R",IF(AND($D29&gt;=H$12,P$14&gt;G$12),"R",IF(P$14=G$9,1,0))))</f>
        <v>R</v>
      </c>
      <c r="Q29" s="114">
        <f t="shared" si="1"/>
        <v>0</v>
      </c>
      <c r="AQ29" s="111" t="str">
        <f t="shared" si="0"/>
        <v>1/2025</v>
      </c>
      <c r="AR29" s="111">
        <v>1</v>
      </c>
      <c r="AS29" s="111">
        <v>2025</v>
      </c>
      <c r="AT29" s="111">
        <v>17</v>
      </c>
      <c r="AU29" s="111">
        <v>1201</v>
      </c>
    </row>
    <row r="30" spans="3:47" x14ac:dyDescent="0.25">
      <c r="C30" s="112" t="s">
        <v>139</v>
      </c>
      <c r="D30" s="113">
        <f t="shared" si="3"/>
        <v>2030</v>
      </c>
      <c r="E30" s="112" t="str">
        <f t="shared" ref="E30:P30" si="10">IF(AND($D30=$H$12,E$14=$G$12+1,E$14=$G$11),1,IF($D30&gt;$H$12,"R",IF(AND($D30&gt;=$H$12,E$14&gt;$G$12),"R",IF(E$14=$G$11,1,0))))</f>
        <v>R</v>
      </c>
      <c r="F30" s="112" t="str">
        <f t="shared" si="10"/>
        <v>R</v>
      </c>
      <c r="G30" s="112" t="str">
        <f t="shared" si="10"/>
        <v>R</v>
      </c>
      <c r="H30" s="112" t="str">
        <f t="shared" si="10"/>
        <v>R</v>
      </c>
      <c r="I30" s="112" t="str">
        <f t="shared" si="10"/>
        <v>R</v>
      </c>
      <c r="J30" s="112" t="str">
        <f t="shared" si="10"/>
        <v>R</v>
      </c>
      <c r="K30" s="112" t="str">
        <f t="shared" si="10"/>
        <v>R</v>
      </c>
      <c r="L30" s="112" t="str">
        <f t="shared" si="10"/>
        <v>R</v>
      </c>
      <c r="M30" s="112" t="str">
        <f t="shared" si="10"/>
        <v>R</v>
      </c>
      <c r="N30" s="112" t="str">
        <f t="shared" si="10"/>
        <v>R</v>
      </c>
      <c r="O30" s="112" t="str">
        <f t="shared" si="10"/>
        <v>R</v>
      </c>
      <c r="P30" s="112" t="str">
        <f t="shared" si="10"/>
        <v>R</v>
      </c>
      <c r="Q30" s="112">
        <f t="shared" si="1"/>
        <v>0</v>
      </c>
      <c r="AQ30" s="111" t="str">
        <f t="shared" si="0"/>
        <v>2/2025</v>
      </c>
      <c r="AR30" s="111">
        <v>2</v>
      </c>
      <c r="AS30" s="111">
        <v>2025</v>
      </c>
      <c r="AT30" s="111">
        <v>18</v>
      </c>
      <c r="AU30" s="118">
        <f>AU29+1</f>
        <v>1202</v>
      </c>
    </row>
    <row r="31" spans="3:47" x14ac:dyDescent="0.25">
      <c r="C31" s="114" t="s">
        <v>6</v>
      </c>
      <c r="D31" s="115">
        <f t="shared" si="3"/>
        <v>2031</v>
      </c>
      <c r="E31" s="114" t="str">
        <f>IF(AND($D31=H$12,E$14=G$12+1,E$14=G$9),1,IF($D31&gt;H$12,"R",IF(AND($D31&gt;=H$12,E$14&gt;G$12),"R",IF(E$14=G$9,1,0))))</f>
        <v>R</v>
      </c>
      <c r="F31" s="114" t="str">
        <f>IF(AND($D31=H$12,F$14=G$12+1,F$14=G$9),1,IF($D31&gt;H$12,"R",IF(AND($D31&gt;=H$12,F$14&gt;G$12),"R",IF(F$14=G$9,1,0))))</f>
        <v>R</v>
      </c>
      <c r="G31" s="114" t="str">
        <f>IF(AND($D31=H$12,G$14=G$12+1,G$14=G$9),1,IF($D31&gt;H$12,"R",IF(AND($D31&gt;=H$12,G$14&gt;G$12),"R",IF(G$14=G$9,1,0))))</f>
        <v>R</v>
      </c>
      <c r="H31" s="114" t="str">
        <f>IF(AND($D31=H$12,H$14=G$12+1,H$14=G$9),1,IF($D31&gt;H$12,"R",IF(AND($D31&gt;=H$12,H$14&gt;G$12),"R",IF(H$14=G$9,1,0))))</f>
        <v>R</v>
      </c>
      <c r="I31" s="114" t="str">
        <f>IF(AND($D31=H$12,I$14=G$12+1,I$14=G$9),1,IF($D31&gt;H$12,"R",IF(AND($D31&gt;=H$12,I$14&gt;G$12),"R",IF(I$14=G$9,1,0))))</f>
        <v>R</v>
      </c>
      <c r="J31" s="114" t="str">
        <f>IF(AND($D31=H$12,J$14=G$12+1,J$14=G$9),1,IF($D31&gt;H$12,"R",IF(AND($D31&gt;=H$12,J$14&gt;G$12),"R",IF(J$14=G$9,1,0))))</f>
        <v>R</v>
      </c>
      <c r="K31" s="114" t="str">
        <f>IF(AND($D31=H$12,K$14=G$12+1,K$14=G$9),1,IF($D31&gt;H$12,"R",IF(AND($D31&gt;=H$12,K$14&gt;G$12),"R",IF(K$14=G$9,1,0))))</f>
        <v>R</v>
      </c>
      <c r="L31" s="114" t="str">
        <f>IF(AND($D31=H$12,L$14=G$12+1,L$14=G$9),1,IF($D31&gt;H$12,"R",IF(AND($D31&gt;=H$12,L$14&gt;G$12),"R",IF(L$14=G$9,1,0))))</f>
        <v>R</v>
      </c>
      <c r="M31" s="114" t="str">
        <f>IF(AND($D31=H$12,M$14=G$12+1,M$14=G$9),1,IF($D31&gt;H$12,"R",IF(AND($D31&gt;=H$12,M$14&gt;G$12),"R",IF(M$14=G$9,1,0))))</f>
        <v>R</v>
      </c>
      <c r="N31" s="114" t="str">
        <f>IF(AND($D31=H$12,N$14=G$12+1,N$14=G$9),1,IF($D31&gt;H$12,"R",IF(AND($D31&gt;=H$12,N$14&gt;G$12),"R",IF(N$14=G$9,1,0))))</f>
        <v>R</v>
      </c>
      <c r="O31" s="114" t="str">
        <f>IF(AND($D31=H$12,O$14=G$12+1,O$14=G$9),1,IF($D31&gt;H$12,"R",IF(AND($D31&gt;=H$12,O$14&gt;G$12),"R",IF(O$14=G$9,1,0))))</f>
        <v>R</v>
      </c>
      <c r="P31" s="114" t="str">
        <f>IF(AND($D31=H$12,P$14=G$12+1,P$14=G$9),1,IF($D31&gt;H$12,"R",IF(AND($D31&gt;=H$12,P$14&gt;G$12),"R",IF(P$14=G$9,1,0))))</f>
        <v>R</v>
      </c>
      <c r="Q31" s="114">
        <f t="shared" si="1"/>
        <v>0</v>
      </c>
      <c r="AQ31" s="111" t="str">
        <f t="shared" si="0"/>
        <v>3/2025</v>
      </c>
      <c r="AR31" s="111">
        <v>3</v>
      </c>
      <c r="AS31" s="111">
        <v>2025</v>
      </c>
      <c r="AT31" s="111">
        <v>19</v>
      </c>
      <c r="AU31" s="118">
        <f t="shared" ref="AU31:AU40" si="11">AU30+1</f>
        <v>1203</v>
      </c>
    </row>
    <row r="32" spans="3:47" x14ac:dyDescent="0.25">
      <c r="C32" s="112" t="s">
        <v>139</v>
      </c>
      <c r="D32" s="113">
        <f t="shared" si="3"/>
        <v>2031</v>
      </c>
      <c r="E32" s="112" t="str">
        <f t="shared" ref="E32:P32" si="12">IF(AND($D32=$H$12,E$14=$G$12+1,E$14=$G$11),1,IF($D32&gt;$H$12,"R",IF(AND($D32&gt;=$H$12,E$14&gt;$G$12),"R",IF(E$14=$G$11,1,0))))</f>
        <v>R</v>
      </c>
      <c r="F32" s="112" t="str">
        <f t="shared" si="12"/>
        <v>R</v>
      </c>
      <c r="G32" s="112" t="str">
        <f t="shared" si="12"/>
        <v>R</v>
      </c>
      <c r="H32" s="112" t="str">
        <f t="shared" si="12"/>
        <v>R</v>
      </c>
      <c r="I32" s="112" t="str">
        <f t="shared" si="12"/>
        <v>R</v>
      </c>
      <c r="J32" s="112" t="str">
        <f t="shared" si="12"/>
        <v>R</v>
      </c>
      <c r="K32" s="112" t="str">
        <f t="shared" si="12"/>
        <v>R</v>
      </c>
      <c r="L32" s="112" t="str">
        <f t="shared" si="12"/>
        <v>R</v>
      </c>
      <c r="M32" s="112" t="str">
        <f t="shared" si="12"/>
        <v>R</v>
      </c>
      <c r="N32" s="112" t="str">
        <f t="shared" si="12"/>
        <v>R</v>
      </c>
      <c r="O32" s="112" t="str">
        <f t="shared" si="12"/>
        <v>R</v>
      </c>
      <c r="P32" s="112" t="str">
        <f t="shared" si="12"/>
        <v>R</v>
      </c>
      <c r="Q32" s="112">
        <f t="shared" si="1"/>
        <v>0</v>
      </c>
      <c r="AQ32" s="111" t="str">
        <f t="shared" si="0"/>
        <v>4/2025</v>
      </c>
      <c r="AR32" s="111">
        <v>4</v>
      </c>
      <c r="AS32" s="111">
        <v>2025</v>
      </c>
      <c r="AT32" s="111">
        <v>20</v>
      </c>
      <c r="AU32" s="118">
        <f t="shared" si="11"/>
        <v>1204</v>
      </c>
    </row>
    <row r="33" spans="3:47" x14ac:dyDescent="0.25">
      <c r="C33" s="114" t="s">
        <v>6</v>
      </c>
      <c r="D33" s="115">
        <f t="shared" si="3"/>
        <v>2032</v>
      </c>
      <c r="E33" s="114" t="str">
        <f>IF(AND($D33=H$12,E$14=G$12+1,E$14=G$9),1,IF($D33&gt;H$12,"R",IF(AND($D33&gt;=H$12,E$14&gt;G$12),"R",IF(E$14=G$9,1,0))))</f>
        <v>R</v>
      </c>
      <c r="F33" s="114" t="str">
        <f>IF(AND($D33=H$12,F$14=G$12+1,F$14=G$9),1,IF($D33&gt;H$12,"R",IF(AND($D33&gt;=H$12,F$14&gt;G$12),"R",IF(F$14=G$9,1,0))))</f>
        <v>R</v>
      </c>
      <c r="G33" s="114" t="str">
        <f>IF(AND($D33=H$12,G$14=G$12+1,G$14=G$9),1,IF($D33&gt;H$12,"R",IF(AND($D33&gt;=H$12,G$14&gt;G$12),"R",IF(G$14=G$9,1,0))))</f>
        <v>R</v>
      </c>
      <c r="H33" s="114" t="str">
        <f>IF(AND($D33=H$12,H$14=G$12+1,H$14=G$9),1,IF($D33&gt;H$12,"R",IF(AND($D33&gt;=H$12,H$14&gt;G$12),"R",IF(H$14=G$9,1,0))))</f>
        <v>R</v>
      </c>
      <c r="I33" s="114" t="str">
        <f>IF(AND($D33=H$12,I$14=G$12+1,I$14=G$9),1,IF($D33&gt;H$12,"R",IF(AND($D33&gt;=H$12,I$14&gt;G$12),"R",IF(I$14=G$9,1,0))))</f>
        <v>R</v>
      </c>
      <c r="J33" s="114" t="str">
        <f>IF(AND($D33=H$12,J$14=G$12+1,J$14=G$9),1,IF($D33&gt;H$12,"R",IF(AND($D33&gt;=H$12,J$14&gt;G$12),"R",IF(J$14=G$9,1,0))))</f>
        <v>R</v>
      </c>
      <c r="K33" s="114" t="str">
        <f>IF(AND($D33=H$12,K$14=G$12+1,K$14=G$9),1,IF($D33&gt;H$12,"R",IF(AND($D33&gt;=H$12,K$14&gt;G$12),"R",IF(K$14=G$9,1,0))))</f>
        <v>R</v>
      </c>
      <c r="L33" s="114" t="str">
        <f>IF(AND($D33=H$12,L$14=G$12+1,L$14=G$9),1,IF($D33&gt;H$12,"R",IF(AND($D33&gt;=H$12,L$14&gt;G$12),"R",IF(L$14=G$9,1,0))))</f>
        <v>R</v>
      </c>
      <c r="M33" s="114" t="str">
        <f>IF(AND($D33=H$12,M$14=G$12+1,M$14=G$9),1,IF($D33&gt;H$12,"R",IF(AND($D33&gt;=H$12,M$14&gt;G$12),"R",IF(M$14=G$9,1,0))))</f>
        <v>R</v>
      </c>
      <c r="N33" s="114" t="str">
        <f>IF(AND($D33=H$12,N$14=G$12+1,N$14=G$9),1,IF($D33&gt;H$12,"R",IF(AND($D33&gt;=H$12,N$14&gt;G$12),"R",IF(N$14=G$9,1,0))))</f>
        <v>R</v>
      </c>
      <c r="O33" s="114" t="str">
        <f>IF(AND($D33=H$12,O$14=G$12+1,O$14=G$9),1,IF($D33&gt;H$12,"R",IF(AND($D33&gt;=H$12,O$14&gt;G$12),"R",IF(O$14=G$9,1,0))))</f>
        <v>R</v>
      </c>
      <c r="P33" s="114" t="str">
        <f>IF(AND($D33=H$12,P$14=G$12+1,P$14=G$9),1,IF($D33&gt;H$12,"R",IF(AND($D33&gt;=H$12,P$14&gt;G$12),"R",IF(P$14=G$9,1,0))))</f>
        <v>R</v>
      </c>
      <c r="Q33" s="114">
        <f t="shared" si="1"/>
        <v>0</v>
      </c>
      <c r="AQ33" s="111" t="str">
        <f t="shared" si="0"/>
        <v>5/2025</v>
      </c>
      <c r="AR33" s="111">
        <v>5</v>
      </c>
      <c r="AS33" s="111">
        <v>2025</v>
      </c>
      <c r="AT33" s="111">
        <v>21</v>
      </c>
      <c r="AU33" s="118">
        <f t="shared" si="11"/>
        <v>1205</v>
      </c>
    </row>
    <row r="34" spans="3:47" x14ac:dyDescent="0.25">
      <c r="C34" s="112" t="s">
        <v>139</v>
      </c>
      <c r="D34" s="113">
        <f t="shared" si="3"/>
        <v>2032</v>
      </c>
      <c r="E34" s="112" t="str">
        <f t="shared" ref="E34:P34" si="13">IF(AND($D34=$H$12,E$14=$G$12+1,E$14=$G$11),1,IF($D34&gt;$H$12,"R",IF(AND($D34&gt;=$H$12,E$14&gt;$G$12),"R",IF(E$14=$G$11,1,0))))</f>
        <v>R</v>
      </c>
      <c r="F34" s="112" t="str">
        <f t="shared" si="13"/>
        <v>R</v>
      </c>
      <c r="G34" s="112" t="str">
        <f t="shared" si="13"/>
        <v>R</v>
      </c>
      <c r="H34" s="112" t="str">
        <f t="shared" si="13"/>
        <v>R</v>
      </c>
      <c r="I34" s="112" t="str">
        <f t="shared" si="13"/>
        <v>R</v>
      </c>
      <c r="J34" s="112" t="str">
        <f t="shared" si="13"/>
        <v>R</v>
      </c>
      <c r="K34" s="112" t="str">
        <f t="shared" si="13"/>
        <v>R</v>
      </c>
      <c r="L34" s="112" t="str">
        <f t="shared" si="13"/>
        <v>R</v>
      </c>
      <c r="M34" s="112" t="str">
        <f t="shared" si="13"/>
        <v>R</v>
      </c>
      <c r="N34" s="112" t="str">
        <f t="shared" si="13"/>
        <v>R</v>
      </c>
      <c r="O34" s="112" t="str">
        <f t="shared" si="13"/>
        <v>R</v>
      </c>
      <c r="P34" s="112" t="str">
        <f t="shared" si="13"/>
        <v>R</v>
      </c>
      <c r="Q34" s="112">
        <f t="shared" si="1"/>
        <v>0</v>
      </c>
      <c r="AQ34" s="111" t="str">
        <f t="shared" si="0"/>
        <v>6/2025</v>
      </c>
      <c r="AR34" s="111">
        <v>6</v>
      </c>
      <c r="AS34" s="111">
        <v>2025</v>
      </c>
      <c r="AT34" s="111">
        <v>22</v>
      </c>
      <c r="AU34" s="118">
        <f t="shared" si="11"/>
        <v>1206</v>
      </c>
    </row>
    <row r="35" spans="3:47" x14ac:dyDescent="0.25">
      <c r="C35" s="114" t="s">
        <v>6</v>
      </c>
      <c r="D35" s="115">
        <f t="shared" si="3"/>
        <v>2033</v>
      </c>
      <c r="E35" s="114" t="str">
        <f>IF(AND($D35=H$12,E$14=G$12+1,E$14=G$9),1,IF($D35&gt;H$12,"R",IF(AND($D35&gt;=H$12,E$14&gt;G$12),"R",IF(E$14=G$9,1,0))))</f>
        <v>R</v>
      </c>
      <c r="F35" s="114" t="str">
        <f>IF(AND($D35=H$12,F$14=G$12+1,F$14=G$9),1,IF($D35&gt;H$12,"R",IF(AND($D35&gt;=H$12,F$14&gt;G$12),"R",IF(F$14=G$9,1,0))))</f>
        <v>R</v>
      </c>
      <c r="G35" s="114" t="str">
        <f>IF(AND($D35=H$12,G$14=G$12+1,G$14=G$9),1,IF($D35&gt;H$12,"R",IF(AND($D35&gt;=H$12,G$14&gt;G$12),"R",IF(G$14=G$9,1,0))))</f>
        <v>R</v>
      </c>
      <c r="H35" s="114" t="str">
        <f>IF(AND($D35=H$12,H$14=G$12+1,H$14=G$9),1,IF($D35&gt;H$12,"R",IF(AND($D35&gt;=H$12,H$14&gt;G$12),"R",IF(H$14=G$9,1,0))))</f>
        <v>R</v>
      </c>
      <c r="I35" s="114" t="str">
        <f>IF(AND($D35=H$12,I$14=G$12+1,I$14=G$9),1,IF($D35&gt;H$12,"R",IF(AND($D35&gt;=H$12,I$14&gt;G$12),"R",IF(I$14=G$9,1,0))))</f>
        <v>R</v>
      </c>
      <c r="J35" s="114" t="str">
        <f>IF(AND($D35=H$12,J$14=G$12+1,J$14=G$9),1,IF($D35&gt;H$12,"R",IF(AND($D35&gt;=H$12,J$14&gt;G$12),"R",IF(J$14=G$9,1,0))))</f>
        <v>R</v>
      </c>
      <c r="K35" s="114" t="str">
        <f>IF(AND($D35=H$12,K$14=G$12+1,K$14=G$9),1,IF($D35&gt;H$12,"R",IF(AND($D35&gt;=H$12,K$14&gt;G$12),"R",IF(K$14=G$9,1,0))))</f>
        <v>R</v>
      </c>
      <c r="L35" s="114" t="str">
        <f>IF(AND($D35=H$12,L$14=G$12+1,L$14=G$9),1,IF($D35&gt;H$12,"R",IF(AND($D35&gt;=H$12,L$14&gt;G$12),"R",IF(L$14=G$9,1,0))))</f>
        <v>R</v>
      </c>
      <c r="M35" s="114" t="str">
        <f>IF(AND($D35=H$12,M$14=G$12+1,M$14=G$9),1,IF($D35&gt;H$12,"R",IF(AND($D35&gt;=H$12,M$14&gt;G$12),"R",IF(M$14=G$9,1,0))))</f>
        <v>R</v>
      </c>
      <c r="N35" s="114" t="str">
        <f>IF(AND($D35=H$12,N$14=G$12+1,N$14=G$9),1,IF($D35&gt;H$12,"R",IF(AND($D35&gt;=H$12,N$14&gt;G$12),"R",IF(N$14=G$9,1,0))))</f>
        <v>R</v>
      </c>
      <c r="O35" s="114" t="str">
        <f>IF(AND($D35=H$12,O$14=G$12+1,O$14=G$9),1,IF($D35&gt;H$12,"R",IF(AND($D35&gt;=H$12,O$14&gt;G$12),"R",IF(O$14=G$9,1,0))))</f>
        <v>R</v>
      </c>
      <c r="P35" s="114" t="str">
        <f>IF(AND($D35=H$12,P$14=G$12+1,P$14=G$9),1,IF($D35&gt;H$12,"R",IF(AND($D35&gt;=H$12,P$14&gt;G$12),"R",IF(P$14=G$9,1,0))))</f>
        <v>R</v>
      </c>
      <c r="Q35" s="114">
        <f t="shared" si="1"/>
        <v>0</v>
      </c>
      <c r="AQ35" s="111" t="str">
        <f t="shared" si="0"/>
        <v>7/2025</v>
      </c>
      <c r="AR35" s="111">
        <v>7</v>
      </c>
      <c r="AS35" s="111">
        <v>2025</v>
      </c>
      <c r="AT35" s="111">
        <v>23</v>
      </c>
      <c r="AU35" s="118">
        <f t="shared" si="11"/>
        <v>1207</v>
      </c>
    </row>
    <row r="36" spans="3:47" x14ac:dyDescent="0.25">
      <c r="C36" s="112" t="s">
        <v>139</v>
      </c>
      <c r="D36" s="113">
        <f t="shared" si="3"/>
        <v>2033</v>
      </c>
      <c r="E36" s="112" t="str">
        <f t="shared" ref="E36:P36" si="14">IF(AND($D36=$H$12,E$14=$G$12+1,E$14=$G$11),1,IF($D36&gt;$H$12,"R",IF(AND($D36&gt;=$H$12,E$14&gt;$G$12),"R",IF(E$14=$G$11,1,0))))</f>
        <v>R</v>
      </c>
      <c r="F36" s="112" t="str">
        <f t="shared" si="14"/>
        <v>R</v>
      </c>
      <c r="G36" s="112" t="str">
        <f t="shared" si="14"/>
        <v>R</v>
      </c>
      <c r="H36" s="112" t="str">
        <f t="shared" si="14"/>
        <v>R</v>
      </c>
      <c r="I36" s="112" t="str">
        <f t="shared" si="14"/>
        <v>R</v>
      </c>
      <c r="J36" s="112" t="str">
        <f t="shared" si="14"/>
        <v>R</v>
      </c>
      <c r="K36" s="112" t="str">
        <f t="shared" si="14"/>
        <v>R</v>
      </c>
      <c r="L36" s="112" t="str">
        <f t="shared" si="14"/>
        <v>R</v>
      </c>
      <c r="M36" s="112" t="str">
        <f t="shared" si="14"/>
        <v>R</v>
      </c>
      <c r="N36" s="112" t="str">
        <f t="shared" si="14"/>
        <v>R</v>
      </c>
      <c r="O36" s="112" t="str">
        <f t="shared" si="14"/>
        <v>R</v>
      </c>
      <c r="P36" s="112" t="str">
        <f t="shared" si="14"/>
        <v>R</v>
      </c>
      <c r="Q36" s="112">
        <f t="shared" si="1"/>
        <v>0</v>
      </c>
      <c r="AQ36" s="111" t="str">
        <f t="shared" si="0"/>
        <v>8/2025</v>
      </c>
      <c r="AR36" s="111">
        <v>8</v>
      </c>
      <c r="AS36" s="111">
        <v>2025</v>
      </c>
      <c r="AT36" s="111">
        <v>24</v>
      </c>
      <c r="AU36" s="118">
        <f t="shared" si="11"/>
        <v>1208</v>
      </c>
    </row>
    <row r="37" spans="3:47" x14ac:dyDescent="0.25">
      <c r="C37" s="114" t="s">
        <v>6</v>
      </c>
      <c r="D37" s="115">
        <f t="shared" si="3"/>
        <v>2034</v>
      </c>
      <c r="E37" s="114" t="str">
        <f>IF(AND($D37=H$12,E$14=G$12+1,E$14=G$9),1,IF($D37&gt;H$12,"R",IF(AND($D37&gt;=H$12,E$14&gt;G$12),"R",IF(E$14=G$9,1,0))))</f>
        <v>R</v>
      </c>
      <c r="F37" s="114" t="str">
        <f>IF(AND($D37=H$12,F$14=G$12+1,F$14=G$9),1,IF($D37&gt;H$12,"R",IF(AND($D37&gt;=H$12,F$14&gt;G$12),"R",IF(F$14=G$9,1,0))))</f>
        <v>R</v>
      </c>
      <c r="G37" s="114" t="str">
        <f>IF(AND($D37=H$12,G$14=G$12+1,G$14=G$9),1,IF($D37&gt;H$12,"R",IF(AND($D37&gt;=H$12,G$14&gt;G$12),"R",IF(G$14=G$9,1,0))))</f>
        <v>R</v>
      </c>
      <c r="H37" s="114" t="str">
        <f>IF(AND($D37=H$12,H$14=G$12+1,H$14=G$9),1,IF($D37&gt;H$12,"R",IF(AND($D37&gt;=H$12,H$14&gt;G$12),"R",IF(H$14=G$9,1,0))))</f>
        <v>R</v>
      </c>
      <c r="I37" s="114" t="str">
        <f>IF(AND($D37=H$12,I$14=G$12+1,I$14=G$9),1,IF($D37&gt;H$12,"R",IF(AND($D37&gt;=H$12,I$14&gt;G$12),"R",IF(I$14=G$9,1,0))))</f>
        <v>R</v>
      </c>
      <c r="J37" s="114" t="str">
        <f>IF(AND($D37=H$12,J$14=G$12+1,J$14=G$9),1,IF($D37&gt;H$12,"R",IF(AND($D37&gt;=H$12,J$14&gt;G$12),"R",IF(J$14=G$9,1,0))))</f>
        <v>R</v>
      </c>
      <c r="K37" s="114" t="str">
        <f>IF(AND($D37=H$12,K$14=G$12+1,K$14=G$9),1,IF($D37&gt;H$12,"R",IF(AND($D37&gt;=H$12,K$14&gt;G$12),"R",IF(K$14=G$9,1,0))))</f>
        <v>R</v>
      </c>
      <c r="L37" s="114" t="str">
        <f>IF(AND($D37=H$12,L$14=G$12+1,L$14=G$9),1,IF($D37&gt;H$12,"R",IF(AND($D37&gt;=H$12,L$14&gt;G$12),"R",IF(L$14=G$9,1,0))))</f>
        <v>R</v>
      </c>
      <c r="M37" s="114" t="str">
        <f>IF(AND($D37=H$12,M$14=G$12+1,M$14=G$9),1,IF($D37&gt;H$12,"R",IF(AND($D37&gt;=H$12,M$14&gt;G$12),"R",IF(M$14=G$9,1,0))))</f>
        <v>R</v>
      </c>
      <c r="N37" s="114" t="str">
        <f>IF(AND($D37=H$12,N$14=G$12+1,N$14=G$9),1,IF($D37&gt;H$12,"R",IF(AND($D37&gt;=H$12,N$14&gt;G$12),"R",IF(N$14=G$9,1,0))))</f>
        <v>R</v>
      </c>
      <c r="O37" s="114" t="str">
        <f>IF(AND($D37=H$12,O$14=G$12+1,O$14=G$9),1,IF($D37&gt;H$12,"R",IF(AND($D37&gt;=H$12,O$14&gt;G$12),"R",IF(O$14=G$9,1,0))))</f>
        <v>R</v>
      </c>
      <c r="P37" s="114" t="str">
        <f>IF(AND($D37=H$12,P$14=G$12+1,P$14=G$9),1,IF($D37&gt;H$12,"R",IF(AND($D37&gt;=H$12,P$14&gt;G$12),"R",IF(P$14=G$9,1,0))))</f>
        <v>R</v>
      </c>
      <c r="Q37" s="114">
        <f t="shared" si="1"/>
        <v>0</v>
      </c>
      <c r="AQ37" s="111" t="str">
        <f t="shared" si="0"/>
        <v>9/2025</v>
      </c>
      <c r="AR37" s="111">
        <v>9</v>
      </c>
      <c r="AS37" s="111">
        <v>2025</v>
      </c>
      <c r="AT37" s="111">
        <v>25</v>
      </c>
      <c r="AU37" s="118">
        <f t="shared" si="11"/>
        <v>1209</v>
      </c>
    </row>
    <row r="38" spans="3:47" x14ac:dyDescent="0.25">
      <c r="C38" s="112" t="s">
        <v>139</v>
      </c>
      <c r="D38" s="113">
        <f t="shared" si="3"/>
        <v>2034</v>
      </c>
      <c r="E38" s="112" t="str">
        <f t="shared" ref="E38:P38" si="15">IF(AND($D38=$H$12,E$14=$G$12+1,E$14=$G$11),1,IF($D38&gt;$H$12,"R",IF(AND($D38&gt;=$H$12,E$14&gt;$G$12),"R",IF(E$14=$G$11,1,0))))</f>
        <v>R</v>
      </c>
      <c r="F38" s="112" t="str">
        <f t="shared" si="15"/>
        <v>R</v>
      </c>
      <c r="G38" s="112" t="str">
        <f t="shared" si="15"/>
        <v>R</v>
      </c>
      <c r="H38" s="112" t="str">
        <f t="shared" si="15"/>
        <v>R</v>
      </c>
      <c r="I38" s="112" t="str">
        <f t="shared" si="15"/>
        <v>R</v>
      </c>
      <c r="J38" s="112" t="str">
        <f t="shared" si="15"/>
        <v>R</v>
      </c>
      <c r="K38" s="112" t="str">
        <f t="shared" si="15"/>
        <v>R</v>
      </c>
      <c r="L38" s="112" t="str">
        <f t="shared" si="15"/>
        <v>R</v>
      </c>
      <c r="M38" s="112" t="str">
        <f t="shared" si="15"/>
        <v>R</v>
      </c>
      <c r="N38" s="112" t="str">
        <f t="shared" si="15"/>
        <v>R</v>
      </c>
      <c r="O38" s="112" t="str">
        <f t="shared" si="15"/>
        <v>R</v>
      </c>
      <c r="P38" s="112" t="str">
        <f t="shared" si="15"/>
        <v>R</v>
      </c>
      <c r="Q38" s="112">
        <f t="shared" si="1"/>
        <v>0</v>
      </c>
      <c r="AQ38" s="111" t="str">
        <f t="shared" si="0"/>
        <v>10/2025</v>
      </c>
      <c r="AR38" s="111">
        <v>10</v>
      </c>
      <c r="AS38" s="111">
        <v>2025</v>
      </c>
      <c r="AT38" s="111">
        <v>26</v>
      </c>
      <c r="AU38" s="118">
        <f t="shared" si="11"/>
        <v>1210</v>
      </c>
    </row>
    <row r="39" spans="3:47" x14ac:dyDescent="0.25">
      <c r="C39" s="114" t="s">
        <v>6</v>
      </c>
      <c r="D39" s="115">
        <f t="shared" si="3"/>
        <v>2035</v>
      </c>
      <c r="E39" s="114" t="str">
        <f>IF(AND($D39=H$12,E$14=G$12+1,E$14=G$9),1,IF($D39&gt;H$12,"R",IF(AND($D39&gt;=H$12,E$14&gt;G$12),"R",IF(E$14=G$9,1,0))))</f>
        <v>R</v>
      </c>
      <c r="F39" s="114" t="str">
        <f>IF(AND($D39=H$12,F$14=G$12+1,F$14=G$9),1,IF($D39&gt;H$12,"R",IF(AND($D39&gt;=H$12,F$14&gt;G$12),"R",IF(F$14=G$9,1,0))))</f>
        <v>R</v>
      </c>
      <c r="G39" s="114" t="str">
        <f>IF(AND($D39=H$12,G$14=G$12+1,G$14=G$9),1,IF($D39&gt;H$12,"R",IF(AND($D39&gt;=H$12,G$14&gt;G$12),"R",IF(G$14=G$9,1,0))))</f>
        <v>R</v>
      </c>
      <c r="H39" s="114" t="str">
        <f>IF(AND($D39=H$12,H$14=G$12+1,H$14=G$9),1,IF($D39&gt;H$12,"R",IF(AND($D39&gt;=H$12,H$14&gt;G$12),"R",IF(H$14=G$9,1,0))))</f>
        <v>R</v>
      </c>
      <c r="I39" s="114" t="str">
        <f>IF(AND($D39=H$12,I$14=G$12+1,I$14=G$9),1,IF($D39&gt;H$12,"R",IF(AND($D39&gt;=H$12,I$14&gt;G$12),"R",IF(I$14=G$9,1,0))))</f>
        <v>R</v>
      </c>
      <c r="J39" s="114" t="str">
        <f>IF(AND($D39=H$12,J$14=G$12+1,J$14=G$9),1,IF($D39&gt;H$12,"R",IF(AND($D39&gt;=H$12,J$14&gt;G$12),"R",IF(J$14=G$9,1,0))))</f>
        <v>R</v>
      </c>
      <c r="K39" s="114" t="str">
        <f>IF(AND($D39=H$12,K$14=G$12+1,K$14=G$9),1,IF($D39&gt;H$12,"R",IF(AND($D39&gt;=H$12,K$14&gt;G$12),"R",IF(K$14=G$9,1,0))))</f>
        <v>R</v>
      </c>
      <c r="L39" s="114" t="str">
        <f>IF(AND($D39=H$12,L$14=G$12+1,L$14=G$9),1,IF($D39&gt;H$12,"R",IF(AND($D39&gt;=H$12,L$14&gt;G$12),"R",IF(L$14=G$9,1,0))))</f>
        <v>R</v>
      </c>
      <c r="M39" s="114" t="str">
        <f>IF(AND($D39=H$12,M$14=G$12+1,M$14=G$9),1,IF($D39&gt;H$12,"R",IF(AND($D39&gt;=H$12,M$14&gt;G$12),"R",IF(M$14=G$9,1,0))))</f>
        <v>R</v>
      </c>
      <c r="N39" s="114" t="str">
        <f>IF(AND($D39=H$12,N$14=G$12+1,N$14=G$9),1,IF($D39&gt;H$12,"R",IF(AND($D39&gt;=H$12,N$14&gt;G$12),"R",IF(N$14=G$9,1,0))))</f>
        <v>R</v>
      </c>
      <c r="O39" s="114" t="str">
        <f>IF(AND($D39=H$12,O$14=G$12+1,O$14=G$9),1,IF($D39&gt;H$12,"R",IF(AND($D39&gt;=H$12,O$14&gt;G$12),"R",IF(O$14=G$9,1,0))))</f>
        <v>R</v>
      </c>
      <c r="P39" s="114" t="str">
        <f>IF(AND($D39=H$12,P$14=G$12+1,P$14=G$9),1,IF($D39&gt;H$12,"R",IF(AND($D39&gt;=H$12,P$14&gt;G$12),"R",IF(P$14=G$9,1,0))))</f>
        <v>R</v>
      </c>
      <c r="Q39" s="114">
        <f t="shared" si="1"/>
        <v>0</v>
      </c>
      <c r="AQ39" s="111" t="str">
        <f t="shared" si="0"/>
        <v>11/2025</v>
      </c>
      <c r="AR39" s="111">
        <v>11</v>
      </c>
      <c r="AS39" s="111">
        <v>2025</v>
      </c>
      <c r="AT39" s="111">
        <v>27</v>
      </c>
      <c r="AU39" s="118">
        <f t="shared" si="11"/>
        <v>1211</v>
      </c>
    </row>
    <row r="40" spans="3:47" x14ac:dyDescent="0.25">
      <c r="C40" s="112" t="s">
        <v>139</v>
      </c>
      <c r="D40" s="113">
        <f t="shared" si="3"/>
        <v>2035</v>
      </c>
      <c r="E40" s="112" t="str">
        <f t="shared" ref="E40:P40" si="16">IF(AND($D40=$H$12,E$14=$G$12+1,E$14=$G$11),1,IF($D40&gt;$H$12,"R",IF(AND($D40&gt;=$H$12,E$14&gt;$G$12),"R",IF(E$14=$G$11,1,0))))</f>
        <v>R</v>
      </c>
      <c r="F40" s="112" t="str">
        <f t="shared" si="16"/>
        <v>R</v>
      </c>
      <c r="G40" s="112" t="str">
        <f t="shared" si="16"/>
        <v>R</v>
      </c>
      <c r="H40" s="112" t="str">
        <f t="shared" si="16"/>
        <v>R</v>
      </c>
      <c r="I40" s="112" t="str">
        <f t="shared" si="16"/>
        <v>R</v>
      </c>
      <c r="J40" s="112" t="str">
        <f t="shared" si="16"/>
        <v>R</v>
      </c>
      <c r="K40" s="112" t="str">
        <f t="shared" si="16"/>
        <v>R</v>
      </c>
      <c r="L40" s="112" t="str">
        <f t="shared" si="16"/>
        <v>R</v>
      </c>
      <c r="M40" s="112" t="str">
        <f t="shared" si="16"/>
        <v>R</v>
      </c>
      <c r="N40" s="112" t="str">
        <f t="shared" si="16"/>
        <v>R</v>
      </c>
      <c r="O40" s="112" t="str">
        <f t="shared" si="16"/>
        <v>R</v>
      </c>
      <c r="P40" s="112" t="str">
        <f t="shared" si="16"/>
        <v>R</v>
      </c>
      <c r="Q40" s="112">
        <f t="shared" si="1"/>
        <v>0</v>
      </c>
      <c r="AQ40" s="111" t="str">
        <f t="shared" si="0"/>
        <v>12/2025</v>
      </c>
      <c r="AR40" s="111">
        <v>12</v>
      </c>
      <c r="AS40" s="111">
        <v>2025</v>
      </c>
      <c r="AT40" s="111">
        <v>28</v>
      </c>
      <c r="AU40" s="118">
        <f t="shared" si="11"/>
        <v>1212</v>
      </c>
    </row>
    <row r="41" spans="3:47" x14ac:dyDescent="0.25">
      <c r="C41" s="114" t="s">
        <v>6</v>
      </c>
      <c r="D41" s="115">
        <f t="shared" si="3"/>
        <v>2036</v>
      </c>
      <c r="E41" s="114" t="str">
        <f>IF(AND($D41=H$12,E$14=G$12+1,E$14=G$9),1,IF($D41&gt;H$12,"R",IF(AND($D41&gt;=H$12,E$14&gt;G$12),"R",IF(E$14=G$9,1,0))))</f>
        <v>R</v>
      </c>
      <c r="F41" s="114" t="str">
        <f>IF(AND($D41=H$12,F$14=G$12+1,F$14=G$9),1,IF($D41&gt;H$12,"R",IF(AND($D41&gt;=H$12,F$14&gt;G$12),"R",IF(F$14=G$9,1,0))))</f>
        <v>R</v>
      </c>
      <c r="G41" s="114" t="str">
        <f>IF(AND($D41=H$12,G$14=G$12+1,G$14=G$9),1,IF($D41&gt;H$12,"R",IF(AND($D41&gt;=H$12,G$14&gt;G$12),"R",IF(G$14=G$9,1,0))))</f>
        <v>R</v>
      </c>
      <c r="H41" s="114" t="str">
        <f>IF(AND($D41=H$12,H$14=G$12+1,H$14=G$9),1,IF($D41&gt;H$12,"R",IF(AND($D41&gt;=H$12,H$14&gt;G$12),"R",IF(H$14=G$9,1,0))))</f>
        <v>R</v>
      </c>
      <c r="I41" s="114" t="str">
        <f>IF(AND($D41=H$12,I$14=G$12+1,I$14=G$9),1,IF($D41&gt;H$12,"R",IF(AND($D41&gt;=H$12,I$14&gt;G$12),"R",IF(I$14=G$9,1,0))))</f>
        <v>R</v>
      </c>
      <c r="J41" s="114" t="str">
        <f>IF(AND($D41=H$12,J$14=G$12+1,J$14=G$9),1,IF($D41&gt;H$12,"R",IF(AND($D41&gt;=H$12,J$14&gt;G$12),"R",IF(J$14=G$9,1,0))))</f>
        <v>R</v>
      </c>
      <c r="K41" s="114" t="str">
        <f>IF(AND($D41=H$12,K$14=G$12+1,K$14=G$9),1,IF($D41&gt;H$12,"R",IF(AND($D41&gt;=H$12,K$14&gt;G$12),"R",IF(K$14=G$9,1,0))))</f>
        <v>R</v>
      </c>
      <c r="L41" s="114" t="str">
        <f>IF(AND($D41=H$12,L$14=G$12+1,L$14=G$9),1,IF($D41&gt;H$12,"R",IF(AND($D41&gt;=H$12,L$14&gt;G$12),"R",IF(L$14=G$9,1,0))))</f>
        <v>R</v>
      </c>
      <c r="M41" s="114" t="str">
        <f>IF(AND($D41=H$12,M$14=G$12+1,M$14=G$9),1,IF($D41&gt;H$12,"R",IF(AND($D41&gt;=H$12,M$14&gt;G$12),"R",IF(M$14=G$9,1,0))))</f>
        <v>R</v>
      </c>
      <c r="N41" s="114" t="str">
        <f>IF(AND($D41=H$12,N$14=G$12+1,N$14=G$9),1,IF($D41&gt;H$12,"R",IF(AND($D41&gt;=H$12,N$14&gt;G$12),"R",IF(N$14=G$9,1,0))))</f>
        <v>R</v>
      </c>
      <c r="O41" s="114" t="str">
        <f>IF(AND($D41=H$12,O$14=G$12+1,O$14=G$9),1,IF($D41&gt;H$12,"R",IF(AND($D41&gt;=H$12,O$14&gt;G$12),"R",IF(O$14=G$9,1,0))))</f>
        <v>R</v>
      </c>
      <c r="P41" s="114" t="str">
        <f>IF(AND($D41=H$12,P$14=G$12+1,P$14=G$9),1,IF($D41&gt;H$12,"R",IF(AND($D41&gt;=H$12,P$14&gt;G$12),"R",IF(P$14=G$9,1,0))))</f>
        <v>R</v>
      </c>
      <c r="Q41" s="114">
        <f t="shared" si="1"/>
        <v>0</v>
      </c>
      <c r="AQ41" s="111" t="str">
        <f t="shared" si="0"/>
        <v>1/2026</v>
      </c>
      <c r="AR41" s="111">
        <v>1</v>
      </c>
      <c r="AS41" s="111">
        <v>2026</v>
      </c>
      <c r="AT41" s="111">
        <v>29</v>
      </c>
      <c r="AU41" s="111">
        <v>1301</v>
      </c>
    </row>
    <row r="42" spans="3:47" x14ac:dyDescent="0.25">
      <c r="C42" s="112" t="s">
        <v>139</v>
      </c>
      <c r="D42" s="113">
        <f t="shared" si="3"/>
        <v>2036</v>
      </c>
      <c r="E42" s="112" t="str">
        <f t="shared" ref="E42:P42" si="17">IF(AND($D42=$H$12,E$14=$G$12+1,E$14=$G$11),1,IF($D42&gt;$H$12,"R",IF(AND($D42&gt;=$H$12,E$14&gt;$G$12),"R",IF(E$14=$G$11,1,0))))</f>
        <v>R</v>
      </c>
      <c r="F42" s="112" t="str">
        <f t="shared" si="17"/>
        <v>R</v>
      </c>
      <c r="G42" s="112" t="str">
        <f t="shared" si="17"/>
        <v>R</v>
      </c>
      <c r="H42" s="112" t="str">
        <f t="shared" si="17"/>
        <v>R</v>
      </c>
      <c r="I42" s="112" t="str">
        <f t="shared" si="17"/>
        <v>R</v>
      </c>
      <c r="J42" s="112" t="str">
        <f t="shared" si="17"/>
        <v>R</v>
      </c>
      <c r="K42" s="112" t="str">
        <f t="shared" si="17"/>
        <v>R</v>
      </c>
      <c r="L42" s="112" t="str">
        <f t="shared" si="17"/>
        <v>R</v>
      </c>
      <c r="M42" s="112" t="str">
        <f t="shared" si="17"/>
        <v>R</v>
      </c>
      <c r="N42" s="112" t="str">
        <f t="shared" si="17"/>
        <v>R</v>
      </c>
      <c r="O42" s="112" t="str">
        <f t="shared" si="17"/>
        <v>R</v>
      </c>
      <c r="P42" s="112" t="str">
        <f t="shared" si="17"/>
        <v>R</v>
      </c>
      <c r="Q42" s="112">
        <f t="shared" si="1"/>
        <v>0</v>
      </c>
      <c r="AQ42" s="111" t="str">
        <f t="shared" si="0"/>
        <v>2/2026</v>
      </c>
      <c r="AR42" s="111">
        <v>2</v>
      </c>
      <c r="AS42" s="111">
        <v>2026</v>
      </c>
      <c r="AT42" s="111">
        <v>30</v>
      </c>
      <c r="AU42" s="118">
        <f>AU41+1</f>
        <v>1302</v>
      </c>
    </row>
    <row r="43" spans="3:47" x14ac:dyDescent="0.25">
      <c r="C43" s="114" t="s">
        <v>6</v>
      </c>
      <c r="D43" s="115">
        <f>D41+1</f>
        <v>2037</v>
      </c>
      <c r="E43" s="114" t="str">
        <f>IF(AND($D43=H$12,E$14=G$12+1,E$14=G$9),1,IF($D43&gt;H$12,"R",IF(AND($D43&gt;=H$12,E$14&gt;G$12),"R",IF(E$14=G$9,1,0))))</f>
        <v>R</v>
      </c>
      <c r="F43" s="114" t="str">
        <f>IF(AND($D43=H$12,F$14=G$12+1,F$14=G$9),1,IF($D43&gt;H$12,"R",IF(AND($D43&gt;=H$12,F$14&gt;G$12),"R",IF(F$14=G$9,1,0))))</f>
        <v>R</v>
      </c>
      <c r="G43" s="114" t="str">
        <f>IF(AND($D43=H$12,G$14=G$12+1,G$14=G$9),1,IF($D43&gt;H$12,"R",IF(AND($D43&gt;=H$12,G$14&gt;G$12),"R",IF(G$14=G$9,1,0))))</f>
        <v>R</v>
      </c>
      <c r="H43" s="114" t="str">
        <f>IF(AND($D43=H$12,H$14=G$12+1,H$14=G$9),1,IF($D43&gt;H$12,"R",IF(AND($D43&gt;=H$12,H$14&gt;G$12),"R",IF(H$14=G$9,1,0))))</f>
        <v>R</v>
      </c>
      <c r="I43" s="114" t="str">
        <f>IF(AND($D43=H$12,I$14=G$12+1,I$14=G$9),1,IF($D43&gt;H$12,"R",IF(AND($D43&gt;=H$12,I$14&gt;G$12),"R",IF(I$14=G$9,1,0))))</f>
        <v>R</v>
      </c>
      <c r="J43" s="114" t="str">
        <f>IF(AND($D43=H$12,J$14=G$12+1,J$14=G$9),1,IF($D43&gt;H$12,"R",IF(AND($D43&gt;=H$12,J$14&gt;G$12),"R",IF(J$14=G$9,1,0))))</f>
        <v>R</v>
      </c>
      <c r="K43" s="114" t="str">
        <f>IF(AND($D43=H$12,K$14=G$12+1,K$14=G$9),1,IF($D43&gt;H$12,"R",IF(AND($D43&gt;=H$12,K$14&gt;G$12),"R",IF(K$14=G$9,1,0))))</f>
        <v>R</v>
      </c>
      <c r="L43" s="114" t="str">
        <f>IF(AND($D43=H$12,L$14=G$12+1,L$14=G$9),1,IF($D43&gt;H$12,"R",IF(AND($D43&gt;=H$12,L$14&gt;G$12),"R",IF(L$14=G$9,1,0))))</f>
        <v>R</v>
      </c>
      <c r="M43" s="114" t="str">
        <f>IF(AND($D43=H$12,M$14=G$12+1,M$14=G$9),1,IF($D43&gt;H$12,"R",IF(AND($D43&gt;=H$12,M$14&gt;G$12),"R",IF(M$14=G$9,1,0))))</f>
        <v>R</v>
      </c>
      <c r="N43" s="114" t="str">
        <f>IF(AND($D43=H$12,N$14=G$12+1,N$14=G$9),1,IF($D43&gt;H$12,"R",IF(AND($D43&gt;=H$12,N$14&gt;G$12),"R",IF(N$14=G$9,1,0))))</f>
        <v>R</v>
      </c>
      <c r="O43" s="114" t="str">
        <f>IF(AND($D43=H$12,O$14=G$12+1,O$14=G$9),1,IF($D43&gt;H$12,"R",IF(AND($D43&gt;=H$12,O$14&gt;G$12),"R",IF(O$14=G$9,1,0))))</f>
        <v>R</v>
      </c>
      <c r="P43" s="114" t="str">
        <f>IF(AND($D43=H$12,P$14=G$12+1,P$14=G$9),1,IF($D43&gt;H$12,"R",IF(AND($D43&gt;=H$12,P$14&gt;G$12),"R",IF(P$14=G$9,1,0))))</f>
        <v>R</v>
      </c>
      <c r="Q43" s="114">
        <f t="shared" si="1"/>
        <v>0</v>
      </c>
      <c r="AQ43" s="111"/>
      <c r="AR43" s="111"/>
      <c r="AS43" s="111"/>
      <c r="AT43" s="111"/>
    </row>
    <row r="44" spans="3:47" x14ac:dyDescent="0.25">
      <c r="C44" s="112" t="s">
        <v>139</v>
      </c>
      <c r="D44" s="113">
        <f>D42+1</f>
        <v>2037</v>
      </c>
      <c r="E44" s="112" t="str">
        <f t="shared" ref="E44:P44" si="18">IF(AND($D44=$H$12,E$14=$G$12+1,E$14=$G$11),1,IF($D44&gt;$H$12,"R",IF(AND($D44&gt;=$H$12,E$14&gt;$G$12),"R",IF(E$14=$G$11,1,0))))</f>
        <v>R</v>
      </c>
      <c r="F44" s="112" t="str">
        <f t="shared" si="18"/>
        <v>R</v>
      </c>
      <c r="G44" s="112" t="str">
        <f t="shared" si="18"/>
        <v>R</v>
      </c>
      <c r="H44" s="112" t="str">
        <f t="shared" si="18"/>
        <v>R</v>
      </c>
      <c r="I44" s="112" t="str">
        <f t="shared" si="18"/>
        <v>R</v>
      </c>
      <c r="J44" s="112" t="str">
        <f t="shared" si="18"/>
        <v>R</v>
      </c>
      <c r="K44" s="112" t="str">
        <f t="shared" si="18"/>
        <v>R</v>
      </c>
      <c r="L44" s="112" t="str">
        <f t="shared" si="18"/>
        <v>R</v>
      </c>
      <c r="M44" s="112" t="str">
        <f t="shared" si="18"/>
        <v>R</v>
      </c>
      <c r="N44" s="112" t="str">
        <f t="shared" si="18"/>
        <v>R</v>
      </c>
      <c r="O44" s="112" t="str">
        <f t="shared" si="18"/>
        <v>R</v>
      </c>
      <c r="P44" s="112" t="str">
        <f t="shared" si="18"/>
        <v>R</v>
      </c>
      <c r="Q44" s="112">
        <f t="shared" si="1"/>
        <v>0</v>
      </c>
      <c r="AQ44" s="111"/>
      <c r="AR44" s="111"/>
      <c r="AS44" s="111"/>
      <c r="AT44" s="111"/>
    </row>
    <row r="45" spans="3:47" x14ac:dyDescent="0.25">
      <c r="C45" s="114" t="s">
        <v>6</v>
      </c>
      <c r="D45" s="115">
        <f t="shared" ref="D45:D70" si="19">D43+1</f>
        <v>2038</v>
      </c>
      <c r="E45" s="114" t="str">
        <f>IF(AND($D45=H$12,E$14=G$12+1,E$14=G$9),1,IF($D45&gt;H$12,"R",IF(AND($D45&gt;=H$12,E$14&gt;G$12),"R",IF(E$14=G$9,1,0))))</f>
        <v>R</v>
      </c>
      <c r="F45" s="114" t="str">
        <f>IF(AND($D45=H$12,F$14=G$12+1,F$14=G$9),1,IF($D45&gt;H$12,"R",IF(AND($D45&gt;=H$12,F$14&gt;G$12),"R",IF(F$14=G$9,1,0))))</f>
        <v>R</v>
      </c>
      <c r="G45" s="114" t="str">
        <f>IF(AND($D45=H$12,G$14=G$12+1,G$14=G$9),1,IF($D45&gt;H$12,"R",IF(AND($D45&gt;=H$12,G$14&gt;G$12),"R",IF(G$14=G$9,1,0))))</f>
        <v>R</v>
      </c>
      <c r="H45" s="114" t="str">
        <f>IF(AND($D45=H$12,H$14=G$12+1,H$14=G$9),1,IF($D45&gt;H$12,"R",IF(AND($D45&gt;=H$12,H$14&gt;G$12),"R",IF(H$14=G$9,1,0))))</f>
        <v>R</v>
      </c>
      <c r="I45" s="114" t="str">
        <f>IF(AND($D45=H$12,I$14=G$12+1,I$14=G$9),1,IF($D45&gt;H$12,"R",IF(AND($D45&gt;=H$12,I$14&gt;G$12),"R",IF(I$14=G$9,1,0))))</f>
        <v>R</v>
      </c>
      <c r="J45" s="114" t="str">
        <f>IF(AND($D45=H$12,J$14=G$12+1,J$14=G$9),1,IF($D45&gt;H$12,"R",IF(AND($D45&gt;=H$12,J$14&gt;G$12),"R",IF(J$14=G$9,1,0))))</f>
        <v>R</v>
      </c>
      <c r="K45" s="114" t="str">
        <f>IF(AND($D45=H$12,K$14=G$12+1,K$14=G$9),1,IF($D45&gt;H$12,"R",IF(AND($D45&gt;=H$12,K$14&gt;G$12),"R",IF(K$14=G$9,1,0))))</f>
        <v>R</v>
      </c>
      <c r="L45" s="114" t="str">
        <f>IF(AND($D45=H$12,L$14=G$12+1,L$14=G$9),1,IF($D45&gt;H$12,"R",IF(AND($D45&gt;=H$12,L$14&gt;G$12),"R",IF(L$14=G$9,1,0))))</f>
        <v>R</v>
      </c>
      <c r="M45" s="114" t="str">
        <f>IF(AND($D45=H$12,M$14=G$12+1,M$14=G$9),1,IF($D45&gt;H$12,"R",IF(AND($D45&gt;=H$12,M$14&gt;G$12),"R",IF(M$14=G$9,1,0))))</f>
        <v>R</v>
      </c>
      <c r="N45" s="114" t="str">
        <f>IF(AND($D45=H$12,N$14=G$12+1,N$14=G$9),1,IF($D45&gt;H$12,"R",IF(AND($D45&gt;=H$12,N$14&gt;G$12),"R",IF(N$14=G$9,1,0))))</f>
        <v>R</v>
      </c>
      <c r="O45" s="114" t="str">
        <f>IF(AND($D45=H$12,O$14=G$12+1,O$14=G$9),1,IF($D45&gt;H$12,"R",IF(AND($D45&gt;=H$12,O$14&gt;G$12),"R",IF(O$14=G$9,1,0))))</f>
        <v>R</v>
      </c>
      <c r="P45" s="114" t="str">
        <f>IF(AND($D45=H$12,P$14=G$12+1,P$14=G$9),1,IF($D45&gt;H$12,"R",IF(AND($D45&gt;=H$12,P$14&gt;G$12),"R",IF(P$14=G$9,1,0))))</f>
        <v>R</v>
      </c>
      <c r="Q45" s="114">
        <f t="shared" si="1"/>
        <v>0</v>
      </c>
      <c r="AQ45" s="111"/>
      <c r="AR45" s="111"/>
      <c r="AS45" s="111"/>
      <c r="AT45" s="111"/>
    </row>
    <row r="46" spans="3:47" x14ac:dyDescent="0.25">
      <c r="C46" s="112" t="s">
        <v>139</v>
      </c>
      <c r="D46" s="113">
        <f t="shared" si="19"/>
        <v>2038</v>
      </c>
      <c r="E46" s="112" t="str">
        <f t="shared" ref="E46:P46" si="20">IF(AND($D46=$H$12,E$14=$G$12+1,E$14=$G$11),1,IF($D46&gt;$H$12,"R",IF(AND($D46&gt;=$H$12,E$14&gt;$G$12),"R",IF(E$14=$G$11,1,0))))</f>
        <v>R</v>
      </c>
      <c r="F46" s="112" t="str">
        <f t="shared" si="20"/>
        <v>R</v>
      </c>
      <c r="G46" s="112" t="str">
        <f t="shared" si="20"/>
        <v>R</v>
      </c>
      <c r="H46" s="112" t="str">
        <f t="shared" si="20"/>
        <v>R</v>
      </c>
      <c r="I46" s="112" t="str">
        <f t="shared" si="20"/>
        <v>R</v>
      </c>
      <c r="J46" s="112" t="str">
        <f t="shared" si="20"/>
        <v>R</v>
      </c>
      <c r="K46" s="112" t="str">
        <f t="shared" si="20"/>
        <v>R</v>
      </c>
      <c r="L46" s="112" t="str">
        <f t="shared" si="20"/>
        <v>R</v>
      </c>
      <c r="M46" s="112" t="str">
        <f t="shared" si="20"/>
        <v>R</v>
      </c>
      <c r="N46" s="112" t="str">
        <f t="shared" si="20"/>
        <v>R</v>
      </c>
      <c r="O46" s="112" t="str">
        <f t="shared" si="20"/>
        <v>R</v>
      </c>
      <c r="P46" s="112" t="str">
        <f t="shared" si="20"/>
        <v>R</v>
      </c>
      <c r="Q46" s="112">
        <f t="shared" si="1"/>
        <v>0</v>
      </c>
      <c r="AQ46" s="111"/>
      <c r="AR46" s="111"/>
      <c r="AS46" s="111"/>
      <c r="AT46" s="111"/>
    </row>
    <row r="47" spans="3:47" x14ac:dyDescent="0.25">
      <c r="C47" s="114" t="s">
        <v>6</v>
      </c>
      <c r="D47" s="115">
        <f t="shared" si="19"/>
        <v>2039</v>
      </c>
      <c r="E47" s="114" t="str">
        <f>IF(AND($D47=H$12,E$14=G$12+1,E$14=G$9),1,IF($D47&gt;H$12,"R",IF(AND($D47&gt;=H$12,E$14&gt;G$12),"R",IF(E$14=G$9,1,0))))</f>
        <v>R</v>
      </c>
      <c r="F47" s="114" t="str">
        <f>IF(AND($D47=H$12,F$14=G$12+1,F$14=G$9),1,IF($D47&gt;H$12,"R",IF(AND($D47&gt;=H$12,F$14&gt;G$12),"R",IF(F$14=G$9,1,0))))</f>
        <v>R</v>
      </c>
      <c r="G47" s="114" t="str">
        <f>IF(AND($D47=H$12,G$14=G$12+1,G$14=G$9),1,IF($D47&gt;H$12,"R",IF(AND($D47&gt;=H$12,G$14&gt;G$12),"R",IF(G$14=G$9,1,0))))</f>
        <v>R</v>
      </c>
      <c r="H47" s="114" t="str">
        <f>IF(AND($D47=H$12,H$14=G$12+1,H$14=G$9),1,IF($D47&gt;H$12,"R",IF(AND($D47&gt;=H$12,H$14&gt;G$12),"R",IF(H$14=G$9,1,0))))</f>
        <v>R</v>
      </c>
      <c r="I47" s="114" t="str">
        <f>IF(AND($D47=H$12,I$14=G$12+1,I$14=G$9),1,IF($D47&gt;H$12,"R",IF(AND($D47&gt;=H$12,I$14&gt;G$12),"R",IF(I$14=G$9,1,0))))</f>
        <v>R</v>
      </c>
      <c r="J47" s="114" t="str">
        <f>IF(AND($D47=H$12,J$14=G$12+1,J$14=G$9),1,IF($D47&gt;H$12,"R",IF(AND($D47&gt;=H$12,J$14&gt;G$12),"R",IF(J$14=G$9,1,0))))</f>
        <v>R</v>
      </c>
      <c r="K47" s="114" t="str">
        <f>IF(AND($D47=H$12,K$14=G$12+1,K$14=G$9),1,IF($D47&gt;H$12,"R",IF(AND($D47&gt;=H$12,K$14&gt;G$12),"R",IF(K$14=G$9,1,0))))</f>
        <v>R</v>
      </c>
      <c r="L47" s="114" t="str">
        <f>IF(AND($D47=H$12,L$14=G$12+1,L$14=G$9),1,IF($D47&gt;H$12,"R",IF(AND($D47&gt;=H$12,L$14&gt;G$12),"R",IF(L$14=G$9,1,0))))</f>
        <v>R</v>
      </c>
      <c r="M47" s="114" t="str">
        <f>IF(AND($D47=H$12,M$14=G$12+1,M$14=G$9),1,IF($D47&gt;H$12,"R",IF(AND($D47&gt;=H$12,M$14&gt;G$12),"R",IF(M$14=G$9,1,0))))</f>
        <v>R</v>
      </c>
      <c r="N47" s="114" t="str">
        <f>IF(AND($D47=H$12,N$14=G$12+1,N$14=G$9),1,IF($D47&gt;H$12,"R",IF(AND($D47&gt;=H$12,N$14&gt;G$12),"R",IF(N$14=G$9,1,0))))</f>
        <v>R</v>
      </c>
      <c r="O47" s="114" t="str">
        <f>IF(AND($D47=H$12,O$14=G$12+1,O$14=G$9),1,IF($D47&gt;H$12,"R",IF(AND($D47&gt;=H$12,O$14&gt;G$12),"R",IF(O$14=G$9,1,0))))</f>
        <v>R</v>
      </c>
      <c r="P47" s="114" t="str">
        <f>IF(AND($D47=H$12,P$14=G$12+1,P$14=G$9),1,IF($D47&gt;H$12,"R",IF(AND($D47&gt;=H$12,P$14&gt;G$12),"R",IF(P$14=G$9,1,0))))</f>
        <v>R</v>
      </c>
      <c r="Q47" s="114">
        <f t="shared" si="1"/>
        <v>0</v>
      </c>
      <c r="AQ47" s="111"/>
      <c r="AR47" s="111"/>
      <c r="AS47" s="111"/>
      <c r="AT47" s="111"/>
    </row>
    <row r="48" spans="3:47" x14ac:dyDescent="0.25">
      <c r="C48" s="112" t="s">
        <v>139</v>
      </c>
      <c r="D48" s="113">
        <f t="shared" si="19"/>
        <v>2039</v>
      </c>
      <c r="E48" s="112" t="str">
        <f t="shared" ref="E48:P48" si="21">IF(AND($D48=$H$12,E$14=$G$12+1,E$14=$G$11),1,IF($D48&gt;$H$12,"R",IF(AND($D48&gt;=$H$12,E$14&gt;$G$12),"R",IF(E$14=$G$11,1,0))))</f>
        <v>R</v>
      </c>
      <c r="F48" s="112" t="str">
        <f t="shared" si="21"/>
        <v>R</v>
      </c>
      <c r="G48" s="112" t="str">
        <f t="shared" si="21"/>
        <v>R</v>
      </c>
      <c r="H48" s="112" t="str">
        <f t="shared" si="21"/>
        <v>R</v>
      </c>
      <c r="I48" s="112" t="str">
        <f t="shared" si="21"/>
        <v>R</v>
      </c>
      <c r="J48" s="112" t="str">
        <f t="shared" si="21"/>
        <v>R</v>
      </c>
      <c r="K48" s="112" t="str">
        <f t="shared" si="21"/>
        <v>R</v>
      </c>
      <c r="L48" s="112" t="str">
        <f t="shared" si="21"/>
        <v>R</v>
      </c>
      <c r="M48" s="112" t="str">
        <f t="shared" si="21"/>
        <v>R</v>
      </c>
      <c r="N48" s="112" t="str">
        <f t="shared" si="21"/>
        <v>R</v>
      </c>
      <c r="O48" s="112" t="str">
        <f t="shared" si="21"/>
        <v>R</v>
      </c>
      <c r="P48" s="112" t="str">
        <f t="shared" si="21"/>
        <v>R</v>
      </c>
      <c r="Q48" s="112">
        <f t="shared" si="1"/>
        <v>0</v>
      </c>
      <c r="AQ48" s="111"/>
      <c r="AR48" s="111"/>
      <c r="AS48" s="111"/>
      <c r="AT48" s="111"/>
    </row>
    <row r="49" spans="3:46" x14ac:dyDescent="0.25">
      <c r="C49" s="114" t="s">
        <v>6</v>
      </c>
      <c r="D49" s="115">
        <f t="shared" si="19"/>
        <v>2040</v>
      </c>
      <c r="E49" s="114" t="str">
        <f>IF(AND($D49=H$12,E$14=G$12+1,E$14=G$9),1,IF($D49&gt;H$12,"R",IF(AND($D49&gt;=H$12,E$14&gt;G$12),"R",IF(E$14=G$9,1,0))))</f>
        <v>R</v>
      </c>
      <c r="F49" s="114" t="str">
        <f>IF(AND($D49=H$12,F$14=G$12+1,F$14=G$9),1,IF($D49&gt;H$12,"R",IF(AND($D49&gt;=H$12,F$14&gt;G$12),"R",IF(F$14=G$9,1,0))))</f>
        <v>R</v>
      </c>
      <c r="G49" s="114" t="str">
        <f>IF(AND($D49=H$12,G$14=G$12+1,G$14=G$9),1,IF($D49&gt;H$12,"R",IF(AND($D49&gt;=H$12,G$14&gt;G$12),"R",IF(G$14=G$9,1,0))))</f>
        <v>R</v>
      </c>
      <c r="H49" s="114" t="str">
        <f>IF(AND($D49=H$12,H$14=G$12+1,H$14=G$9),1,IF($D49&gt;H$12,"R",IF(AND($D49&gt;=H$12,H$14&gt;G$12),"R",IF(H$14=G$9,1,0))))</f>
        <v>R</v>
      </c>
      <c r="I49" s="114" t="str">
        <f>IF(AND($D49=H$12,I$14=G$12+1,I$14=G$9),1,IF($D49&gt;H$12,"R",IF(AND($D49&gt;=H$12,I$14&gt;G$12),"R",IF(I$14=G$9,1,0))))</f>
        <v>R</v>
      </c>
      <c r="J49" s="114" t="str">
        <f>IF(AND($D49=H$12,J$14=G$12+1,J$14=G$9),1,IF($D49&gt;H$12,"R",IF(AND($D49&gt;=H$12,J$14&gt;G$12),"R",IF(J$14=G$9,1,0))))</f>
        <v>R</v>
      </c>
      <c r="K49" s="114" t="str">
        <f>IF(AND($D49=H$12,K$14=G$12+1,K$14=G$9),1,IF($D49&gt;H$12,"R",IF(AND($D49&gt;=H$12,K$14&gt;G$12),"R",IF(K$14=G$9,1,0))))</f>
        <v>R</v>
      </c>
      <c r="L49" s="114" t="str">
        <f>IF(AND($D49=H$12,L$14=G$12+1,L$14=G$9),1,IF($D49&gt;H$12,"R",IF(AND($D49&gt;=H$12,L$14&gt;G$12),"R",IF(L$14=G$9,1,0))))</f>
        <v>R</v>
      </c>
      <c r="M49" s="114" t="str">
        <f>IF(AND($D49=H$12,M$14=G$12+1,M$14=G$9),1,IF($D49&gt;H$12,"R",IF(AND($D49&gt;=H$12,M$14&gt;G$12),"R",IF(M$14=G$9,1,0))))</f>
        <v>R</v>
      </c>
      <c r="N49" s="114" t="str">
        <f>IF(AND($D49=H$12,N$14=G$12+1,N$14=G$9),1,IF($D49&gt;H$12,"R",IF(AND($D49&gt;=H$12,N$14&gt;G$12),"R",IF(N$14=G$9,1,0))))</f>
        <v>R</v>
      </c>
      <c r="O49" s="114" t="str">
        <f>IF(AND($D49=H$12,O$14=G$12+1,O$14=G$9),1,IF($D49&gt;H$12,"R",IF(AND($D49&gt;=H$12,O$14&gt;G$12),"R",IF(O$14=G$9,1,0))))</f>
        <v>R</v>
      </c>
      <c r="P49" s="114" t="str">
        <f>IF(AND($D49=H$12,P$14=G$12+1,P$14=G$9),1,IF($D49&gt;H$12,"R",IF(AND($D49&gt;=H$12,P$14&gt;G$12),"R",IF(P$14=G$9,1,0))))</f>
        <v>R</v>
      </c>
      <c r="Q49" s="114">
        <f t="shared" si="1"/>
        <v>0</v>
      </c>
      <c r="AQ49" s="111"/>
      <c r="AR49" s="111"/>
      <c r="AS49" s="111"/>
      <c r="AT49" s="111"/>
    </row>
    <row r="50" spans="3:46" x14ac:dyDescent="0.25">
      <c r="C50" s="112" t="s">
        <v>139</v>
      </c>
      <c r="D50" s="113">
        <f t="shared" si="19"/>
        <v>2040</v>
      </c>
      <c r="E50" s="112" t="str">
        <f t="shared" ref="E50:P50" si="22">IF(AND($D50=$H$12,E$14=$G$12+1,E$14=$G$11),1,IF($D50&gt;$H$12,"R",IF(AND($D50&gt;=$H$12,E$14&gt;$G$12),"R",IF(E$14=$G$11,1,0))))</f>
        <v>R</v>
      </c>
      <c r="F50" s="112" t="str">
        <f t="shared" si="22"/>
        <v>R</v>
      </c>
      <c r="G50" s="112" t="str">
        <f t="shared" si="22"/>
        <v>R</v>
      </c>
      <c r="H50" s="112" t="str">
        <f t="shared" si="22"/>
        <v>R</v>
      </c>
      <c r="I50" s="112" t="str">
        <f t="shared" si="22"/>
        <v>R</v>
      </c>
      <c r="J50" s="112" t="str">
        <f t="shared" si="22"/>
        <v>R</v>
      </c>
      <c r="K50" s="112" t="str">
        <f t="shared" si="22"/>
        <v>R</v>
      </c>
      <c r="L50" s="112" t="str">
        <f t="shared" si="22"/>
        <v>R</v>
      </c>
      <c r="M50" s="112" t="str">
        <f t="shared" si="22"/>
        <v>R</v>
      </c>
      <c r="N50" s="112" t="str">
        <f t="shared" si="22"/>
        <v>R</v>
      </c>
      <c r="O50" s="112" t="str">
        <f t="shared" si="22"/>
        <v>R</v>
      </c>
      <c r="P50" s="112" t="str">
        <f t="shared" si="22"/>
        <v>R</v>
      </c>
      <c r="Q50" s="112">
        <f t="shared" si="1"/>
        <v>0</v>
      </c>
      <c r="AQ50" s="111"/>
      <c r="AR50" s="111"/>
      <c r="AS50" s="111"/>
      <c r="AT50" s="111"/>
    </row>
    <row r="51" spans="3:46" x14ac:dyDescent="0.25">
      <c r="C51" s="114" t="s">
        <v>6</v>
      </c>
      <c r="D51" s="115">
        <f t="shared" si="19"/>
        <v>2041</v>
      </c>
      <c r="E51" s="114" t="str">
        <f>IF(AND($D51=H$12,E$14=G$12+1,E$14=G$9),1,IF($D51&gt;H$12,"R",IF(AND($D51&gt;=H$12,E$14&gt;G$12),"R",IF(E$14=G$9,1,0))))</f>
        <v>R</v>
      </c>
      <c r="F51" s="114" t="str">
        <f>IF(AND($D51=H$12,F$14=G$12+1,F$14=G$9),1,IF($D51&gt;H$12,"R",IF(AND($D51&gt;=H$12,F$14&gt;G$12),"R",IF(F$14=G$9,1,0))))</f>
        <v>R</v>
      </c>
      <c r="G51" s="114" t="str">
        <f>IF(AND($D51=H$12,G$14=G$12+1,G$14=G$9),1,IF($D51&gt;H$12,"R",IF(AND($D51&gt;=H$12,G$14&gt;G$12),"R",IF(G$14=G$9,1,0))))</f>
        <v>R</v>
      </c>
      <c r="H51" s="114" t="str">
        <f>IF(AND($D51=H$12,H$14=G$12+1,H$14=G$9),1,IF($D51&gt;H$12,"R",IF(AND($D51&gt;=H$12,H$14&gt;G$12),"R",IF(H$14=G$9,1,0))))</f>
        <v>R</v>
      </c>
      <c r="I51" s="114" t="str">
        <f>IF(AND($D51=H$12,I$14=G$12+1,I$14=G$9),1,IF($D51&gt;H$12,"R",IF(AND($D51&gt;=H$12,I$14&gt;G$12),"R",IF(I$14=G$9,1,0))))</f>
        <v>R</v>
      </c>
      <c r="J51" s="114" t="str">
        <f>IF(AND($D51=H$12,J$14=G$12+1,J$14=G$9),1,IF($D51&gt;H$12,"R",IF(AND($D51&gt;=H$12,J$14&gt;G$12),"R",IF(J$14=G$9,1,0))))</f>
        <v>R</v>
      </c>
      <c r="K51" s="114" t="str">
        <f>IF(AND($D51=H$12,K$14=G$12+1,K$14=G$9),1,IF($D51&gt;H$12,"R",IF(AND($D51&gt;=H$12,K$14&gt;G$12),"R",IF(K$14=G$9,1,0))))</f>
        <v>R</v>
      </c>
      <c r="L51" s="114" t="str">
        <f>IF(AND($D51=H$12,L$14=G$12+1,L$14=G$9),1,IF($D51&gt;H$12,"R",IF(AND($D51&gt;=H$12,L$14&gt;G$12),"R",IF(L$14=G$9,1,0))))</f>
        <v>R</v>
      </c>
      <c r="M51" s="114" t="str">
        <f>IF(AND($D51=H$12,M$14=G$12+1,M$14=G$9),1,IF($D51&gt;H$12,"R",IF(AND($D51&gt;=H$12,M$14&gt;G$12),"R",IF(M$14=G$9,1,0))))</f>
        <v>R</v>
      </c>
      <c r="N51" s="114" t="str">
        <f>IF(AND($D51=H$12,N$14=G$12+1,N$14=G$9),1,IF($D51&gt;H$12,"R",IF(AND($D51&gt;=H$12,N$14&gt;G$12),"R",IF(N$14=G$9,1,0))))</f>
        <v>R</v>
      </c>
      <c r="O51" s="114" t="str">
        <f>IF(AND($D51=H$12,O$14=G$12+1,O$14=G$9),1,IF($D51&gt;H$12,"R",IF(AND($D51&gt;=H$12,O$14&gt;G$12),"R",IF(O$14=G$9,1,0))))</f>
        <v>R</v>
      </c>
      <c r="P51" s="114" t="str">
        <f>IF(AND($D51=H$12,P$14=G$12+1,P$14=G$9),1,IF($D51&gt;H$12,"R",IF(AND($D51&gt;=H$12,P$14&gt;G$12),"R",IF(P$14=G$9,1,0))))</f>
        <v>R</v>
      </c>
      <c r="Q51" s="114">
        <f t="shared" si="1"/>
        <v>0</v>
      </c>
      <c r="AQ51" s="111"/>
      <c r="AR51" s="111"/>
      <c r="AS51" s="111"/>
      <c r="AT51" s="111"/>
    </row>
    <row r="52" spans="3:46" x14ac:dyDescent="0.25">
      <c r="C52" s="112" t="s">
        <v>139</v>
      </c>
      <c r="D52" s="113">
        <f t="shared" si="19"/>
        <v>2041</v>
      </c>
      <c r="E52" s="112" t="str">
        <f t="shared" ref="E52:P52" si="23">IF(AND($D52=$H$12,E$14=$G$12+1,E$14=$G$11),1,IF($D52&gt;$H$12,"R",IF(AND($D52&gt;=$H$12,E$14&gt;$G$12),"R",IF(E$14=$G$11,1,0))))</f>
        <v>R</v>
      </c>
      <c r="F52" s="112" t="str">
        <f t="shared" si="23"/>
        <v>R</v>
      </c>
      <c r="G52" s="112" t="str">
        <f t="shared" si="23"/>
        <v>R</v>
      </c>
      <c r="H52" s="112" t="str">
        <f t="shared" si="23"/>
        <v>R</v>
      </c>
      <c r="I52" s="112" t="str">
        <f t="shared" si="23"/>
        <v>R</v>
      </c>
      <c r="J52" s="112" t="str">
        <f t="shared" si="23"/>
        <v>R</v>
      </c>
      <c r="K52" s="112" t="str">
        <f t="shared" si="23"/>
        <v>R</v>
      </c>
      <c r="L52" s="112" t="str">
        <f t="shared" si="23"/>
        <v>R</v>
      </c>
      <c r="M52" s="112" t="str">
        <f t="shared" si="23"/>
        <v>R</v>
      </c>
      <c r="N52" s="112" t="str">
        <f t="shared" si="23"/>
        <v>R</v>
      </c>
      <c r="O52" s="112" t="str">
        <f t="shared" si="23"/>
        <v>R</v>
      </c>
      <c r="P52" s="112" t="str">
        <f t="shared" si="23"/>
        <v>R</v>
      </c>
      <c r="Q52" s="112">
        <f t="shared" si="1"/>
        <v>0</v>
      </c>
      <c r="AQ52" s="111"/>
      <c r="AR52" s="111"/>
      <c r="AS52" s="111"/>
      <c r="AT52" s="111"/>
    </row>
    <row r="53" spans="3:46" x14ac:dyDescent="0.25">
      <c r="C53" s="114" t="s">
        <v>6</v>
      </c>
      <c r="D53" s="115">
        <f t="shared" si="19"/>
        <v>2042</v>
      </c>
      <c r="E53" s="114" t="str">
        <f>IF(AND($D53=H$12,E$14=G$12+1,E$14=G$9),1,IF($D53&gt;H$12,"R",IF(AND($D53&gt;=H$12,E$14&gt;G$12),"R",IF(E$14=G$9,1,0))))</f>
        <v>R</v>
      </c>
      <c r="F53" s="114" t="str">
        <f>IF(AND($D53=H$12,F$14=G$12+1,F$14=G$9),1,IF($D53&gt;H$12,"R",IF(AND($D53&gt;=H$12,F$14&gt;G$12),"R",IF(F$14=G$9,1,0))))</f>
        <v>R</v>
      </c>
      <c r="G53" s="114" t="str">
        <f>IF(AND($D53=H$12,G$14=G$12+1,G$14=G$9),1,IF($D53&gt;H$12,"R",IF(AND($D53&gt;=H$12,G$14&gt;G$12),"R",IF(G$14=G$9,1,0))))</f>
        <v>R</v>
      </c>
      <c r="H53" s="114" t="str">
        <f>IF(AND($D53=H$12,H$14=G$12+1,H$14=G$9),1,IF($D53&gt;H$12,"R",IF(AND($D53&gt;=H$12,H$14&gt;G$12),"R",IF(H$14=G$9,1,0))))</f>
        <v>R</v>
      </c>
      <c r="I53" s="114" t="str">
        <f>IF(AND($D53=H$12,I$14=G$12+1,I$14=G$9),1,IF($D53&gt;H$12,"R",IF(AND($D53&gt;=H$12,I$14&gt;G$12),"R",IF(I$14=G$9,1,0))))</f>
        <v>R</v>
      </c>
      <c r="J53" s="114" t="str">
        <f>IF(AND($D53=H$12,J$14=G$12+1,J$14=G$9),1,IF($D53&gt;H$12,"R",IF(AND($D53&gt;=H$12,J$14&gt;G$12),"R",IF(J$14=G$9,1,0))))</f>
        <v>R</v>
      </c>
      <c r="K53" s="114" t="str">
        <f>IF(AND($D53=H$12,K$14=G$12+1,K$14=G$9),1,IF($D53&gt;H$12,"R",IF(AND($D53&gt;=H$12,K$14&gt;G$12),"R",IF(K$14=G$9,1,0))))</f>
        <v>R</v>
      </c>
      <c r="L53" s="114" t="str">
        <f>IF(AND($D53=H$12,L$14=G$12+1,L$14=G$9),1,IF($D53&gt;H$12,"R",IF(AND($D53&gt;=H$12,L$14&gt;G$12),"R",IF(L$14=G$9,1,0))))</f>
        <v>R</v>
      </c>
      <c r="M53" s="114" t="str">
        <f>IF(AND($D53=H$12,M$14=G$12+1,M$14=G$9),1,IF($D53&gt;H$12,"R",IF(AND($D53&gt;=H$12,M$14&gt;G$12),"R",IF(M$14=G$9,1,0))))</f>
        <v>R</v>
      </c>
      <c r="N53" s="114" t="str">
        <f>IF(AND($D53=H$12,N$14=G$12+1,N$14=G$9),1,IF($D53&gt;H$12,"R",IF(AND($D53&gt;=H$12,N$14&gt;G$12),"R",IF(N$14=G$9,1,0))))</f>
        <v>R</v>
      </c>
      <c r="O53" s="114" t="str">
        <f>IF(AND($D53=H$12,O$14=G$12+1,O$14=G$9),1,IF($D53&gt;H$12,"R",IF(AND($D53&gt;=H$12,O$14&gt;G$12),"R",IF(O$14=G$9,1,0))))</f>
        <v>R</v>
      </c>
      <c r="P53" s="114" t="str">
        <f>IF(AND($D53=H$12,P$14=G$12+1,P$14=G$9),1,IF($D53&gt;H$12,"R",IF(AND($D53&gt;=H$12,P$14&gt;G$12),"R",IF(P$14=G$9,1,0))))</f>
        <v>R</v>
      </c>
      <c r="Q53" s="114">
        <f t="shared" si="1"/>
        <v>0</v>
      </c>
      <c r="AQ53" s="111"/>
      <c r="AR53" s="111"/>
      <c r="AS53" s="111"/>
      <c r="AT53" s="111"/>
    </row>
    <row r="54" spans="3:46" x14ac:dyDescent="0.25">
      <c r="C54" s="112" t="s">
        <v>139</v>
      </c>
      <c r="D54" s="113">
        <f t="shared" si="19"/>
        <v>2042</v>
      </c>
      <c r="E54" s="112" t="str">
        <f t="shared" ref="E54:P54" si="24">IF(AND($D54=$H$12,E$14=$G$12+1,E$14=$G$11),1,IF($D54&gt;$H$12,"R",IF(AND($D54&gt;=$H$12,E$14&gt;$G$12),"R",IF(E$14=$G$11,1,0))))</f>
        <v>R</v>
      </c>
      <c r="F54" s="112" t="str">
        <f t="shared" si="24"/>
        <v>R</v>
      </c>
      <c r="G54" s="112" t="str">
        <f t="shared" si="24"/>
        <v>R</v>
      </c>
      <c r="H54" s="112" t="str">
        <f t="shared" si="24"/>
        <v>R</v>
      </c>
      <c r="I54" s="112" t="str">
        <f t="shared" si="24"/>
        <v>R</v>
      </c>
      <c r="J54" s="112" t="str">
        <f t="shared" si="24"/>
        <v>R</v>
      </c>
      <c r="K54" s="112" t="str">
        <f t="shared" si="24"/>
        <v>R</v>
      </c>
      <c r="L54" s="112" t="str">
        <f t="shared" si="24"/>
        <v>R</v>
      </c>
      <c r="M54" s="112" t="str">
        <f t="shared" si="24"/>
        <v>R</v>
      </c>
      <c r="N54" s="112" t="str">
        <f t="shared" si="24"/>
        <v>R</v>
      </c>
      <c r="O54" s="112" t="str">
        <f t="shared" si="24"/>
        <v>R</v>
      </c>
      <c r="P54" s="112" t="str">
        <f t="shared" si="24"/>
        <v>R</v>
      </c>
      <c r="Q54" s="112">
        <f t="shared" si="1"/>
        <v>0</v>
      </c>
      <c r="AQ54" s="111"/>
      <c r="AR54" s="111"/>
      <c r="AS54" s="111"/>
      <c r="AT54" s="111"/>
    </row>
    <row r="55" spans="3:46" x14ac:dyDescent="0.25">
      <c r="C55" s="114" t="s">
        <v>6</v>
      </c>
      <c r="D55" s="115">
        <f t="shared" si="19"/>
        <v>2043</v>
      </c>
      <c r="E55" s="114" t="str">
        <f>IF(AND($D55=H$12,E$14=G$12+1,E$14=G$9),1,IF($D55&gt;H$12,"R",IF(AND($D55&gt;=H$12,E$14&gt;G$12),"R",IF(E$14=G$9,1,0))))</f>
        <v>R</v>
      </c>
      <c r="F55" s="114" t="str">
        <f>IF(AND($D55=H$12,F$14=G$12+1,F$14=G$9),1,IF($D55&gt;H$12,"R",IF(AND($D55&gt;=H$12,F$14&gt;G$12),"R",IF(F$14=G$9,1,0))))</f>
        <v>R</v>
      </c>
      <c r="G55" s="114" t="str">
        <f>IF(AND($D55=H$12,G$14=G$12+1,G$14=G$9),1,IF($D55&gt;H$12,"R",IF(AND($D55&gt;=H$12,G$14&gt;G$12),"R",IF(G$14=G$9,1,0))))</f>
        <v>R</v>
      </c>
      <c r="H55" s="114" t="str">
        <f>IF(AND($D55=H$12,H$14=G$12+1,H$14=G$9),1,IF($D55&gt;H$12,"R",IF(AND($D55&gt;=H$12,H$14&gt;G$12),"R",IF(H$14=G$9,1,0))))</f>
        <v>R</v>
      </c>
      <c r="I55" s="114" t="str">
        <f>IF(AND($D55=H$12,I$14=G$12+1,I$14=G$9),1,IF($D55&gt;H$12,"R",IF(AND($D55&gt;=H$12,I$14&gt;G$12),"R",IF(I$14=G$9,1,0))))</f>
        <v>R</v>
      </c>
      <c r="J55" s="114" t="str">
        <f>IF(AND($D55=H$12,J$14=G$12+1,J$14=G$9),1,IF($D55&gt;H$12,"R",IF(AND($D55&gt;=H$12,J$14&gt;G$12),"R",IF(J$14=G$9,1,0))))</f>
        <v>R</v>
      </c>
      <c r="K55" s="114" t="str">
        <f>IF(AND($D55=H$12,K$14=G$12+1,K$14=G$9),1,IF($D55&gt;H$12,"R",IF(AND($D55&gt;=H$12,K$14&gt;G$12),"R",IF(K$14=G$9,1,0))))</f>
        <v>R</v>
      </c>
      <c r="L55" s="114" t="str">
        <f>IF(AND($D55=H$12,L$14=G$12+1,L$14=G$9),1,IF($D55&gt;H$12,"R",IF(AND($D55&gt;=H$12,L$14&gt;G$12),"R",IF(L$14=G$9,1,0))))</f>
        <v>R</v>
      </c>
      <c r="M55" s="114" t="str">
        <f>IF(AND($D55=H$12,M$14=G$12+1,M$14=G$9),1,IF($D55&gt;H$12,"R",IF(AND($D55&gt;=H$12,M$14&gt;G$12),"R",IF(M$14=G$9,1,0))))</f>
        <v>R</v>
      </c>
      <c r="N55" s="114" t="str">
        <f>IF(AND($D55=H$12,N$14=G$12+1,N$14=G$9),1,IF($D55&gt;H$12,"R",IF(AND($D55&gt;=H$12,N$14&gt;G$12),"R",IF(N$14=G$9,1,0))))</f>
        <v>R</v>
      </c>
      <c r="O55" s="114" t="str">
        <f>IF(AND($D55=H$12,O$14=G$12+1,O$14=G$9),1,IF($D55&gt;H$12,"R",IF(AND($D55&gt;=H$12,O$14&gt;G$12),"R",IF(O$14=G$9,1,0))))</f>
        <v>R</v>
      </c>
      <c r="P55" s="114" t="str">
        <f>IF(AND($D55=H$12,P$14=G$12+1,P$14=G$9),1,IF($D55&gt;H$12,"R",IF(AND($D55&gt;=H$12,P$14&gt;G$12),"R",IF(P$14=G$9,1,0))))</f>
        <v>R</v>
      </c>
      <c r="Q55" s="114">
        <f t="shared" si="1"/>
        <v>0</v>
      </c>
      <c r="AQ55" s="111"/>
      <c r="AR55" s="111"/>
      <c r="AS55" s="111"/>
      <c r="AT55" s="111"/>
    </row>
    <row r="56" spans="3:46" x14ac:dyDescent="0.25">
      <c r="C56" s="112" t="s">
        <v>139</v>
      </c>
      <c r="D56" s="113">
        <f t="shared" si="19"/>
        <v>2043</v>
      </c>
      <c r="E56" s="112" t="str">
        <f t="shared" ref="E56:P56" si="25">IF(AND($D56=$H$12,E$14=$G$12+1,E$14=$G$11),1,IF($D56&gt;$H$12,"R",IF(AND($D56&gt;=$H$12,E$14&gt;$G$12),"R",IF(E$14=$G$11,1,0))))</f>
        <v>R</v>
      </c>
      <c r="F56" s="112" t="str">
        <f t="shared" si="25"/>
        <v>R</v>
      </c>
      <c r="G56" s="112" t="str">
        <f t="shared" si="25"/>
        <v>R</v>
      </c>
      <c r="H56" s="112" t="str">
        <f t="shared" si="25"/>
        <v>R</v>
      </c>
      <c r="I56" s="112" t="str">
        <f t="shared" si="25"/>
        <v>R</v>
      </c>
      <c r="J56" s="112" t="str">
        <f t="shared" si="25"/>
        <v>R</v>
      </c>
      <c r="K56" s="112" t="str">
        <f t="shared" si="25"/>
        <v>R</v>
      </c>
      <c r="L56" s="112" t="str">
        <f t="shared" si="25"/>
        <v>R</v>
      </c>
      <c r="M56" s="112" t="str">
        <f t="shared" si="25"/>
        <v>R</v>
      </c>
      <c r="N56" s="112" t="str">
        <f t="shared" si="25"/>
        <v>R</v>
      </c>
      <c r="O56" s="112" t="str">
        <f t="shared" si="25"/>
        <v>R</v>
      </c>
      <c r="P56" s="112" t="str">
        <f t="shared" si="25"/>
        <v>R</v>
      </c>
      <c r="Q56" s="112">
        <f t="shared" si="1"/>
        <v>0</v>
      </c>
      <c r="AQ56" s="111"/>
      <c r="AR56" s="111"/>
      <c r="AS56" s="111"/>
      <c r="AT56" s="111"/>
    </row>
    <row r="57" spans="3:46" x14ac:dyDescent="0.25">
      <c r="C57" s="114" t="s">
        <v>6</v>
      </c>
      <c r="D57" s="115">
        <f t="shared" si="19"/>
        <v>2044</v>
      </c>
      <c r="E57" s="114" t="str">
        <f>IF(AND($D57=H$12,E$14=G$12+1,E$14=G$9),1,IF($D57&gt;H$12,"R",IF(AND($D57&gt;=H$12,E$14&gt;G$12),"R",IF(E$14=G$9,1,0))))</f>
        <v>R</v>
      </c>
      <c r="F57" s="114" t="str">
        <f>IF(AND($D57=H$12,F$14=G$12+1,F$14=G$9),1,IF($D57&gt;H$12,"R",IF(AND($D57&gt;=H$12,F$14&gt;G$12),"R",IF(F$14=G$9,1,0))))</f>
        <v>R</v>
      </c>
      <c r="G57" s="114" t="str">
        <f>IF(AND($D57=H$12,G$14=G$12+1,G$14=G$9),1,IF($D57&gt;H$12,"R",IF(AND($D57&gt;=H$12,G$14&gt;G$12),"R",IF(G$14=G$9,1,0))))</f>
        <v>R</v>
      </c>
      <c r="H57" s="114" t="str">
        <f>IF(AND($D57=H$12,H$14=G$12+1,H$14=G$9),1,IF($D57&gt;H$12,"R",IF(AND($D57&gt;=H$12,H$14&gt;G$12),"R",IF(H$14=G$9,1,0))))</f>
        <v>R</v>
      </c>
      <c r="I57" s="114" t="str">
        <f>IF(AND($D57=H$12,I$14=G$12+1,I$14=G$9),1,IF($D57&gt;H$12,"R",IF(AND($D57&gt;=H$12,I$14&gt;G$12),"R",IF(I$14=G$9,1,0))))</f>
        <v>R</v>
      </c>
      <c r="J57" s="114" t="str">
        <f>IF(AND($D57=H$12,J$14=G$12+1,J$14=G$9),1,IF($D57&gt;H$12,"R",IF(AND($D57&gt;=H$12,J$14&gt;G$12),"R",IF(J$14=G$9,1,0))))</f>
        <v>R</v>
      </c>
      <c r="K57" s="114" t="str">
        <f>IF(AND($D57=H$12,K$14=G$12+1,K$14=G$9),1,IF($D57&gt;H$12,"R",IF(AND($D57&gt;=H$12,K$14&gt;G$12),"R",IF(K$14=G$9,1,0))))</f>
        <v>R</v>
      </c>
      <c r="L57" s="114" t="str">
        <f>IF(AND($D57=H$12,L$14=G$12+1,L$14=G$9),1,IF($D57&gt;H$12,"R",IF(AND($D57&gt;=H$12,L$14&gt;G$12),"R",IF(L$14=G$9,1,0))))</f>
        <v>R</v>
      </c>
      <c r="M57" s="114" t="str">
        <f>IF(AND($D57=H$12,M$14=G$12+1,M$14=G$9),1,IF($D57&gt;H$12,"R",IF(AND($D57&gt;=H$12,M$14&gt;G$12),"R",IF(M$14=G$9,1,0))))</f>
        <v>R</v>
      </c>
      <c r="N57" s="114" t="str">
        <f>IF(AND($D57=H$12,N$14=G$12+1,N$14=G$9),1,IF($D57&gt;H$12,"R",IF(AND($D57&gt;=H$12,N$14&gt;G$12),"R",IF(N$14=G$9,1,0))))</f>
        <v>R</v>
      </c>
      <c r="O57" s="114" t="str">
        <f>IF(AND($D57=H$12,O$14=G$12+1,O$14=G$9),1,IF($D57&gt;H$12,"R",IF(AND($D57&gt;=H$12,O$14&gt;G$12),"R",IF(O$14=G$9,1,0))))</f>
        <v>R</v>
      </c>
      <c r="P57" s="114" t="str">
        <f>IF(AND($D57=H$12,P$14=G$12+1,P$14=G$9),1,IF($D57&gt;H$12,"R",IF(AND($D57&gt;=H$12,P$14&gt;G$12),"R",IF(P$14=G$9,1,0))))</f>
        <v>R</v>
      </c>
      <c r="Q57" s="114">
        <f t="shared" si="1"/>
        <v>0</v>
      </c>
      <c r="AQ57" s="111"/>
      <c r="AR57" s="111"/>
      <c r="AS57" s="111"/>
      <c r="AT57" s="111"/>
    </row>
    <row r="58" spans="3:46" x14ac:dyDescent="0.25">
      <c r="C58" s="112" t="s">
        <v>139</v>
      </c>
      <c r="D58" s="113">
        <f t="shared" si="19"/>
        <v>2044</v>
      </c>
      <c r="E58" s="112" t="str">
        <f t="shared" ref="E58:P58" si="26">IF(AND($D58=$H$12,E$14=$G$12+1,E$14=$G$11),1,IF($D58&gt;$H$12,"R",IF(AND($D58&gt;=$H$12,E$14&gt;$G$12),"R",IF(E$14=$G$11,1,0))))</f>
        <v>R</v>
      </c>
      <c r="F58" s="112" t="str">
        <f t="shared" si="26"/>
        <v>R</v>
      </c>
      <c r="G58" s="112" t="str">
        <f t="shared" si="26"/>
        <v>R</v>
      </c>
      <c r="H58" s="112" t="str">
        <f t="shared" si="26"/>
        <v>R</v>
      </c>
      <c r="I58" s="112" t="str">
        <f t="shared" si="26"/>
        <v>R</v>
      </c>
      <c r="J58" s="112" t="str">
        <f t="shared" si="26"/>
        <v>R</v>
      </c>
      <c r="K58" s="112" t="str">
        <f t="shared" si="26"/>
        <v>R</v>
      </c>
      <c r="L58" s="112" t="str">
        <f t="shared" si="26"/>
        <v>R</v>
      </c>
      <c r="M58" s="112" t="str">
        <f t="shared" si="26"/>
        <v>R</v>
      </c>
      <c r="N58" s="112" t="str">
        <f t="shared" si="26"/>
        <v>R</v>
      </c>
      <c r="O58" s="112" t="str">
        <f t="shared" si="26"/>
        <v>R</v>
      </c>
      <c r="P58" s="112" t="str">
        <f t="shared" si="26"/>
        <v>R</v>
      </c>
      <c r="Q58" s="112">
        <f t="shared" si="1"/>
        <v>0</v>
      </c>
      <c r="AQ58" s="111"/>
      <c r="AR58" s="111"/>
      <c r="AS58" s="111"/>
      <c r="AT58" s="111"/>
    </row>
    <row r="59" spans="3:46" x14ac:dyDescent="0.25">
      <c r="C59" s="114" t="s">
        <v>6</v>
      </c>
      <c r="D59" s="115">
        <f t="shared" si="19"/>
        <v>2045</v>
      </c>
      <c r="E59" s="114" t="str">
        <f>IF(AND($D59=H$12,E$14=G$12+1,E$14=G$9),1,IF($D59&gt;H$12,"R",IF(AND($D59&gt;=H$12,E$14&gt;G$12),"R",IF(E$14=G$9,1,0))))</f>
        <v>R</v>
      </c>
      <c r="F59" s="114" t="str">
        <f>IF(AND($D59=H$12,F$14=G$12+1,F$14=G$9),1,IF($D59&gt;H$12,"R",IF(AND($D59&gt;=H$12,F$14&gt;G$12),"R",IF(F$14=G$9,1,0))))</f>
        <v>R</v>
      </c>
      <c r="G59" s="114" t="str">
        <f>IF(AND($D59=H$12,G$14=G$12+1,G$14=G$9),1,IF($D59&gt;H$12,"R",IF(AND($D59&gt;=H$12,G$14&gt;G$12),"R",IF(G$14=G$9,1,0))))</f>
        <v>R</v>
      </c>
      <c r="H59" s="114" t="str">
        <f>IF(AND($D59=H$12,H$14=G$12+1,H$14=G$9),1,IF($D59&gt;H$12,"R",IF(AND($D59&gt;=H$12,H$14&gt;G$12),"R",IF(H$14=G$9,1,0))))</f>
        <v>R</v>
      </c>
      <c r="I59" s="114" t="str">
        <f>IF(AND($D59=H$12,I$14=G$12+1,I$14=G$9),1,IF($D59&gt;H$12,"R",IF(AND($D59&gt;=H$12,I$14&gt;G$12),"R",IF(I$14=G$9,1,0))))</f>
        <v>R</v>
      </c>
      <c r="J59" s="114" t="str">
        <f>IF(AND($D59=H$12,J$14=G$12+1,J$14=G$9),1,IF($D59&gt;H$12,"R",IF(AND($D59&gt;=H$12,J$14&gt;G$12),"R",IF(J$14=G$9,1,0))))</f>
        <v>R</v>
      </c>
      <c r="K59" s="114" t="str">
        <f>IF(AND($D59=H$12,K$14=G$12+1,K$14=G$9),1,IF($D59&gt;H$12,"R",IF(AND($D59&gt;=H$12,K$14&gt;G$12),"R",IF(K$14=G$9,1,0))))</f>
        <v>R</v>
      </c>
      <c r="L59" s="114" t="str">
        <f>IF(AND($D59=H$12,L$14=G$12+1,L$14=G$9),1,IF($D59&gt;H$12,"R",IF(AND($D59&gt;=H$12,L$14&gt;G$12),"R",IF(L$14=G$9,1,0))))</f>
        <v>R</v>
      </c>
      <c r="M59" s="114" t="str">
        <f>IF(AND($D59=H$12,M$14=G$12+1,M$14=G$9),1,IF($D59&gt;H$12,"R",IF(AND($D59&gt;=H$12,M$14&gt;G$12),"R",IF(M$14=G$9,1,0))))</f>
        <v>R</v>
      </c>
      <c r="N59" s="114" t="str">
        <f>IF(AND($D59=H$12,N$14=G$12+1,N$14=G$9),1,IF($D59&gt;H$12,"R",IF(AND($D59&gt;=H$12,N$14&gt;G$12),"R",IF(N$14=G$9,1,0))))</f>
        <v>R</v>
      </c>
      <c r="O59" s="114" t="str">
        <f>IF(AND($D59=H$12,O$14=G$12+1,O$14=G$9),1,IF($D59&gt;H$12,"R",IF(AND($D59&gt;=H$12,O$14&gt;G$12),"R",IF(O$14=G$9,1,0))))</f>
        <v>R</v>
      </c>
      <c r="P59" s="114" t="str">
        <f>IF(AND($D59=H$12,P$14=G$12+1,P$14=G$9),1,IF($D59&gt;H$12,"R",IF(AND($D59&gt;=H$12,P$14&gt;G$12),"R",IF(P$14=G$9,1,0))))</f>
        <v>R</v>
      </c>
      <c r="Q59" s="114">
        <f t="shared" si="1"/>
        <v>0</v>
      </c>
      <c r="AQ59" s="111"/>
      <c r="AR59" s="111"/>
      <c r="AS59" s="111"/>
      <c r="AT59" s="111"/>
    </row>
    <row r="60" spans="3:46" x14ac:dyDescent="0.25">
      <c r="C60" s="112" t="s">
        <v>139</v>
      </c>
      <c r="D60" s="113">
        <f t="shared" si="19"/>
        <v>2045</v>
      </c>
      <c r="E60" s="112" t="str">
        <f t="shared" ref="E60:P60" si="27">IF(AND($D60=$H$12,E$14=$G$12+1,E$14=$G$11),1,IF($D60&gt;$H$12,"R",IF(AND($D60&gt;=$H$12,E$14&gt;$G$12),"R",IF(E$14=$G$11,1,0))))</f>
        <v>R</v>
      </c>
      <c r="F60" s="112" t="str">
        <f t="shared" si="27"/>
        <v>R</v>
      </c>
      <c r="G60" s="112" t="str">
        <f t="shared" si="27"/>
        <v>R</v>
      </c>
      <c r="H60" s="112" t="str">
        <f t="shared" si="27"/>
        <v>R</v>
      </c>
      <c r="I60" s="112" t="str">
        <f t="shared" si="27"/>
        <v>R</v>
      </c>
      <c r="J60" s="112" t="str">
        <f t="shared" si="27"/>
        <v>R</v>
      </c>
      <c r="K60" s="112" t="str">
        <f t="shared" si="27"/>
        <v>R</v>
      </c>
      <c r="L60" s="112" t="str">
        <f t="shared" si="27"/>
        <v>R</v>
      </c>
      <c r="M60" s="112" t="str">
        <f t="shared" si="27"/>
        <v>R</v>
      </c>
      <c r="N60" s="112" t="str">
        <f t="shared" si="27"/>
        <v>R</v>
      </c>
      <c r="O60" s="112" t="str">
        <f t="shared" si="27"/>
        <v>R</v>
      </c>
      <c r="P60" s="112" t="str">
        <f t="shared" si="27"/>
        <v>R</v>
      </c>
      <c r="Q60" s="112">
        <f t="shared" si="1"/>
        <v>0</v>
      </c>
      <c r="AQ60" s="111"/>
      <c r="AR60" s="111"/>
      <c r="AS60" s="111"/>
      <c r="AT60" s="111"/>
    </row>
    <row r="61" spans="3:46" x14ac:dyDescent="0.25">
      <c r="C61" s="114" t="s">
        <v>6</v>
      </c>
      <c r="D61" s="115">
        <f t="shared" si="19"/>
        <v>2046</v>
      </c>
      <c r="E61" s="114" t="str">
        <f>IF(AND($D61=H$12,E$14=G$12+1,E$14=G$9),1,IF($D61&gt;H$12,"R",IF(AND($D61&gt;=H$12,E$14&gt;G$12),"R",IF(E$14=G$9,1,0))))</f>
        <v>R</v>
      </c>
      <c r="F61" s="114" t="str">
        <f>IF(AND($D61=H$12,F$14=G$12+1,F$14=G$9),1,IF($D61&gt;H$12,"R",IF(AND($D61&gt;=H$12,F$14&gt;G$12),"R",IF(F$14=G$9,1,0))))</f>
        <v>R</v>
      </c>
      <c r="G61" s="114" t="str">
        <f>IF(AND($D61=H$12,G$14=G$12+1,G$14=G$9),1,IF($D61&gt;H$12,"R",IF(AND($D61&gt;=H$12,G$14&gt;G$12),"R",IF(G$14=G$9,1,0))))</f>
        <v>R</v>
      </c>
      <c r="H61" s="114" t="str">
        <f>IF(AND($D61=H$12,H$14=G$12+1,H$14=G$9),1,IF($D61&gt;H$12,"R",IF(AND($D61&gt;=H$12,H$14&gt;G$12),"R",IF(H$14=G$9,1,0))))</f>
        <v>R</v>
      </c>
      <c r="I61" s="114" t="str">
        <f>IF(AND($D61=H$12,I$14=G$12+1,I$14=G$9),1,IF($D61&gt;H$12,"R",IF(AND($D61&gt;=H$12,I$14&gt;G$12),"R",IF(I$14=G$9,1,0))))</f>
        <v>R</v>
      </c>
      <c r="J61" s="114" t="str">
        <f>IF(AND($D61=H$12,J$14=G$12+1,J$14=G$9),1,IF($D61&gt;H$12,"R",IF(AND($D61&gt;=H$12,J$14&gt;G$12),"R",IF(J$14=G$9,1,0))))</f>
        <v>R</v>
      </c>
      <c r="K61" s="114" t="str">
        <f>IF(AND($D61=H$12,K$14=G$12+1,K$14=G$9),1,IF($D61&gt;H$12,"R",IF(AND($D61&gt;=H$12,K$14&gt;G$12),"R",IF(K$14=G$9,1,0))))</f>
        <v>R</v>
      </c>
      <c r="L61" s="114" t="str">
        <f>IF(AND($D61=H$12,L$14=G$12+1,L$14=G$9),1,IF($D61&gt;H$12,"R",IF(AND($D61&gt;=H$12,L$14&gt;G$12),"R",IF(L$14=G$9,1,0))))</f>
        <v>R</v>
      </c>
      <c r="M61" s="114" t="str">
        <f>IF(AND($D61=H$12,M$14=G$12+1,M$14=G$9),1,IF($D61&gt;H$12,"R",IF(AND($D61&gt;=H$12,M$14&gt;G$12),"R",IF(M$14=G$9,1,0))))</f>
        <v>R</v>
      </c>
      <c r="N61" s="114" t="str">
        <f>IF(AND($D61=H$12,N$14=G$12+1,N$14=G$9),1,IF($D61&gt;H$12,"R",IF(AND($D61&gt;=H$12,N$14&gt;G$12),"R",IF(N$14=G$9,1,0))))</f>
        <v>R</v>
      </c>
      <c r="O61" s="114" t="str">
        <f>IF(AND($D61=H$12,O$14=G$12+1,O$14=G$9),1,IF($D61&gt;H$12,"R",IF(AND($D61&gt;=H$12,O$14&gt;G$12),"R",IF(O$14=G$9,1,0))))</f>
        <v>R</v>
      </c>
      <c r="P61" s="114" t="str">
        <f>IF(AND($D61=H$12,P$14=G$12+1,P$14=G$9),1,IF($D61&gt;H$12,"R",IF(AND($D61&gt;=H$12,P$14&gt;G$12),"R",IF(P$14=G$9,1,0))))</f>
        <v>R</v>
      </c>
      <c r="Q61" s="114">
        <f t="shared" si="1"/>
        <v>0</v>
      </c>
      <c r="AQ61" s="111"/>
      <c r="AR61" s="111"/>
      <c r="AS61" s="111"/>
      <c r="AT61" s="111"/>
    </row>
    <row r="62" spans="3:46" x14ac:dyDescent="0.25">
      <c r="C62" s="112" t="s">
        <v>139</v>
      </c>
      <c r="D62" s="113">
        <f t="shared" si="19"/>
        <v>2046</v>
      </c>
      <c r="E62" s="112" t="str">
        <f t="shared" ref="E62:P62" si="28">IF(AND($D62=$H$12,E$14=$G$12+1,E$14=$G$11),1,IF($D62&gt;$H$12,"R",IF(AND($D62&gt;=$H$12,E$14&gt;$G$12),"R",IF(E$14=$G$11,1,0))))</f>
        <v>R</v>
      </c>
      <c r="F62" s="112" t="str">
        <f t="shared" si="28"/>
        <v>R</v>
      </c>
      <c r="G62" s="112" t="str">
        <f t="shared" si="28"/>
        <v>R</v>
      </c>
      <c r="H62" s="112" t="str">
        <f t="shared" si="28"/>
        <v>R</v>
      </c>
      <c r="I62" s="112" t="str">
        <f t="shared" si="28"/>
        <v>R</v>
      </c>
      <c r="J62" s="112" t="str">
        <f t="shared" si="28"/>
        <v>R</v>
      </c>
      <c r="K62" s="112" t="str">
        <f t="shared" si="28"/>
        <v>R</v>
      </c>
      <c r="L62" s="112" t="str">
        <f t="shared" si="28"/>
        <v>R</v>
      </c>
      <c r="M62" s="112" t="str">
        <f t="shared" si="28"/>
        <v>R</v>
      </c>
      <c r="N62" s="112" t="str">
        <f t="shared" si="28"/>
        <v>R</v>
      </c>
      <c r="O62" s="112" t="str">
        <f t="shared" si="28"/>
        <v>R</v>
      </c>
      <c r="P62" s="112" t="str">
        <f t="shared" si="28"/>
        <v>R</v>
      </c>
      <c r="Q62" s="112">
        <f t="shared" si="1"/>
        <v>0</v>
      </c>
      <c r="AQ62" s="111"/>
      <c r="AR62" s="111"/>
      <c r="AS62" s="111"/>
      <c r="AT62" s="111"/>
    </row>
    <row r="63" spans="3:46" x14ac:dyDescent="0.25">
      <c r="C63" s="114" t="s">
        <v>6</v>
      </c>
      <c r="D63" s="115">
        <f t="shared" si="19"/>
        <v>2047</v>
      </c>
      <c r="E63" s="114" t="str">
        <f>IF(AND($D63=H$12,E$14=G$12+1,E$14=G$9),1,IF($D63&gt;H$12,"R",IF(AND($D63&gt;=H$12,E$14&gt;G$12),"R",IF(E$14=G$9,1,0))))</f>
        <v>R</v>
      </c>
      <c r="F63" s="114" t="str">
        <f>IF(AND($D63=H$12,F$14=G$12+1,F$14=G$9),1,IF($D63&gt;H$12,"R",IF(AND($D63&gt;=H$12,F$14&gt;G$12),"R",IF(F$14=G$9,1,0))))</f>
        <v>R</v>
      </c>
      <c r="G63" s="114" t="str">
        <f>IF(AND($D63=H$12,G$14=G$12+1,G$14=G$9),1,IF($D63&gt;H$12,"R",IF(AND($D63&gt;=H$12,G$14&gt;G$12),"R",IF(G$14=G$9,1,0))))</f>
        <v>R</v>
      </c>
      <c r="H63" s="114" t="str">
        <f>IF(AND($D63=H$12,H$14=G$12+1,H$14=G$9),1,IF($D63&gt;H$12,"R",IF(AND($D63&gt;=H$12,H$14&gt;G$12),"R",IF(H$14=G$9,1,0))))</f>
        <v>R</v>
      </c>
      <c r="I63" s="114" t="str">
        <f>IF(AND($D63=H$12,I$14=G$12+1,I$14=G$9),1,IF($D63&gt;H$12,"R",IF(AND($D63&gt;=H$12,I$14&gt;G$12),"R",IF(I$14=G$9,1,0))))</f>
        <v>R</v>
      </c>
      <c r="J63" s="114" t="str">
        <f>IF(AND($D63=H$12,J$14=G$12+1,J$14=G$9),1,IF($D63&gt;H$12,"R",IF(AND($D63&gt;=H$12,J$14&gt;G$12),"R",IF(J$14=G$9,1,0))))</f>
        <v>R</v>
      </c>
      <c r="K63" s="114" t="str">
        <f>IF(AND($D63=H$12,K$14=G$12+1,K$14=G$9),1,IF($D63&gt;H$12,"R",IF(AND($D63&gt;=H$12,K$14&gt;G$12),"R",IF(K$14=G$9,1,0))))</f>
        <v>R</v>
      </c>
      <c r="L63" s="114" t="str">
        <f>IF(AND($D63=H$12,L$14=G$12+1,L$14=G$9),1,IF($D63&gt;H$12,"R",IF(AND($D63&gt;=H$12,L$14&gt;G$12),"R",IF(L$14=G$9,1,0))))</f>
        <v>R</v>
      </c>
      <c r="M63" s="114" t="str">
        <f>IF(AND($D63=H$12,M$14=G$12+1,M$14=G$9),1,IF($D63&gt;H$12,"R",IF(AND($D63&gt;=H$12,M$14&gt;G$12),"R",IF(M$14=G$9,1,0))))</f>
        <v>R</v>
      </c>
      <c r="N63" s="114" t="str">
        <f>IF(AND($D63=H$12,N$14=G$12+1,N$14=G$9),1,IF($D63&gt;H$12,"R",IF(AND($D63&gt;=H$12,N$14&gt;G$12),"R",IF(N$14=G$9,1,0))))</f>
        <v>R</v>
      </c>
      <c r="O63" s="114" t="str">
        <f>IF(AND($D63=H$12,O$14=G$12+1,O$14=G$9),1,IF($D63&gt;H$12,"R",IF(AND($D63&gt;=H$12,O$14&gt;G$12),"R",IF(O$14=G$9,1,0))))</f>
        <v>R</v>
      </c>
      <c r="P63" s="114" t="str">
        <f>IF(AND($D63=H$12,P$14=G$12+1,P$14=G$9),1,IF($D63&gt;H$12,"R",IF(AND($D63&gt;=H$12,P$14&gt;G$12),"R",IF(P$14=G$9,1,0))))</f>
        <v>R</v>
      </c>
      <c r="Q63" s="114">
        <f t="shared" si="1"/>
        <v>0</v>
      </c>
      <c r="AQ63" s="111"/>
      <c r="AR63" s="111"/>
      <c r="AS63" s="111"/>
      <c r="AT63" s="111"/>
    </row>
    <row r="64" spans="3:46" x14ac:dyDescent="0.25">
      <c r="C64" s="112" t="s">
        <v>139</v>
      </c>
      <c r="D64" s="113">
        <f t="shared" si="19"/>
        <v>2047</v>
      </c>
      <c r="E64" s="112" t="str">
        <f t="shared" ref="E64:P64" si="29">IF(AND($D64=$H$12,E$14=$G$12+1,E$14=$G$11),1,IF($D64&gt;$H$12,"R",IF(AND($D64&gt;=$H$12,E$14&gt;$G$12),"R",IF(E$14=$G$11,1,0))))</f>
        <v>R</v>
      </c>
      <c r="F64" s="112" t="str">
        <f t="shared" si="29"/>
        <v>R</v>
      </c>
      <c r="G64" s="112" t="str">
        <f t="shared" si="29"/>
        <v>R</v>
      </c>
      <c r="H64" s="112" t="str">
        <f t="shared" si="29"/>
        <v>R</v>
      </c>
      <c r="I64" s="112" t="str">
        <f t="shared" si="29"/>
        <v>R</v>
      </c>
      <c r="J64" s="112" t="str">
        <f t="shared" si="29"/>
        <v>R</v>
      </c>
      <c r="K64" s="112" t="str">
        <f t="shared" si="29"/>
        <v>R</v>
      </c>
      <c r="L64" s="112" t="str">
        <f t="shared" si="29"/>
        <v>R</v>
      </c>
      <c r="M64" s="112" t="str">
        <f t="shared" si="29"/>
        <v>R</v>
      </c>
      <c r="N64" s="112" t="str">
        <f t="shared" si="29"/>
        <v>R</v>
      </c>
      <c r="O64" s="112" t="str">
        <f t="shared" si="29"/>
        <v>R</v>
      </c>
      <c r="P64" s="112" t="str">
        <f t="shared" si="29"/>
        <v>R</v>
      </c>
      <c r="Q64" s="112">
        <f t="shared" si="1"/>
        <v>0</v>
      </c>
      <c r="AQ64" s="111"/>
      <c r="AR64" s="111"/>
      <c r="AS64" s="111"/>
      <c r="AT64" s="111"/>
    </row>
    <row r="65" spans="3:47" x14ac:dyDescent="0.25">
      <c r="C65" s="114" t="s">
        <v>6</v>
      </c>
      <c r="D65" s="115">
        <f t="shared" si="19"/>
        <v>2048</v>
      </c>
      <c r="E65" s="114" t="str">
        <f>IF(AND($D65=H$12,E$14=G$12+1,E$14=G$9),1,IF($D65&gt;H$12,"R",IF(AND($D65&gt;=H$12,E$14&gt;G$12),"R",IF(E$14=G$9,1,0))))</f>
        <v>R</v>
      </c>
      <c r="F65" s="114" t="str">
        <f>IF(AND($D65=H$12,F$14=G$12+1,F$14=G$9),1,IF($D65&gt;H$12,"R",IF(AND($D65&gt;=H$12,F$14&gt;G$12),"R",IF(F$14=G$9,1,0))))</f>
        <v>R</v>
      </c>
      <c r="G65" s="114" t="str">
        <f>IF(AND($D65=H$12,G$14=G$12+1,G$14=G$9),1,IF($D65&gt;H$12,"R",IF(AND($D65&gt;=H$12,G$14&gt;G$12),"R",IF(G$14=G$9,1,0))))</f>
        <v>R</v>
      </c>
      <c r="H65" s="114" t="str">
        <f>IF(AND($D65=H$12,H$14=G$12+1,H$14=G$9),1,IF($D65&gt;H$12,"R",IF(AND($D65&gt;=H$12,H$14&gt;G$12),"R",IF(H$14=G$9,1,0))))</f>
        <v>R</v>
      </c>
      <c r="I65" s="114" t="str">
        <f>IF(AND($D65=H$12,I$14=G$12+1,I$14=G$9),1,IF($D65&gt;H$12,"R",IF(AND($D65&gt;=H$12,I$14&gt;G$12),"R",IF(I$14=G$9,1,0))))</f>
        <v>R</v>
      </c>
      <c r="J65" s="114" t="str">
        <f>IF(AND($D65=H$12,J$14=G$12+1,J$14=G$9),1,IF($D65&gt;H$12,"R",IF(AND($D65&gt;=H$12,J$14&gt;G$12),"R",IF(J$14=G$9,1,0))))</f>
        <v>R</v>
      </c>
      <c r="K65" s="114" t="str">
        <f>IF(AND($D65=H$12,K$14=G$12+1,K$14=G$9),1,IF($D65&gt;H$12,"R",IF(AND($D65&gt;=H$12,K$14&gt;G$12),"R",IF(K$14=G$9,1,0))))</f>
        <v>R</v>
      </c>
      <c r="L65" s="114" t="str">
        <f>IF(AND($D65=H$12,L$14=G$12+1,L$14=G$9),1,IF($D65&gt;H$12,"R",IF(AND($D65&gt;=H$12,L$14&gt;G$12),"R",IF(L$14=G$9,1,0))))</f>
        <v>R</v>
      </c>
      <c r="M65" s="114" t="str">
        <f>IF(AND($D65=H$12,M$14=G$12+1,M$14=G$9),1,IF($D65&gt;H$12,"R",IF(AND($D65&gt;=H$12,M$14&gt;G$12),"R",IF(M$14=G$9,1,0))))</f>
        <v>R</v>
      </c>
      <c r="N65" s="114" t="str">
        <f>IF(AND($D65=H$12,N$14=G$12+1,N$14=G$9),1,IF($D65&gt;H$12,"R",IF(AND($D65&gt;=H$12,N$14&gt;G$12),"R",IF(N$14=G$9,1,0))))</f>
        <v>R</v>
      </c>
      <c r="O65" s="114" t="str">
        <f>IF(AND($D65=H$12,O$14=G$12+1,O$14=G$9),1,IF($D65&gt;H$12,"R",IF(AND($D65&gt;=H$12,O$14&gt;G$12),"R",IF(O$14=G$9,1,0))))</f>
        <v>R</v>
      </c>
      <c r="P65" s="114" t="str">
        <f>IF(AND($D65=H$12,P$14=G$12+1,P$14=G$9),1,IF($D65&gt;H$12,"R",IF(AND($D65&gt;=H$12,P$14&gt;G$12),"R",IF(P$14=G$9,1,0))))</f>
        <v>R</v>
      </c>
      <c r="Q65" s="114">
        <f t="shared" si="1"/>
        <v>0</v>
      </c>
      <c r="AQ65" s="111"/>
      <c r="AR65" s="111"/>
      <c r="AS65" s="111"/>
      <c r="AT65" s="111"/>
    </row>
    <row r="66" spans="3:47" x14ac:dyDescent="0.25">
      <c r="C66" s="112" t="s">
        <v>139</v>
      </c>
      <c r="D66" s="113">
        <f t="shared" si="19"/>
        <v>2048</v>
      </c>
      <c r="E66" s="112" t="str">
        <f t="shared" ref="E66:P66" si="30">IF(AND($D66=$H$12,E$14=$G$12+1,E$14=$G$11),1,IF($D66&gt;$H$12,"R",IF(AND($D66&gt;=$H$12,E$14&gt;$G$12),"R",IF(E$14=$G$11,1,0))))</f>
        <v>R</v>
      </c>
      <c r="F66" s="112" t="str">
        <f t="shared" si="30"/>
        <v>R</v>
      </c>
      <c r="G66" s="112" t="str">
        <f t="shared" si="30"/>
        <v>R</v>
      </c>
      <c r="H66" s="112" t="str">
        <f t="shared" si="30"/>
        <v>R</v>
      </c>
      <c r="I66" s="112" t="str">
        <f t="shared" si="30"/>
        <v>R</v>
      </c>
      <c r="J66" s="112" t="str">
        <f t="shared" si="30"/>
        <v>R</v>
      </c>
      <c r="K66" s="112" t="str">
        <f t="shared" si="30"/>
        <v>R</v>
      </c>
      <c r="L66" s="112" t="str">
        <f t="shared" si="30"/>
        <v>R</v>
      </c>
      <c r="M66" s="112" t="str">
        <f t="shared" si="30"/>
        <v>R</v>
      </c>
      <c r="N66" s="112" t="str">
        <f t="shared" si="30"/>
        <v>R</v>
      </c>
      <c r="O66" s="112" t="str">
        <f t="shared" si="30"/>
        <v>R</v>
      </c>
      <c r="P66" s="112" t="str">
        <f t="shared" si="30"/>
        <v>R</v>
      </c>
      <c r="Q66" s="112">
        <f t="shared" si="1"/>
        <v>0</v>
      </c>
      <c r="AQ66" s="111"/>
      <c r="AR66" s="111"/>
      <c r="AS66" s="111"/>
      <c r="AT66" s="111"/>
    </row>
    <row r="67" spans="3:47" x14ac:dyDescent="0.25">
      <c r="C67" s="114" t="s">
        <v>6</v>
      </c>
      <c r="D67" s="115">
        <f t="shared" si="19"/>
        <v>2049</v>
      </c>
      <c r="E67" s="114" t="str">
        <f>IF(AND($D67=H$12,E$14=G$12+1,E$14=G$9),1,IF($D67&gt;H$12,"R",IF(AND($D67&gt;=H$12,E$14&gt;G$12),"R",IF(E$14=G$9,1,0))))</f>
        <v>R</v>
      </c>
      <c r="F67" s="114" t="str">
        <f>IF(AND($D67=H$12,F$14=G$12+1,F$14=G$9),1,IF($D67&gt;H$12,"R",IF(AND($D67&gt;=H$12,F$14&gt;G$12),"R",IF(F$14=G$9,1,0))))</f>
        <v>R</v>
      </c>
      <c r="G67" s="114" t="str">
        <f>IF(AND($D67=H$12,G$14=G$12+1,G$14=G$9),1,IF($D67&gt;H$12,"R",IF(AND($D67&gt;=H$12,G$14&gt;G$12),"R",IF(G$14=G$9,1,0))))</f>
        <v>R</v>
      </c>
      <c r="H67" s="114" t="str">
        <f>IF(AND($D67=H$12,H$14=G$12+1,H$14=G$9),1,IF($D67&gt;H$12,"R",IF(AND($D67&gt;=H$12,H$14&gt;G$12),"R",IF(H$14=G$9,1,0))))</f>
        <v>R</v>
      </c>
      <c r="I67" s="114" t="str">
        <f>IF(AND($D67=H$12,I$14=G$12+1,I$14=G$9),1,IF($D67&gt;H$12,"R",IF(AND($D67&gt;=H$12,I$14&gt;G$12),"R",IF(I$14=G$9,1,0))))</f>
        <v>R</v>
      </c>
      <c r="J67" s="114" t="str">
        <f>IF(AND($D67=H$12,J$14=G$12+1,J$14=G$9),1,IF($D67&gt;H$12,"R",IF(AND($D67&gt;=H$12,J$14&gt;G$12),"R",IF(J$14=G$9,1,0))))</f>
        <v>R</v>
      </c>
      <c r="K67" s="114" t="str">
        <f>IF(AND($D67=H$12,K$14=G$12+1,K$14=G$9),1,IF($D67&gt;H$12,"R",IF(AND($D67&gt;=H$12,K$14&gt;G$12),"R",IF(K$14=G$9,1,0))))</f>
        <v>R</v>
      </c>
      <c r="L67" s="114" t="str">
        <f>IF(AND($D67=H$12,L$14=G$12+1,L$14=G$9),1,IF($D67&gt;H$12,"R",IF(AND($D67&gt;=H$12,L$14&gt;G$12),"R",IF(L$14=G$9,1,0))))</f>
        <v>R</v>
      </c>
      <c r="M67" s="114" t="str">
        <f>IF(AND($D67=H$12,M$14=G$12+1,M$14=G$9),1,IF($D67&gt;H$12,"R",IF(AND($D67&gt;=H$12,M$14&gt;G$12),"R",IF(M$14=G$9,1,0))))</f>
        <v>R</v>
      </c>
      <c r="N67" s="114" t="str">
        <f>IF(AND($D67=H$12,N$14=G$12+1,N$14=G$9),1,IF($D67&gt;H$12,"R",IF(AND($D67&gt;=H$12,N$14&gt;G$12),"R",IF(N$14=G$9,1,0))))</f>
        <v>R</v>
      </c>
      <c r="O67" s="114" t="str">
        <f>IF(AND($D67=H$12,O$14=G$12+1,O$14=G$9),1,IF($D67&gt;H$12,"R",IF(AND($D67&gt;=H$12,O$14&gt;G$12),"R",IF(O$14=G$9,1,0))))</f>
        <v>R</v>
      </c>
      <c r="P67" s="114" t="str">
        <f>IF(AND($D67=H$12,P$14=G$12+1,P$14=G$9),1,IF($D67&gt;H$12,"R",IF(AND($D67&gt;=H$12,P$14&gt;G$12),"R",IF(P$14=G$9,1,0))))</f>
        <v>R</v>
      </c>
      <c r="Q67" s="114">
        <f t="shared" si="1"/>
        <v>0</v>
      </c>
      <c r="AQ67" s="111"/>
      <c r="AR67" s="111"/>
      <c r="AS67" s="111"/>
      <c r="AT67" s="111"/>
    </row>
    <row r="68" spans="3:47" x14ac:dyDescent="0.25">
      <c r="C68" s="112" t="s">
        <v>139</v>
      </c>
      <c r="D68" s="113">
        <f t="shared" si="19"/>
        <v>2049</v>
      </c>
      <c r="E68" s="112" t="str">
        <f t="shared" ref="E68:P68" si="31">IF(AND($D68=$H$12,E$14=$G$12+1,E$14=$G$11),1,IF($D68&gt;$H$12,"R",IF(AND($D68&gt;=$H$12,E$14&gt;$G$12),"R",IF(E$14=$G$11,1,0))))</f>
        <v>R</v>
      </c>
      <c r="F68" s="112" t="str">
        <f t="shared" si="31"/>
        <v>R</v>
      </c>
      <c r="G68" s="112" t="str">
        <f t="shared" si="31"/>
        <v>R</v>
      </c>
      <c r="H68" s="112" t="str">
        <f t="shared" si="31"/>
        <v>R</v>
      </c>
      <c r="I68" s="112" t="str">
        <f t="shared" si="31"/>
        <v>R</v>
      </c>
      <c r="J68" s="112" t="str">
        <f t="shared" si="31"/>
        <v>R</v>
      </c>
      <c r="K68" s="112" t="str">
        <f t="shared" si="31"/>
        <v>R</v>
      </c>
      <c r="L68" s="112" t="str">
        <f t="shared" si="31"/>
        <v>R</v>
      </c>
      <c r="M68" s="112" t="str">
        <f t="shared" si="31"/>
        <v>R</v>
      </c>
      <c r="N68" s="112" t="str">
        <f t="shared" si="31"/>
        <v>R</v>
      </c>
      <c r="O68" s="112" t="str">
        <f t="shared" si="31"/>
        <v>R</v>
      </c>
      <c r="P68" s="112" t="str">
        <f t="shared" si="31"/>
        <v>R</v>
      </c>
      <c r="Q68" s="112">
        <f t="shared" si="1"/>
        <v>0</v>
      </c>
      <c r="AQ68" s="111"/>
      <c r="AR68" s="111"/>
      <c r="AS68" s="111"/>
      <c r="AT68" s="111"/>
    </row>
    <row r="69" spans="3:47" x14ac:dyDescent="0.25">
      <c r="C69" s="114" t="s">
        <v>6</v>
      </c>
      <c r="D69" s="115">
        <f t="shared" si="19"/>
        <v>2050</v>
      </c>
      <c r="E69" s="114" t="str">
        <f>IF(AND($D69=H$12,E$14=G$12+1,E$14=G$9),1,IF($D69&gt;H$12,"R",IF(AND($D69&gt;=H$12,E$14&gt;G$12),"R",IF(E$14=G$9,1,0))))</f>
        <v>R</v>
      </c>
      <c r="F69" s="114" t="str">
        <f>IF(AND($D69=H$12,F$14=G$12+1,F$14=G$9),1,IF($D69&gt;H$12,"R",IF(AND($D69&gt;=H$12,F$14&gt;G$12),"R",IF(F$14=G$9,1,0))))</f>
        <v>R</v>
      </c>
      <c r="G69" s="114" t="str">
        <f>IF(AND($D69=H$12,G$14=G$12+1,G$14=G$9),1,IF($D69&gt;H$12,"R",IF(AND($D69&gt;=H$12,G$14&gt;G$12),"R",IF(G$14=G$9,1,0))))</f>
        <v>R</v>
      </c>
      <c r="H69" s="114" t="str">
        <f>IF(AND($D69=H$12,H$14=G$12+1,H$14=G$9),1,IF($D69&gt;H$12,"R",IF(AND($D69&gt;=H$12,H$14&gt;G$12),"R",IF(H$14=G$9,1,0))))</f>
        <v>R</v>
      </c>
      <c r="I69" s="114" t="str">
        <f>IF(AND($D69=H$12,I$14=G$12+1,I$14=G$9),1,IF($D69&gt;H$12,"R",IF(AND($D69&gt;=H$12,I$14&gt;G$12),"R",IF(I$14=G$9,1,0))))</f>
        <v>R</v>
      </c>
      <c r="J69" s="114" t="str">
        <f>IF(AND($D69=H$12,J$14=G$12+1,J$14=G$9),1,IF($D69&gt;H$12,"R",IF(AND($D69&gt;=H$12,J$14&gt;G$12),"R",IF(J$14=G$9,1,0))))</f>
        <v>R</v>
      </c>
      <c r="K69" s="114" t="str">
        <f>IF(AND($D69=H$12,K$14=G$12+1,K$14=G$9),1,IF($D69&gt;H$12,"R",IF(AND($D69&gt;=H$12,K$14&gt;G$12),"R",IF(K$14=G$9,1,0))))</f>
        <v>R</v>
      </c>
      <c r="L69" s="114" t="str">
        <f>IF(AND($D69=H$12,L$14=G$12+1,L$14=G$9),1,IF($D69&gt;H$12,"R",IF(AND($D69&gt;=H$12,L$14&gt;G$12),"R",IF(L$14=G$9,1,0))))</f>
        <v>R</v>
      </c>
      <c r="M69" s="114" t="str">
        <f>IF(AND($D69=H$12,M$14=G$12+1,M$14=G$9),1,IF($D69&gt;H$12,"R",IF(AND($D69&gt;=H$12,M$14&gt;G$12),"R",IF(M$14=G$9,1,0))))</f>
        <v>R</v>
      </c>
      <c r="N69" s="114" t="str">
        <f>IF(AND($D69=H$12,N$14=G$12+1,N$14=G$9),1,IF($D69&gt;H$12,"R",IF(AND($D69&gt;=H$12,N$14&gt;G$12),"R",IF(N$14=G$9,1,0))))</f>
        <v>R</v>
      </c>
      <c r="O69" s="114" t="str">
        <f>IF(AND($D69=H$12,O$14=G$12+1,O$14=G$9),1,IF($D69&gt;H$12,"R",IF(AND($D69&gt;=H$12,O$14&gt;G$12),"R",IF(O$14=G$9,1,0))))</f>
        <v>R</v>
      </c>
      <c r="P69" s="114" t="str">
        <f>IF(AND($D69=H$12,P$14=G$12+1,P$14=G$9),1,IF($D69&gt;H$12,"R",IF(AND($D69&gt;=H$12,P$14&gt;G$12),"R",IF(P$14=G$9,1,0))))</f>
        <v>R</v>
      </c>
      <c r="Q69" s="114">
        <f t="shared" si="1"/>
        <v>0</v>
      </c>
      <c r="AQ69" s="111"/>
      <c r="AR69" s="111"/>
      <c r="AS69" s="111"/>
      <c r="AT69" s="111"/>
    </row>
    <row r="70" spans="3:47" x14ac:dyDescent="0.25">
      <c r="C70" s="112" t="s">
        <v>139</v>
      </c>
      <c r="D70" s="113">
        <f t="shared" si="19"/>
        <v>2050</v>
      </c>
      <c r="E70" s="112" t="str">
        <f t="shared" ref="E70:P70" si="32">IF(AND($D70=$H$12,E$14=$G$12+1,E$14=$G$11),1,IF($D70&gt;$H$12,"R",IF(AND($D70&gt;=$H$12,E$14&gt;$G$12),"R",IF(E$14=$G$11,1,0))))</f>
        <v>R</v>
      </c>
      <c r="F70" s="112" t="str">
        <f t="shared" si="32"/>
        <v>R</v>
      </c>
      <c r="G70" s="112" t="str">
        <f t="shared" si="32"/>
        <v>R</v>
      </c>
      <c r="H70" s="112" t="str">
        <f t="shared" si="32"/>
        <v>R</v>
      </c>
      <c r="I70" s="112" t="str">
        <f t="shared" si="32"/>
        <v>R</v>
      </c>
      <c r="J70" s="112" t="str">
        <f t="shared" si="32"/>
        <v>R</v>
      </c>
      <c r="K70" s="112" t="str">
        <f t="shared" si="32"/>
        <v>R</v>
      </c>
      <c r="L70" s="112" t="str">
        <f t="shared" si="32"/>
        <v>R</v>
      </c>
      <c r="M70" s="112" t="str">
        <f t="shared" si="32"/>
        <v>R</v>
      </c>
      <c r="N70" s="112" t="str">
        <f t="shared" si="32"/>
        <v>R</v>
      </c>
      <c r="O70" s="112" t="str">
        <f t="shared" si="32"/>
        <v>R</v>
      </c>
      <c r="P70" s="112" t="str">
        <f t="shared" si="32"/>
        <v>R</v>
      </c>
      <c r="Q70" s="112">
        <f t="shared" si="1"/>
        <v>0</v>
      </c>
      <c r="AQ70" s="111"/>
      <c r="AR70" s="111"/>
      <c r="AS70" s="111"/>
      <c r="AT70" s="111"/>
    </row>
    <row r="71" spans="3:47" x14ac:dyDescent="0.25">
      <c r="C71" s="112"/>
      <c r="D71" s="113"/>
      <c r="E71" s="112"/>
      <c r="F71" s="112"/>
      <c r="G71" s="112"/>
      <c r="H71" s="112"/>
      <c r="I71" s="112"/>
      <c r="J71" s="112"/>
      <c r="K71" s="112"/>
      <c r="L71" s="112"/>
      <c r="M71" s="112"/>
      <c r="N71" s="112"/>
      <c r="O71" s="112"/>
      <c r="P71" s="112"/>
      <c r="Q71" s="112"/>
      <c r="AQ71" s="111"/>
      <c r="AR71" s="111"/>
      <c r="AS71" s="111"/>
      <c r="AT71" s="111"/>
    </row>
    <row r="72" spans="3:47" ht="19.5" customHeight="1" x14ac:dyDescent="0.25">
      <c r="C72" s="127" t="s">
        <v>6</v>
      </c>
      <c r="D72" s="128" t="s">
        <v>140</v>
      </c>
      <c r="E72" s="127"/>
      <c r="F72" s="127"/>
      <c r="G72" s="127"/>
      <c r="H72" s="127"/>
      <c r="I72" s="127"/>
      <c r="J72" s="127"/>
      <c r="K72" s="127"/>
      <c r="L72" s="127"/>
      <c r="M72" s="127"/>
      <c r="N72" s="127"/>
      <c r="O72" s="127"/>
      <c r="P72" s="127"/>
      <c r="Q72" s="127">
        <f>SUM(Q15,Q17,Q19,Q21,Q23,Q25,Q27,Q29,Q31,Q33,Q35,Q37,Q39,Q41,Q43,Q45,Q47,Q49,Q51,Q53,Q55,Q57,Q59,Q61,Q63,Q65,Q67,Q69)</f>
        <v>7</v>
      </c>
      <c r="AQ72" s="111"/>
      <c r="AR72" s="111"/>
      <c r="AS72" s="111"/>
      <c r="AT72" s="111"/>
    </row>
    <row r="73" spans="3:47" ht="19.5" customHeight="1" x14ac:dyDescent="0.25">
      <c r="C73" s="129" t="s">
        <v>139</v>
      </c>
      <c r="D73" s="130" t="s">
        <v>140</v>
      </c>
      <c r="E73" s="129"/>
      <c r="F73" s="129"/>
      <c r="G73" s="129"/>
      <c r="H73" s="129"/>
      <c r="I73" s="129"/>
      <c r="J73" s="129"/>
      <c r="K73" s="129"/>
      <c r="L73" s="129"/>
      <c r="M73" s="129"/>
      <c r="N73" s="129"/>
      <c r="O73" s="129"/>
      <c r="P73" s="129"/>
      <c r="Q73" s="129">
        <f>SUM(Q16,Q18,Q20,Q22,Q24,Q26,Q28,Q30,Q32,Q34,Q36,Q38,Q40,Q42,Q44,Q46,Q48,Q50,Q52,Q54,Q56,Q58,Q60,Q62,Q64,Q66,Q68,Q70)</f>
        <v>8</v>
      </c>
      <c r="AQ73" s="111"/>
      <c r="AR73" s="111"/>
      <c r="AS73" s="111"/>
      <c r="AT73" s="111"/>
    </row>
    <row r="74" spans="3:47" x14ac:dyDescent="0.25">
      <c r="AQ74" s="111" t="str">
        <f t="shared" si="0"/>
        <v>4/2026</v>
      </c>
      <c r="AR74" s="111">
        <v>4</v>
      </c>
      <c r="AS74" s="111">
        <v>2026</v>
      </c>
      <c r="AT74" s="111">
        <v>32</v>
      </c>
      <c r="AU74" s="118" t="e">
        <f>#REF!+1</f>
        <v>#REF!</v>
      </c>
    </row>
    <row r="75" spans="3:47" hidden="1" x14ac:dyDescent="0.25">
      <c r="AQ75" s="111" t="str">
        <f t="shared" si="0"/>
        <v>5/2026</v>
      </c>
      <c r="AR75" s="111">
        <v>5</v>
      </c>
      <c r="AS75" s="111">
        <v>2026</v>
      </c>
      <c r="AT75" s="111">
        <v>33</v>
      </c>
      <c r="AU75" s="118" t="e">
        <f t="shared" ref="AU75:AU82" si="33">AU74+1</f>
        <v>#REF!</v>
      </c>
    </row>
    <row r="76" spans="3:47" hidden="1" x14ac:dyDescent="0.25">
      <c r="AQ76" s="111" t="str">
        <f t="shared" si="0"/>
        <v>6/2026</v>
      </c>
      <c r="AR76" s="111">
        <v>6</v>
      </c>
      <c r="AS76" s="111">
        <v>2026</v>
      </c>
      <c r="AT76" s="111">
        <v>34</v>
      </c>
      <c r="AU76" s="118" t="e">
        <f t="shared" si="33"/>
        <v>#REF!</v>
      </c>
    </row>
    <row r="77" spans="3:47" hidden="1" x14ac:dyDescent="0.25">
      <c r="AQ77" s="111" t="str">
        <f t="shared" si="0"/>
        <v>7/2026</v>
      </c>
      <c r="AR77" s="111">
        <v>7</v>
      </c>
      <c r="AS77" s="111">
        <v>2026</v>
      </c>
      <c r="AT77" s="111">
        <v>35</v>
      </c>
      <c r="AU77" s="118" t="e">
        <f t="shared" si="33"/>
        <v>#REF!</v>
      </c>
    </row>
    <row r="78" spans="3:47" hidden="1" x14ac:dyDescent="0.25">
      <c r="AQ78" s="111" t="str">
        <f t="shared" si="0"/>
        <v>8/2026</v>
      </c>
      <c r="AR78" s="111">
        <v>8</v>
      </c>
      <c r="AS78" s="111">
        <v>2026</v>
      </c>
      <c r="AT78" s="111">
        <v>36</v>
      </c>
      <c r="AU78" s="118" t="e">
        <f t="shared" si="33"/>
        <v>#REF!</v>
      </c>
    </row>
    <row r="79" spans="3:47" hidden="1" x14ac:dyDescent="0.25">
      <c r="AQ79" s="111" t="str">
        <f t="shared" si="0"/>
        <v>9/2026</v>
      </c>
      <c r="AR79" s="111">
        <v>9</v>
      </c>
      <c r="AS79" s="111">
        <v>2026</v>
      </c>
      <c r="AT79" s="111">
        <v>37</v>
      </c>
      <c r="AU79" s="118" t="e">
        <f t="shared" si="33"/>
        <v>#REF!</v>
      </c>
    </row>
    <row r="80" spans="3:47" hidden="1" x14ac:dyDescent="0.25">
      <c r="AQ80" s="111" t="str">
        <f t="shared" si="0"/>
        <v>10/2026</v>
      </c>
      <c r="AR80" s="111">
        <v>10</v>
      </c>
      <c r="AS80" s="111">
        <v>2026</v>
      </c>
      <c r="AT80" s="111">
        <v>38</v>
      </c>
      <c r="AU80" s="118" t="e">
        <f t="shared" si="33"/>
        <v>#REF!</v>
      </c>
    </row>
    <row r="81" spans="43:47" hidden="1" x14ac:dyDescent="0.25">
      <c r="AQ81" s="111" t="str">
        <f t="shared" si="0"/>
        <v>11/2026</v>
      </c>
      <c r="AR81" s="111">
        <v>11</v>
      </c>
      <c r="AS81" s="111">
        <v>2026</v>
      </c>
      <c r="AT81" s="111">
        <v>39</v>
      </c>
      <c r="AU81" s="118" t="e">
        <f t="shared" si="33"/>
        <v>#REF!</v>
      </c>
    </row>
    <row r="82" spans="43:47" hidden="1" x14ac:dyDescent="0.25">
      <c r="AQ82" s="111" t="str">
        <f t="shared" si="0"/>
        <v>12/2026</v>
      </c>
      <c r="AR82" s="111">
        <v>12</v>
      </c>
      <c r="AS82" s="111">
        <v>2026</v>
      </c>
      <c r="AT82" s="111">
        <v>40</v>
      </c>
      <c r="AU82" s="118" t="e">
        <f t="shared" si="33"/>
        <v>#REF!</v>
      </c>
    </row>
    <row r="83" spans="43:47" hidden="1" x14ac:dyDescent="0.25">
      <c r="AQ83" s="111" t="str">
        <f t="shared" si="0"/>
        <v>1/2027</v>
      </c>
      <c r="AR83" s="111">
        <v>1</v>
      </c>
      <c r="AS83" s="111">
        <v>2027</v>
      </c>
      <c r="AT83" s="111">
        <v>41</v>
      </c>
      <c r="AU83" s="111">
        <v>1401</v>
      </c>
    </row>
    <row r="84" spans="43:47" hidden="1" x14ac:dyDescent="0.25">
      <c r="AQ84" s="111" t="str">
        <f t="shared" si="0"/>
        <v>2/2027</v>
      </c>
      <c r="AR84" s="111">
        <v>2</v>
      </c>
      <c r="AS84" s="111">
        <v>2027</v>
      </c>
      <c r="AT84" s="111">
        <v>42</v>
      </c>
      <c r="AU84" s="118">
        <f>AU83+1</f>
        <v>1402</v>
      </c>
    </row>
    <row r="85" spans="43:47" hidden="1" x14ac:dyDescent="0.25">
      <c r="AQ85" s="111" t="str">
        <f t="shared" si="0"/>
        <v>3/2027</v>
      </c>
      <c r="AR85" s="111">
        <v>3</v>
      </c>
      <c r="AS85" s="111">
        <v>2027</v>
      </c>
      <c r="AT85" s="111">
        <v>43</v>
      </c>
      <c r="AU85" s="118">
        <f t="shared" ref="AU85:AU94" si="34">AU84+1</f>
        <v>1403</v>
      </c>
    </row>
    <row r="86" spans="43:47" hidden="1" x14ac:dyDescent="0.25">
      <c r="AQ86" s="111" t="str">
        <f t="shared" si="0"/>
        <v>4/2027</v>
      </c>
      <c r="AR86" s="111">
        <v>4</v>
      </c>
      <c r="AS86" s="111">
        <v>2027</v>
      </c>
      <c r="AT86" s="111">
        <v>44</v>
      </c>
      <c r="AU86" s="118">
        <f t="shared" si="34"/>
        <v>1404</v>
      </c>
    </row>
    <row r="87" spans="43:47" hidden="1" x14ac:dyDescent="0.25">
      <c r="AQ87" s="111" t="str">
        <f t="shared" si="0"/>
        <v>5/2027</v>
      </c>
      <c r="AR87" s="111">
        <v>5</v>
      </c>
      <c r="AS87" s="111">
        <v>2027</v>
      </c>
      <c r="AT87" s="111">
        <v>45</v>
      </c>
      <c r="AU87" s="118">
        <f t="shared" si="34"/>
        <v>1405</v>
      </c>
    </row>
    <row r="88" spans="43:47" hidden="1" x14ac:dyDescent="0.25">
      <c r="AQ88" s="111" t="str">
        <f t="shared" si="0"/>
        <v>6/2027</v>
      </c>
      <c r="AR88" s="111">
        <v>6</v>
      </c>
      <c r="AS88" s="111">
        <v>2027</v>
      </c>
      <c r="AT88" s="111">
        <v>46</v>
      </c>
      <c r="AU88" s="118">
        <f t="shared" si="34"/>
        <v>1406</v>
      </c>
    </row>
    <row r="89" spans="43:47" hidden="1" x14ac:dyDescent="0.25">
      <c r="AQ89" s="111" t="str">
        <f t="shared" si="0"/>
        <v>7/2027</v>
      </c>
      <c r="AR89" s="111">
        <v>7</v>
      </c>
      <c r="AS89" s="111">
        <v>2027</v>
      </c>
      <c r="AT89" s="111">
        <v>47</v>
      </c>
      <c r="AU89" s="118">
        <f t="shared" si="34"/>
        <v>1407</v>
      </c>
    </row>
    <row r="90" spans="43:47" hidden="1" x14ac:dyDescent="0.25">
      <c r="AQ90" s="111" t="str">
        <f t="shared" si="0"/>
        <v>8/2027</v>
      </c>
      <c r="AR90" s="111">
        <v>8</v>
      </c>
      <c r="AS90" s="111">
        <v>2027</v>
      </c>
      <c r="AT90" s="111">
        <v>48</v>
      </c>
      <c r="AU90" s="118">
        <f t="shared" si="34"/>
        <v>1408</v>
      </c>
    </row>
    <row r="91" spans="43:47" hidden="1" x14ac:dyDescent="0.25">
      <c r="AQ91" s="111" t="str">
        <f t="shared" si="0"/>
        <v>9/2027</v>
      </c>
      <c r="AR91" s="111">
        <v>9</v>
      </c>
      <c r="AS91" s="111">
        <v>2027</v>
      </c>
      <c r="AT91" s="111">
        <v>49</v>
      </c>
      <c r="AU91" s="118">
        <f t="shared" si="34"/>
        <v>1409</v>
      </c>
    </row>
    <row r="92" spans="43:47" hidden="1" x14ac:dyDescent="0.25">
      <c r="AQ92" s="111" t="str">
        <f t="shared" si="0"/>
        <v>10/2027</v>
      </c>
      <c r="AR92" s="111">
        <v>10</v>
      </c>
      <c r="AS92" s="111">
        <v>2027</v>
      </c>
      <c r="AT92" s="111">
        <v>50</v>
      </c>
      <c r="AU92" s="118">
        <f t="shared" si="34"/>
        <v>1410</v>
      </c>
    </row>
    <row r="93" spans="43:47" hidden="1" x14ac:dyDescent="0.25">
      <c r="AQ93" s="111" t="str">
        <f t="shared" si="0"/>
        <v>11/2027</v>
      </c>
      <c r="AR93" s="111">
        <v>11</v>
      </c>
      <c r="AS93" s="111">
        <v>2027</v>
      </c>
      <c r="AT93" s="111">
        <v>51</v>
      </c>
      <c r="AU93" s="118">
        <f t="shared" si="34"/>
        <v>1411</v>
      </c>
    </row>
    <row r="94" spans="43:47" hidden="1" x14ac:dyDescent="0.25">
      <c r="AQ94" s="111" t="str">
        <f t="shared" si="0"/>
        <v>12/2027</v>
      </c>
      <c r="AR94" s="111">
        <v>12</v>
      </c>
      <c r="AS94" s="111">
        <v>2027</v>
      </c>
      <c r="AT94" s="111">
        <v>52</v>
      </c>
      <c r="AU94" s="118">
        <f t="shared" si="34"/>
        <v>1412</v>
      </c>
    </row>
    <row r="95" spans="43:47" hidden="1" x14ac:dyDescent="0.25">
      <c r="AQ95" s="111" t="str">
        <f t="shared" si="0"/>
        <v>1/2028</v>
      </c>
      <c r="AR95" s="111">
        <v>1</v>
      </c>
      <c r="AS95" s="111">
        <v>2028</v>
      </c>
      <c r="AT95" s="111">
        <v>53</v>
      </c>
      <c r="AU95" s="111">
        <v>1501</v>
      </c>
    </row>
    <row r="96" spans="43:47" hidden="1" x14ac:dyDescent="0.25">
      <c r="AQ96" s="111" t="str">
        <f t="shared" si="0"/>
        <v>2/2028</v>
      </c>
      <c r="AR96" s="111">
        <v>2</v>
      </c>
      <c r="AS96" s="111">
        <v>2028</v>
      </c>
      <c r="AT96" s="111">
        <v>54</v>
      </c>
      <c r="AU96" s="118">
        <f>AU95+1</f>
        <v>1502</v>
      </c>
    </row>
    <row r="97" spans="43:47" hidden="1" x14ac:dyDescent="0.25">
      <c r="AQ97" s="111" t="str">
        <f t="shared" si="0"/>
        <v>3/2028</v>
      </c>
      <c r="AR97" s="111">
        <v>3</v>
      </c>
      <c r="AS97" s="111">
        <v>2028</v>
      </c>
      <c r="AT97" s="111">
        <v>55</v>
      </c>
      <c r="AU97" s="118">
        <f t="shared" ref="AU97:AU106" si="35">AU96+1</f>
        <v>1503</v>
      </c>
    </row>
    <row r="98" spans="43:47" hidden="1" x14ac:dyDescent="0.25">
      <c r="AQ98" s="111" t="str">
        <f t="shared" si="0"/>
        <v>4/2028</v>
      </c>
      <c r="AR98" s="111">
        <v>4</v>
      </c>
      <c r="AS98" s="111">
        <v>2028</v>
      </c>
      <c r="AT98" s="111">
        <v>56</v>
      </c>
      <c r="AU98" s="118">
        <f t="shared" si="35"/>
        <v>1504</v>
      </c>
    </row>
    <row r="99" spans="43:47" hidden="1" x14ac:dyDescent="0.25">
      <c r="AQ99" s="111" t="str">
        <f t="shared" si="0"/>
        <v>5/2028</v>
      </c>
      <c r="AR99" s="111">
        <v>5</v>
      </c>
      <c r="AS99" s="111">
        <v>2028</v>
      </c>
      <c r="AT99" s="111">
        <v>57</v>
      </c>
      <c r="AU99" s="118">
        <f t="shared" si="35"/>
        <v>1505</v>
      </c>
    </row>
    <row r="100" spans="43:47" hidden="1" x14ac:dyDescent="0.25">
      <c r="AQ100" s="111" t="str">
        <f t="shared" si="0"/>
        <v>6/2028</v>
      </c>
      <c r="AR100" s="111">
        <v>6</v>
      </c>
      <c r="AS100" s="111">
        <v>2028</v>
      </c>
      <c r="AT100" s="111">
        <v>58</v>
      </c>
      <c r="AU100" s="118">
        <f t="shared" si="35"/>
        <v>1506</v>
      </c>
    </row>
    <row r="101" spans="43:47" hidden="1" x14ac:dyDescent="0.25">
      <c r="AQ101" s="111" t="str">
        <f t="shared" si="0"/>
        <v>7/2028</v>
      </c>
      <c r="AR101" s="111">
        <v>7</v>
      </c>
      <c r="AS101" s="111">
        <v>2028</v>
      </c>
      <c r="AT101" s="111">
        <v>59</v>
      </c>
      <c r="AU101" s="118">
        <f t="shared" si="35"/>
        <v>1507</v>
      </c>
    </row>
    <row r="102" spans="43:47" ht="21" hidden="1" customHeight="1" x14ac:dyDescent="0.25">
      <c r="AQ102" s="111" t="str">
        <f t="shared" si="0"/>
        <v>8/2028</v>
      </c>
      <c r="AR102" s="111">
        <v>8</v>
      </c>
      <c r="AS102" s="111">
        <v>2028</v>
      </c>
      <c r="AT102" s="111">
        <v>60</v>
      </c>
      <c r="AU102" s="118">
        <f t="shared" si="35"/>
        <v>1508</v>
      </c>
    </row>
    <row r="103" spans="43:47" hidden="1" x14ac:dyDescent="0.25">
      <c r="AQ103" s="111" t="str">
        <f t="shared" si="0"/>
        <v>9/2028</v>
      </c>
      <c r="AR103" s="111">
        <v>9</v>
      </c>
      <c r="AS103" s="111">
        <v>2028</v>
      </c>
      <c r="AT103" s="111">
        <v>61</v>
      </c>
      <c r="AU103" s="118">
        <f t="shared" si="35"/>
        <v>1509</v>
      </c>
    </row>
    <row r="104" spans="43:47" hidden="1" x14ac:dyDescent="0.25">
      <c r="AQ104" s="111" t="str">
        <f t="shared" si="0"/>
        <v>10/2028</v>
      </c>
      <c r="AR104" s="111">
        <v>10</v>
      </c>
      <c r="AS104" s="111">
        <v>2028</v>
      </c>
      <c r="AT104" s="111">
        <v>62</v>
      </c>
      <c r="AU104" s="118">
        <f t="shared" si="35"/>
        <v>1510</v>
      </c>
    </row>
    <row r="105" spans="43:47" hidden="1" x14ac:dyDescent="0.25">
      <c r="AQ105" s="111" t="str">
        <f t="shared" si="0"/>
        <v>11/2028</v>
      </c>
      <c r="AR105" s="111">
        <v>11</v>
      </c>
      <c r="AS105" s="111">
        <v>2028</v>
      </c>
      <c r="AT105" s="111">
        <v>63</v>
      </c>
      <c r="AU105" s="118">
        <f t="shared" si="35"/>
        <v>1511</v>
      </c>
    </row>
    <row r="106" spans="43:47" hidden="1" x14ac:dyDescent="0.25">
      <c r="AQ106" s="111" t="str">
        <f t="shared" si="0"/>
        <v>12/2028</v>
      </c>
      <c r="AR106" s="111">
        <v>12</v>
      </c>
      <c r="AS106" s="111">
        <v>2028</v>
      </c>
      <c r="AT106" s="111">
        <v>64</v>
      </c>
      <c r="AU106" s="118">
        <f t="shared" si="35"/>
        <v>1512</v>
      </c>
    </row>
    <row r="107" spans="43:47" hidden="1" x14ac:dyDescent="0.25">
      <c r="AQ107" s="111" t="str">
        <f t="shared" si="0"/>
        <v>1/2029</v>
      </c>
      <c r="AR107" s="111">
        <v>1</v>
      </c>
      <c r="AS107" s="111">
        <v>2029</v>
      </c>
      <c r="AT107" s="111">
        <v>65</v>
      </c>
      <c r="AU107" s="111">
        <v>1601</v>
      </c>
    </row>
    <row r="108" spans="43:47" hidden="1" x14ac:dyDescent="0.25">
      <c r="AQ108" s="111" t="str">
        <f t="shared" ref="AQ108:AQ171" si="36">CONCATENATE(AR108,"/",AS108)</f>
        <v>2/2029</v>
      </c>
      <c r="AR108" s="111">
        <v>2</v>
      </c>
      <c r="AS108" s="111">
        <v>2029</v>
      </c>
      <c r="AT108" s="111">
        <v>66</v>
      </c>
      <c r="AU108" s="118">
        <f>AU107+1</f>
        <v>1602</v>
      </c>
    </row>
    <row r="109" spans="43:47" hidden="1" x14ac:dyDescent="0.25">
      <c r="AQ109" s="111" t="str">
        <f t="shared" si="36"/>
        <v>3/2029</v>
      </c>
      <c r="AR109" s="111">
        <v>3</v>
      </c>
      <c r="AS109" s="111">
        <v>2029</v>
      </c>
      <c r="AT109" s="111">
        <v>67</v>
      </c>
      <c r="AU109" s="118">
        <f t="shared" ref="AU109:AU118" si="37">AU108+1</f>
        <v>1603</v>
      </c>
    </row>
    <row r="110" spans="43:47" hidden="1" x14ac:dyDescent="0.25">
      <c r="AQ110" s="111" t="str">
        <f t="shared" si="36"/>
        <v>4/2029</v>
      </c>
      <c r="AR110" s="111">
        <v>4</v>
      </c>
      <c r="AS110" s="111">
        <v>2029</v>
      </c>
      <c r="AT110" s="111">
        <v>68</v>
      </c>
      <c r="AU110" s="118">
        <f t="shared" si="37"/>
        <v>1604</v>
      </c>
    </row>
    <row r="111" spans="43:47" hidden="1" x14ac:dyDescent="0.25">
      <c r="AQ111" s="111" t="str">
        <f t="shared" si="36"/>
        <v>5/2029</v>
      </c>
      <c r="AR111" s="111">
        <v>5</v>
      </c>
      <c r="AS111" s="111">
        <v>2029</v>
      </c>
      <c r="AT111" s="111">
        <v>69</v>
      </c>
      <c r="AU111" s="118">
        <f t="shared" si="37"/>
        <v>1605</v>
      </c>
    </row>
    <row r="112" spans="43:47" hidden="1" x14ac:dyDescent="0.25">
      <c r="AQ112" s="111" t="str">
        <f t="shared" si="36"/>
        <v>6/2029</v>
      </c>
      <c r="AR112" s="111">
        <v>6</v>
      </c>
      <c r="AS112" s="111">
        <v>2029</v>
      </c>
      <c r="AT112" s="111">
        <v>70</v>
      </c>
      <c r="AU112" s="118">
        <f t="shared" si="37"/>
        <v>1606</v>
      </c>
    </row>
    <row r="113" spans="43:47" hidden="1" x14ac:dyDescent="0.25">
      <c r="AQ113" s="111" t="str">
        <f t="shared" si="36"/>
        <v>7/2029</v>
      </c>
      <c r="AR113" s="111">
        <v>7</v>
      </c>
      <c r="AS113" s="111">
        <v>2029</v>
      </c>
      <c r="AT113" s="111">
        <v>71</v>
      </c>
      <c r="AU113" s="118">
        <f t="shared" si="37"/>
        <v>1607</v>
      </c>
    </row>
    <row r="114" spans="43:47" hidden="1" x14ac:dyDescent="0.25">
      <c r="AQ114" s="111" t="str">
        <f t="shared" si="36"/>
        <v>8/2029</v>
      </c>
      <c r="AR114" s="111">
        <v>8</v>
      </c>
      <c r="AS114" s="111">
        <v>2029</v>
      </c>
      <c r="AT114" s="111">
        <v>72</v>
      </c>
      <c r="AU114" s="118">
        <f t="shared" si="37"/>
        <v>1608</v>
      </c>
    </row>
    <row r="115" spans="43:47" hidden="1" x14ac:dyDescent="0.25">
      <c r="AQ115" s="111" t="str">
        <f t="shared" si="36"/>
        <v>9/2029</v>
      </c>
      <c r="AR115" s="111">
        <v>9</v>
      </c>
      <c r="AS115" s="111">
        <v>2029</v>
      </c>
      <c r="AT115" s="111">
        <v>73</v>
      </c>
      <c r="AU115" s="118">
        <f t="shared" si="37"/>
        <v>1609</v>
      </c>
    </row>
    <row r="116" spans="43:47" hidden="1" x14ac:dyDescent="0.25">
      <c r="AQ116" s="111" t="str">
        <f t="shared" si="36"/>
        <v>10/2029</v>
      </c>
      <c r="AR116" s="111">
        <v>10</v>
      </c>
      <c r="AS116" s="111">
        <v>2029</v>
      </c>
      <c r="AT116" s="111">
        <v>74</v>
      </c>
      <c r="AU116" s="118">
        <f t="shared" si="37"/>
        <v>1610</v>
      </c>
    </row>
    <row r="117" spans="43:47" hidden="1" x14ac:dyDescent="0.25">
      <c r="AQ117" s="111" t="str">
        <f t="shared" si="36"/>
        <v>11/2029</v>
      </c>
      <c r="AR117" s="111">
        <v>11</v>
      </c>
      <c r="AS117" s="111">
        <v>2029</v>
      </c>
      <c r="AT117" s="111">
        <v>75</v>
      </c>
      <c r="AU117" s="118">
        <f t="shared" si="37"/>
        <v>1611</v>
      </c>
    </row>
    <row r="118" spans="43:47" hidden="1" x14ac:dyDescent="0.25">
      <c r="AQ118" s="111" t="str">
        <f t="shared" si="36"/>
        <v>12/2029</v>
      </c>
      <c r="AR118" s="111">
        <v>12</v>
      </c>
      <c r="AS118" s="111">
        <v>2029</v>
      </c>
      <c r="AT118" s="111">
        <v>76</v>
      </c>
      <c r="AU118" s="118">
        <f t="shared" si="37"/>
        <v>1612</v>
      </c>
    </row>
    <row r="119" spans="43:47" hidden="1" x14ac:dyDescent="0.25">
      <c r="AQ119" s="111" t="str">
        <f t="shared" si="36"/>
        <v>1/2030</v>
      </c>
      <c r="AR119" s="111">
        <v>1</v>
      </c>
      <c r="AS119" s="111">
        <v>2030</v>
      </c>
      <c r="AT119" s="111">
        <v>77</v>
      </c>
      <c r="AU119" s="111">
        <v>1701</v>
      </c>
    </row>
    <row r="120" spans="43:47" hidden="1" x14ac:dyDescent="0.25">
      <c r="AQ120" s="111" t="str">
        <f t="shared" si="36"/>
        <v>2/2030</v>
      </c>
      <c r="AR120" s="111">
        <v>2</v>
      </c>
      <c r="AS120" s="111">
        <v>2030</v>
      </c>
      <c r="AT120" s="111">
        <v>78</v>
      </c>
      <c r="AU120" s="118">
        <f>AU119+1</f>
        <v>1702</v>
      </c>
    </row>
    <row r="121" spans="43:47" hidden="1" x14ac:dyDescent="0.25">
      <c r="AQ121" s="111" t="str">
        <f t="shared" si="36"/>
        <v>3/2030</v>
      </c>
      <c r="AR121" s="111">
        <v>3</v>
      </c>
      <c r="AS121" s="111">
        <v>2030</v>
      </c>
      <c r="AT121" s="111">
        <v>79</v>
      </c>
      <c r="AU121" s="118">
        <f t="shared" ref="AU121:AU130" si="38">AU120+1</f>
        <v>1703</v>
      </c>
    </row>
    <row r="122" spans="43:47" hidden="1" x14ac:dyDescent="0.25">
      <c r="AQ122" s="111" t="str">
        <f t="shared" si="36"/>
        <v>4/2030</v>
      </c>
      <c r="AR122" s="111">
        <v>4</v>
      </c>
      <c r="AS122" s="111">
        <v>2030</v>
      </c>
      <c r="AT122" s="111">
        <v>80</v>
      </c>
      <c r="AU122" s="118">
        <f t="shared" si="38"/>
        <v>1704</v>
      </c>
    </row>
    <row r="123" spans="43:47" hidden="1" x14ac:dyDescent="0.25">
      <c r="AQ123" s="111" t="str">
        <f t="shared" si="36"/>
        <v>5/2030</v>
      </c>
      <c r="AR123" s="111">
        <v>5</v>
      </c>
      <c r="AS123" s="111">
        <v>2030</v>
      </c>
      <c r="AT123" s="111">
        <v>81</v>
      </c>
      <c r="AU123" s="118">
        <f t="shared" si="38"/>
        <v>1705</v>
      </c>
    </row>
    <row r="124" spans="43:47" hidden="1" x14ac:dyDescent="0.25">
      <c r="AQ124" s="111" t="str">
        <f t="shared" si="36"/>
        <v>6/2030</v>
      </c>
      <c r="AR124" s="111">
        <v>6</v>
      </c>
      <c r="AS124" s="111">
        <v>2030</v>
      </c>
      <c r="AT124" s="111">
        <v>82</v>
      </c>
      <c r="AU124" s="118">
        <f t="shared" si="38"/>
        <v>1706</v>
      </c>
    </row>
    <row r="125" spans="43:47" hidden="1" x14ac:dyDescent="0.25">
      <c r="AQ125" s="111" t="str">
        <f t="shared" si="36"/>
        <v>7/2030</v>
      </c>
      <c r="AR125" s="111">
        <v>7</v>
      </c>
      <c r="AS125" s="111">
        <v>2030</v>
      </c>
      <c r="AT125" s="111">
        <v>83</v>
      </c>
      <c r="AU125" s="118">
        <f t="shared" si="38"/>
        <v>1707</v>
      </c>
    </row>
    <row r="126" spans="43:47" hidden="1" x14ac:dyDescent="0.25">
      <c r="AQ126" s="111" t="str">
        <f t="shared" si="36"/>
        <v>8/2030</v>
      </c>
      <c r="AR126" s="111">
        <v>8</v>
      </c>
      <c r="AS126" s="111">
        <v>2030</v>
      </c>
      <c r="AT126" s="111">
        <v>84</v>
      </c>
      <c r="AU126" s="118">
        <f t="shared" si="38"/>
        <v>1708</v>
      </c>
    </row>
    <row r="127" spans="43:47" hidden="1" x14ac:dyDescent="0.25">
      <c r="AQ127" s="111" t="str">
        <f t="shared" si="36"/>
        <v>9/2030</v>
      </c>
      <c r="AR127" s="111">
        <v>9</v>
      </c>
      <c r="AS127" s="111">
        <v>2030</v>
      </c>
      <c r="AT127" s="111">
        <v>85</v>
      </c>
      <c r="AU127" s="118">
        <f t="shared" si="38"/>
        <v>1709</v>
      </c>
    </row>
    <row r="128" spans="43:47" hidden="1" x14ac:dyDescent="0.25">
      <c r="AQ128" s="111" t="str">
        <f t="shared" si="36"/>
        <v>10/2030</v>
      </c>
      <c r="AR128" s="111">
        <v>10</v>
      </c>
      <c r="AS128" s="111">
        <v>2030</v>
      </c>
      <c r="AT128" s="111">
        <v>86</v>
      </c>
      <c r="AU128" s="118">
        <f t="shared" si="38"/>
        <v>1710</v>
      </c>
    </row>
    <row r="129" spans="43:47" hidden="1" x14ac:dyDescent="0.25">
      <c r="AQ129" s="111" t="str">
        <f t="shared" si="36"/>
        <v>11/2030</v>
      </c>
      <c r="AR129" s="111">
        <v>11</v>
      </c>
      <c r="AS129" s="111">
        <v>2030</v>
      </c>
      <c r="AT129" s="111">
        <v>87</v>
      </c>
      <c r="AU129" s="118">
        <f t="shared" si="38"/>
        <v>1711</v>
      </c>
    </row>
    <row r="130" spans="43:47" hidden="1" x14ac:dyDescent="0.25">
      <c r="AQ130" s="111" t="str">
        <f t="shared" si="36"/>
        <v>12/2030</v>
      </c>
      <c r="AR130" s="111">
        <v>12</v>
      </c>
      <c r="AS130" s="111">
        <v>2030</v>
      </c>
      <c r="AT130" s="111">
        <v>88</v>
      </c>
      <c r="AU130" s="118">
        <f t="shared" si="38"/>
        <v>1712</v>
      </c>
    </row>
    <row r="131" spans="43:47" hidden="1" x14ac:dyDescent="0.25">
      <c r="AQ131" s="111" t="str">
        <f t="shared" si="36"/>
        <v>1/2031</v>
      </c>
      <c r="AR131" s="111">
        <v>1</v>
      </c>
      <c r="AS131" s="111">
        <v>2031</v>
      </c>
      <c r="AT131" s="111">
        <v>89</v>
      </c>
      <c r="AU131" s="111">
        <v>1801</v>
      </c>
    </row>
    <row r="132" spans="43:47" hidden="1" x14ac:dyDescent="0.25">
      <c r="AQ132" s="111" t="str">
        <f t="shared" si="36"/>
        <v>2/2031</v>
      </c>
      <c r="AR132" s="111">
        <v>2</v>
      </c>
      <c r="AS132" s="111">
        <v>2031</v>
      </c>
      <c r="AT132" s="111">
        <v>90</v>
      </c>
      <c r="AU132" s="118">
        <f>AU131+1</f>
        <v>1802</v>
      </c>
    </row>
    <row r="133" spans="43:47" hidden="1" x14ac:dyDescent="0.25">
      <c r="AQ133" s="111" t="str">
        <f t="shared" si="36"/>
        <v>3/2031</v>
      </c>
      <c r="AR133" s="111">
        <v>3</v>
      </c>
      <c r="AS133" s="111">
        <v>2031</v>
      </c>
      <c r="AT133" s="111">
        <v>91</v>
      </c>
      <c r="AU133" s="118">
        <f t="shared" ref="AU133:AU142" si="39">AU132+1</f>
        <v>1803</v>
      </c>
    </row>
    <row r="134" spans="43:47" hidden="1" x14ac:dyDescent="0.25">
      <c r="AQ134" s="111" t="str">
        <f t="shared" si="36"/>
        <v>4/2031</v>
      </c>
      <c r="AR134" s="111">
        <v>4</v>
      </c>
      <c r="AS134" s="111">
        <v>2031</v>
      </c>
      <c r="AT134" s="111">
        <v>92</v>
      </c>
      <c r="AU134" s="118">
        <f t="shared" si="39"/>
        <v>1804</v>
      </c>
    </row>
    <row r="135" spans="43:47" hidden="1" x14ac:dyDescent="0.25">
      <c r="AQ135" s="111" t="str">
        <f t="shared" si="36"/>
        <v>5/2031</v>
      </c>
      <c r="AR135" s="111">
        <v>5</v>
      </c>
      <c r="AS135" s="111">
        <v>2031</v>
      </c>
      <c r="AT135" s="111">
        <v>93</v>
      </c>
      <c r="AU135" s="118">
        <f t="shared" si="39"/>
        <v>1805</v>
      </c>
    </row>
    <row r="136" spans="43:47" hidden="1" x14ac:dyDescent="0.25">
      <c r="AQ136" s="111" t="str">
        <f t="shared" si="36"/>
        <v>6/2031</v>
      </c>
      <c r="AR136" s="111">
        <v>6</v>
      </c>
      <c r="AS136" s="111">
        <v>2031</v>
      </c>
      <c r="AT136" s="111">
        <v>94</v>
      </c>
      <c r="AU136" s="118">
        <f t="shared" si="39"/>
        <v>1806</v>
      </c>
    </row>
    <row r="137" spans="43:47" hidden="1" x14ac:dyDescent="0.25">
      <c r="AQ137" s="111" t="str">
        <f t="shared" si="36"/>
        <v>7/2031</v>
      </c>
      <c r="AR137" s="111">
        <v>7</v>
      </c>
      <c r="AS137" s="111">
        <v>2031</v>
      </c>
      <c r="AT137" s="111">
        <v>95</v>
      </c>
      <c r="AU137" s="118">
        <f t="shared" si="39"/>
        <v>1807</v>
      </c>
    </row>
    <row r="138" spans="43:47" hidden="1" x14ac:dyDescent="0.25">
      <c r="AQ138" s="111" t="str">
        <f t="shared" si="36"/>
        <v>8/2031</v>
      </c>
      <c r="AR138" s="111">
        <v>8</v>
      </c>
      <c r="AS138" s="111">
        <v>2031</v>
      </c>
      <c r="AT138" s="111">
        <v>96</v>
      </c>
      <c r="AU138" s="118">
        <f t="shared" si="39"/>
        <v>1808</v>
      </c>
    </row>
    <row r="139" spans="43:47" hidden="1" x14ac:dyDescent="0.25">
      <c r="AQ139" s="111" t="str">
        <f t="shared" si="36"/>
        <v>9/2031</v>
      </c>
      <c r="AR139" s="111">
        <v>9</v>
      </c>
      <c r="AS139" s="111">
        <v>2031</v>
      </c>
      <c r="AT139" s="111">
        <v>97</v>
      </c>
      <c r="AU139" s="118">
        <f t="shared" si="39"/>
        <v>1809</v>
      </c>
    </row>
    <row r="140" spans="43:47" hidden="1" x14ac:dyDescent="0.25">
      <c r="AQ140" s="111" t="str">
        <f t="shared" si="36"/>
        <v>10/2031</v>
      </c>
      <c r="AR140" s="111">
        <v>10</v>
      </c>
      <c r="AS140" s="111">
        <v>2031</v>
      </c>
      <c r="AT140" s="111">
        <v>98</v>
      </c>
      <c r="AU140" s="118">
        <f t="shared" si="39"/>
        <v>1810</v>
      </c>
    </row>
    <row r="141" spans="43:47" hidden="1" x14ac:dyDescent="0.25">
      <c r="AQ141" s="111" t="str">
        <f t="shared" si="36"/>
        <v>11/2031</v>
      </c>
      <c r="AR141" s="111">
        <v>11</v>
      </c>
      <c r="AS141" s="111">
        <v>2031</v>
      </c>
      <c r="AT141" s="111">
        <v>99</v>
      </c>
      <c r="AU141" s="118">
        <f t="shared" si="39"/>
        <v>1811</v>
      </c>
    </row>
    <row r="142" spans="43:47" hidden="1" x14ac:dyDescent="0.25">
      <c r="AQ142" s="111" t="str">
        <f t="shared" si="36"/>
        <v>12/2031</v>
      </c>
      <c r="AR142" s="111">
        <v>12</v>
      </c>
      <c r="AS142" s="111">
        <v>2031</v>
      </c>
      <c r="AT142" s="111">
        <v>100</v>
      </c>
      <c r="AU142" s="118">
        <f t="shared" si="39"/>
        <v>1812</v>
      </c>
    </row>
    <row r="143" spans="43:47" hidden="1" x14ac:dyDescent="0.25">
      <c r="AQ143" s="111" t="str">
        <f t="shared" si="36"/>
        <v>1/2032</v>
      </c>
      <c r="AR143" s="111">
        <v>1</v>
      </c>
      <c r="AS143" s="111">
        <v>2032</v>
      </c>
      <c r="AT143" s="111">
        <v>101</v>
      </c>
      <c r="AU143" s="111">
        <v>1901</v>
      </c>
    </row>
    <row r="144" spans="43:47" hidden="1" x14ac:dyDescent="0.25">
      <c r="AQ144" s="111" t="str">
        <f t="shared" si="36"/>
        <v>2/2032</v>
      </c>
      <c r="AR144" s="111">
        <v>2</v>
      </c>
      <c r="AS144" s="111">
        <v>2032</v>
      </c>
      <c r="AT144" s="111">
        <v>102</v>
      </c>
      <c r="AU144" s="118">
        <f>AU143+1</f>
        <v>1902</v>
      </c>
    </row>
    <row r="145" spans="43:47" hidden="1" x14ac:dyDescent="0.25">
      <c r="AQ145" s="111" t="str">
        <f t="shared" si="36"/>
        <v>3/2032</v>
      </c>
      <c r="AR145" s="111">
        <v>3</v>
      </c>
      <c r="AS145" s="111">
        <v>2032</v>
      </c>
      <c r="AT145" s="111">
        <v>103</v>
      </c>
      <c r="AU145" s="118">
        <f t="shared" ref="AU145:AU154" si="40">AU144+1</f>
        <v>1903</v>
      </c>
    </row>
    <row r="146" spans="43:47" hidden="1" x14ac:dyDescent="0.25">
      <c r="AQ146" s="111" t="str">
        <f t="shared" si="36"/>
        <v>4/2032</v>
      </c>
      <c r="AR146" s="111">
        <v>4</v>
      </c>
      <c r="AS146" s="111">
        <v>2032</v>
      </c>
      <c r="AT146" s="111">
        <v>104</v>
      </c>
      <c r="AU146" s="118">
        <f t="shared" si="40"/>
        <v>1904</v>
      </c>
    </row>
    <row r="147" spans="43:47" hidden="1" x14ac:dyDescent="0.25">
      <c r="AQ147" s="111" t="str">
        <f t="shared" si="36"/>
        <v>5/2032</v>
      </c>
      <c r="AR147" s="111">
        <v>5</v>
      </c>
      <c r="AS147" s="111">
        <v>2032</v>
      </c>
      <c r="AT147" s="111">
        <v>105</v>
      </c>
      <c r="AU147" s="118">
        <f t="shared" si="40"/>
        <v>1905</v>
      </c>
    </row>
    <row r="148" spans="43:47" hidden="1" x14ac:dyDescent="0.25">
      <c r="AQ148" s="111" t="str">
        <f t="shared" si="36"/>
        <v>6/2032</v>
      </c>
      <c r="AR148" s="111">
        <v>6</v>
      </c>
      <c r="AS148" s="111">
        <v>2032</v>
      </c>
      <c r="AT148" s="111">
        <v>106</v>
      </c>
      <c r="AU148" s="118">
        <f t="shared" si="40"/>
        <v>1906</v>
      </c>
    </row>
    <row r="149" spans="43:47" hidden="1" x14ac:dyDescent="0.25">
      <c r="AQ149" s="111" t="str">
        <f t="shared" si="36"/>
        <v>7/2032</v>
      </c>
      <c r="AR149" s="111">
        <v>7</v>
      </c>
      <c r="AS149" s="111">
        <v>2032</v>
      </c>
      <c r="AT149" s="111">
        <v>107</v>
      </c>
      <c r="AU149" s="118">
        <f t="shared" si="40"/>
        <v>1907</v>
      </c>
    </row>
    <row r="150" spans="43:47" hidden="1" x14ac:dyDescent="0.25">
      <c r="AQ150" s="111" t="str">
        <f t="shared" si="36"/>
        <v>8/2032</v>
      </c>
      <c r="AR150" s="111">
        <v>8</v>
      </c>
      <c r="AS150" s="111">
        <v>2032</v>
      </c>
      <c r="AT150" s="111">
        <v>108</v>
      </c>
      <c r="AU150" s="118">
        <f t="shared" si="40"/>
        <v>1908</v>
      </c>
    </row>
    <row r="151" spans="43:47" hidden="1" x14ac:dyDescent="0.25">
      <c r="AQ151" s="111" t="str">
        <f t="shared" si="36"/>
        <v>9/2032</v>
      </c>
      <c r="AR151" s="111">
        <v>9</v>
      </c>
      <c r="AS151" s="111">
        <v>2032</v>
      </c>
      <c r="AT151" s="111">
        <v>109</v>
      </c>
      <c r="AU151" s="118">
        <f t="shared" si="40"/>
        <v>1909</v>
      </c>
    </row>
    <row r="152" spans="43:47" hidden="1" x14ac:dyDescent="0.25">
      <c r="AQ152" s="111" t="str">
        <f t="shared" si="36"/>
        <v>10/2032</v>
      </c>
      <c r="AR152" s="111">
        <v>10</v>
      </c>
      <c r="AS152" s="111">
        <v>2032</v>
      </c>
      <c r="AT152" s="111">
        <v>110</v>
      </c>
      <c r="AU152" s="118">
        <f t="shared" si="40"/>
        <v>1910</v>
      </c>
    </row>
    <row r="153" spans="43:47" hidden="1" x14ac:dyDescent="0.25">
      <c r="AQ153" s="111" t="str">
        <f t="shared" si="36"/>
        <v>11/2032</v>
      </c>
      <c r="AR153" s="111">
        <v>11</v>
      </c>
      <c r="AS153" s="111">
        <v>2032</v>
      </c>
      <c r="AT153" s="111">
        <v>111</v>
      </c>
      <c r="AU153" s="118">
        <f t="shared" si="40"/>
        <v>1911</v>
      </c>
    </row>
    <row r="154" spans="43:47" hidden="1" x14ac:dyDescent="0.25">
      <c r="AQ154" s="111" t="str">
        <f t="shared" si="36"/>
        <v>12/2032</v>
      </c>
      <c r="AR154" s="111">
        <v>12</v>
      </c>
      <c r="AS154" s="111">
        <v>2032</v>
      </c>
      <c r="AT154" s="111">
        <v>112</v>
      </c>
      <c r="AU154" s="118">
        <f t="shared" si="40"/>
        <v>1912</v>
      </c>
    </row>
    <row r="155" spans="43:47" hidden="1" x14ac:dyDescent="0.25">
      <c r="AQ155" s="111" t="str">
        <f t="shared" si="36"/>
        <v>1/2033</v>
      </c>
      <c r="AR155" s="111">
        <v>1</v>
      </c>
      <c r="AS155" s="111">
        <v>2033</v>
      </c>
      <c r="AT155" s="111">
        <v>113</v>
      </c>
      <c r="AU155" s="111">
        <v>2001</v>
      </c>
    </row>
    <row r="156" spans="43:47" hidden="1" x14ac:dyDescent="0.25">
      <c r="AQ156" s="111" t="str">
        <f t="shared" si="36"/>
        <v>2/2033</v>
      </c>
      <c r="AR156" s="111">
        <v>2</v>
      </c>
      <c r="AS156" s="111">
        <v>2033</v>
      </c>
      <c r="AT156" s="111">
        <v>114</v>
      </c>
      <c r="AU156" s="118">
        <f>AU155+1</f>
        <v>2002</v>
      </c>
    </row>
    <row r="157" spans="43:47" hidden="1" x14ac:dyDescent="0.25">
      <c r="AQ157" s="111" t="str">
        <f t="shared" si="36"/>
        <v>3/2033</v>
      </c>
      <c r="AR157" s="111">
        <v>3</v>
      </c>
      <c r="AS157" s="111">
        <v>2033</v>
      </c>
      <c r="AT157" s="111">
        <v>115</v>
      </c>
      <c r="AU157" s="118">
        <f t="shared" ref="AU157:AU166" si="41">AU156+1</f>
        <v>2003</v>
      </c>
    </row>
    <row r="158" spans="43:47" hidden="1" x14ac:dyDescent="0.25">
      <c r="AQ158" s="111" t="str">
        <f t="shared" si="36"/>
        <v>4/2033</v>
      </c>
      <c r="AR158" s="111">
        <v>4</v>
      </c>
      <c r="AS158" s="111">
        <v>2033</v>
      </c>
      <c r="AT158" s="111">
        <v>116</v>
      </c>
      <c r="AU158" s="118">
        <f t="shared" si="41"/>
        <v>2004</v>
      </c>
    </row>
    <row r="159" spans="43:47" hidden="1" x14ac:dyDescent="0.25">
      <c r="AQ159" s="111" t="str">
        <f t="shared" si="36"/>
        <v>5/2033</v>
      </c>
      <c r="AR159" s="111">
        <v>5</v>
      </c>
      <c r="AS159" s="111">
        <v>2033</v>
      </c>
      <c r="AT159" s="111">
        <v>117</v>
      </c>
      <c r="AU159" s="118">
        <f t="shared" si="41"/>
        <v>2005</v>
      </c>
    </row>
    <row r="160" spans="43:47" hidden="1" x14ac:dyDescent="0.25">
      <c r="AQ160" s="111" t="str">
        <f t="shared" si="36"/>
        <v>6/2033</v>
      </c>
      <c r="AR160" s="111">
        <v>6</v>
      </c>
      <c r="AS160" s="111">
        <v>2033</v>
      </c>
      <c r="AT160" s="111">
        <v>118</v>
      </c>
      <c r="AU160" s="118">
        <f t="shared" si="41"/>
        <v>2006</v>
      </c>
    </row>
    <row r="161" spans="43:47" hidden="1" x14ac:dyDescent="0.25">
      <c r="AQ161" s="111" t="str">
        <f t="shared" si="36"/>
        <v>7/2033</v>
      </c>
      <c r="AR161" s="111">
        <v>7</v>
      </c>
      <c r="AS161" s="111">
        <v>2033</v>
      </c>
      <c r="AT161" s="111">
        <v>119</v>
      </c>
      <c r="AU161" s="118">
        <f t="shared" si="41"/>
        <v>2007</v>
      </c>
    </row>
    <row r="162" spans="43:47" hidden="1" x14ac:dyDescent="0.25">
      <c r="AQ162" s="111" t="str">
        <f t="shared" si="36"/>
        <v>8/2033</v>
      </c>
      <c r="AR162" s="111">
        <v>8</v>
      </c>
      <c r="AS162" s="111">
        <v>2033</v>
      </c>
      <c r="AT162" s="111">
        <v>120</v>
      </c>
      <c r="AU162" s="118">
        <f t="shared" si="41"/>
        <v>2008</v>
      </c>
    </row>
    <row r="163" spans="43:47" hidden="1" x14ac:dyDescent="0.25">
      <c r="AQ163" s="111" t="str">
        <f t="shared" si="36"/>
        <v>9/2033</v>
      </c>
      <c r="AR163" s="111">
        <v>9</v>
      </c>
      <c r="AS163" s="111">
        <v>2033</v>
      </c>
      <c r="AT163" s="111">
        <v>121</v>
      </c>
      <c r="AU163" s="118">
        <f t="shared" si="41"/>
        <v>2009</v>
      </c>
    </row>
    <row r="164" spans="43:47" hidden="1" x14ac:dyDescent="0.25">
      <c r="AQ164" s="111" t="str">
        <f t="shared" si="36"/>
        <v>10/2033</v>
      </c>
      <c r="AR164" s="111">
        <v>10</v>
      </c>
      <c r="AS164" s="111">
        <v>2033</v>
      </c>
      <c r="AT164" s="111">
        <v>122</v>
      </c>
      <c r="AU164" s="118">
        <f t="shared" si="41"/>
        <v>2010</v>
      </c>
    </row>
    <row r="165" spans="43:47" hidden="1" x14ac:dyDescent="0.25">
      <c r="AQ165" s="111" t="str">
        <f t="shared" si="36"/>
        <v>11/2033</v>
      </c>
      <c r="AR165" s="111">
        <v>11</v>
      </c>
      <c r="AS165" s="111">
        <v>2033</v>
      </c>
      <c r="AT165" s="111">
        <v>123</v>
      </c>
      <c r="AU165" s="118">
        <f t="shared" si="41"/>
        <v>2011</v>
      </c>
    </row>
    <row r="166" spans="43:47" hidden="1" x14ac:dyDescent="0.25">
      <c r="AQ166" s="111" t="str">
        <f t="shared" si="36"/>
        <v>12/2033</v>
      </c>
      <c r="AR166" s="111">
        <v>12</v>
      </c>
      <c r="AS166" s="111">
        <v>2033</v>
      </c>
      <c r="AT166" s="111">
        <v>124</v>
      </c>
      <c r="AU166" s="118">
        <f t="shared" si="41"/>
        <v>2012</v>
      </c>
    </row>
    <row r="167" spans="43:47" hidden="1" x14ac:dyDescent="0.25">
      <c r="AQ167" s="111" t="str">
        <f t="shared" si="36"/>
        <v>1/2034</v>
      </c>
      <c r="AR167" s="111">
        <v>1</v>
      </c>
      <c r="AS167" s="111">
        <v>2034</v>
      </c>
      <c r="AT167" s="111">
        <v>125</v>
      </c>
      <c r="AU167" s="111">
        <v>2101</v>
      </c>
    </row>
    <row r="168" spans="43:47" hidden="1" x14ac:dyDescent="0.25">
      <c r="AQ168" s="111" t="str">
        <f t="shared" si="36"/>
        <v>2/2034</v>
      </c>
      <c r="AR168" s="111">
        <v>2</v>
      </c>
      <c r="AS168" s="111">
        <v>2034</v>
      </c>
      <c r="AT168" s="111">
        <v>126</v>
      </c>
      <c r="AU168" s="118">
        <f>AU167+1</f>
        <v>2102</v>
      </c>
    </row>
    <row r="169" spans="43:47" hidden="1" x14ac:dyDescent="0.25">
      <c r="AQ169" s="111" t="str">
        <f t="shared" si="36"/>
        <v>3/2034</v>
      </c>
      <c r="AR169" s="111">
        <v>3</v>
      </c>
      <c r="AS169" s="111">
        <v>2034</v>
      </c>
      <c r="AT169" s="111">
        <v>127</v>
      </c>
      <c r="AU169" s="118">
        <f t="shared" ref="AU169:AU178" si="42">AU168+1</f>
        <v>2103</v>
      </c>
    </row>
    <row r="170" spans="43:47" hidden="1" x14ac:dyDescent="0.25">
      <c r="AQ170" s="111" t="str">
        <f t="shared" si="36"/>
        <v>4/2034</v>
      </c>
      <c r="AR170" s="111">
        <v>4</v>
      </c>
      <c r="AS170" s="111">
        <v>2034</v>
      </c>
      <c r="AT170" s="111">
        <v>128</v>
      </c>
      <c r="AU170" s="118">
        <f t="shared" si="42"/>
        <v>2104</v>
      </c>
    </row>
    <row r="171" spans="43:47" hidden="1" x14ac:dyDescent="0.25">
      <c r="AQ171" s="111" t="str">
        <f t="shared" si="36"/>
        <v>5/2034</v>
      </c>
      <c r="AR171" s="111">
        <v>5</v>
      </c>
      <c r="AS171" s="111">
        <v>2034</v>
      </c>
      <c r="AT171" s="111">
        <v>129</v>
      </c>
      <c r="AU171" s="118">
        <f t="shared" si="42"/>
        <v>2105</v>
      </c>
    </row>
    <row r="172" spans="43:47" hidden="1" x14ac:dyDescent="0.25">
      <c r="AQ172" s="111" t="str">
        <f t="shared" ref="AQ172:AQ235" si="43">CONCATENATE(AR172,"/",AS172)</f>
        <v>6/2034</v>
      </c>
      <c r="AR172" s="111">
        <v>6</v>
      </c>
      <c r="AS172" s="111">
        <v>2034</v>
      </c>
      <c r="AT172" s="111">
        <v>130</v>
      </c>
      <c r="AU172" s="118">
        <f t="shared" si="42"/>
        <v>2106</v>
      </c>
    </row>
    <row r="173" spans="43:47" hidden="1" x14ac:dyDescent="0.25">
      <c r="AQ173" s="111" t="str">
        <f t="shared" si="43"/>
        <v>7/2034</v>
      </c>
      <c r="AR173" s="111">
        <v>7</v>
      </c>
      <c r="AS173" s="111">
        <v>2034</v>
      </c>
      <c r="AT173" s="111">
        <v>131</v>
      </c>
      <c r="AU173" s="118">
        <f t="shared" si="42"/>
        <v>2107</v>
      </c>
    </row>
    <row r="174" spans="43:47" hidden="1" x14ac:dyDescent="0.25">
      <c r="AQ174" s="111" t="str">
        <f t="shared" si="43"/>
        <v>8/2034</v>
      </c>
      <c r="AR174" s="111">
        <v>8</v>
      </c>
      <c r="AS174" s="111">
        <v>2034</v>
      </c>
      <c r="AT174" s="111">
        <v>132</v>
      </c>
      <c r="AU174" s="118">
        <f t="shared" si="42"/>
        <v>2108</v>
      </c>
    </row>
    <row r="175" spans="43:47" hidden="1" x14ac:dyDescent="0.25">
      <c r="AQ175" s="111" t="str">
        <f t="shared" si="43"/>
        <v>9/2034</v>
      </c>
      <c r="AR175" s="111">
        <v>9</v>
      </c>
      <c r="AS175" s="111">
        <v>2034</v>
      </c>
      <c r="AT175" s="111">
        <v>133</v>
      </c>
      <c r="AU175" s="118">
        <f t="shared" si="42"/>
        <v>2109</v>
      </c>
    </row>
    <row r="176" spans="43:47" hidden="1" x14ac:dyDescent="0.25">
      <c r="AQ176" s="111" t="str">
        <f t="shared" si="43"/>
        <v>10/2034</v>
      </c>
      <c r="AR176" s="111">
        <v>10</v>
      </c>
      <c r="AS176" s="111">
        <v>2034</v>
      </c>
      <c r="AT176" s="111">
        <v>134</v>
      </c>
      <c r="AU176" s="118">
        <f t="shared" si="42"/>
        <v>2110</v>
      </c>
    </row>
    <row r="177" spans="43:47" hidden="1" x14ac:dyDescent="0.25">
      <c r="AQ177" s="111" t="str">
        <f t="shared" si="43"/>
        <v>11/2034</v>
      </c>
      <c r="AR177" s="111">
        <v>11</v>
      </c>
      <c r="AS177" s="111">
        <v>2034</v>
      </c>
      <c r="AT177" s="111">
        <v>135</v>
      </c>
      <c r="AU177" s="118">
        <f t="shared" si="42"/>
        <v>2111</v>
      </c>
    </row>
    <row r="178" spans="43:47" hidden="1" x14ac:dyDescent="0.25">
      <c r="AQ178" s="111" t="str">
        <f t="shared" si="43"/>
        <v>12/2034</v>
      </c>
      <c r="AR178" s="111">
        <v>12</v>
      </c>
      <c r="AS178" s="111">
        <v>2034</v>
      </c>
      <c r="AT178" s="111">
        <v>136</v>
      </c>
      <c r="AU178" s="118">
        <f t="shared" si="42"/>
        <v>2112</v>
      </c>
    </row>
    <row r="179" spans="43:47" hidden="1" x14ac:dyDescent="0.25">
      <c r="AQ179" s="111" t="str">
        <f t="shared" si="43"/>
        <v>1/2035</v>
      </c>
      <c r="AR179" s="111">
        <v>1</v>
      </c>
      <c r="AS179" s="111">
        <v>2035</v>
      </c>
      <c r="AT179" s="111">
        <v>137</v>
      </c>
      <c r="AU179" s="111">
        <v>2201</v>
      </c>
    </row>
    <row r="180" spans="43:47" hidden="1" x14ac:dyDescent="0.25">
      <c r="AQ180" s="111" t="str">
        <f t="shared" si="43"/>
        <v>2/2035</v>
      </c>
      <c r="AR180" s="111">
        <v>2</v>
      </c>
      <c r="AS180" s="111">
        <v>2035</v>
      </c>
      <c r="AT180" s="111">
        <v>138</v>
      </c>
      <c r="AU180" s="118">
        <f>AU179+1</f>
        <v>2202</v>
      </c>
    </row>
    <row r="181" spans="43:47" hidden="1" x14ac:dyDescent="0.25">
      <c r="AQ181" s="111" t="str">
        <f t="shared" si="43"/>
        <v>3/2035</v>
      </c>
      <c r="AR181" s="111">
        <v>3</v>
      </c>
      <c r="AS181" s="111">
        <v>2035</v>
      </c>
      <c r="AT181" s="111">
        <v>139</v>
      </c>
      <c r="AU181" s="118">
        <f t="shared" ref="AU181:AU190" si="44">AU180+1</f>
        <v>2203</v>
      </c>
    </row>
    <row r="182" spans="43:47" hidden="1" x14ac:dyDescent="0.25">
      <c r="AQ182" s="111" t="str">
        <f t="shared" si="43"/>
        <v>4/2035</v>
      </c>
      <c r="AR182" s="111">
        <v>4</v>
      </c>
      <c r="AS182" s="111">
        <v>2035</v>
      </c>
      <c r="AT182" s="111">
        <v>140</v>
      </c>
      <c r="AU182" s="118">
        <f t="shared" si="44"/>
        <v>2204</v>
      </c>
    </row>
    <row r="183" spans="43:47" hidden="1" x14ac:dyDescent="0.25">
      <c r="AQ183" s="111" t="str">
        <f t="shared" si="43"/>
        <v>5/2035</v>
      </c>
      <c r="AR183" s="111">
        <v>5</v>
      </c>
      <c r="AS183" s="111">
        <v>2035</v>
      </c>
      <c r="AT183" s="111">
        <v>141</v>
      </c>
      <c r="AU183" s="118">
        <f t="shared" si="44"/>
        <v>2205</v>
      </c>
    </row>
    <row r="184" spans="43:47" hidden="1" x14ac:dyDescent="0.25">
      <c r="AQ184" s="111" t="str">
        <f t="shared" si="43"/>
        <v>6/2035</v>
      </c>
      <c r="AR184" s="111">
        <v>6</v>
      </c>
      <c r="AS184" s="111">
        <v>2035</v>
      </c>
      <c r="AT184" s="111">
        <v>142</v>
      </c>
      <c r="AU184" s="118">
        <f t="shared" si="44"/>
        <v>2206</v>
      </c>
    </row>
    <row r="185" spans="43:47" hidden="1" x14ac:dyDescent="0.25">
      <c r="AQ185" s="111" t="str">
        <f t="shared" si="43"/>
        <v>7/2035</v>
      </c>
      <c r="AR185" s="111">
        <v>7</v>
      </c>
      <c r="AS185" s="111">
        <v>2035</v>
      </c>
      <c r="AT185" s="111">
        <v>143</v>
      </c>
      <c r="AU185" s="118">
        <f t="shared" si="44"/>
        <v>2207</v>
      </c>
    </row>
    <row r="186" spans="43:47" hidden="1" x14ac:dyDescent="0.25">
      <c r="AQ186" s="111" t="str">
        <f t="shared" si="43"/>
        <v>8/2035</v>
      </c>
      <c r="AR186" s="111">
        <v>8</v>
      </c>
      <c r="AS186" s="111">
        <v>2035</v>
      </c>
      <c r="AT186" s="111">
        <v>144</v>
      </c>
      <c r="AU186" s="118">
        <f t="shared" si="44"/>
        <v>2208</v>
      </c>
    </row>
    <row r="187" spans="43:47" hidden="1" x14ac:dyDescent="0.25">
      <c r="AQ187" s="111" t="str">
        <f t="shared" si="43"/>
        <v>9/2035</v>
      </c>
      <c r="AR187" s="111">
        <v>9</v>
      </c>
      <c r="AS187" s="111">
        <v>2035</v>
      </c>
      <c r="AT187" s="111">
        <v>145</v>
      </c>
      <c r="AU187" s="118">
        <f t="shared" si="44"/>
        <v>2209</v>
      </c>
    </row>
    <row r="188" spans="43:47" hidden="1" x14ac:dyDescent="0.25">
      <c r="AQ188" s="111" t="str">
        <f t="shared" si="43"/>
        <v>10/2035</v>
      </c>
      <c r="AR188" s="111">
        <v>10</v>
      </c>
      <c r="AS188" s="111">
        <v>2035</v>
      </c>
      <c r="AT188" s="111">
        <v>146</v>
      </c>
      <c r="AU188" s="118">
        <f t="shared" si="44"/>
        <v>2210</v>
      </c>
    </row>
    <row r="189" spans="43:47" hidden="1" x14ac:dyDescent="0.25">
      <c r="AQ189" s="111" t="str">
        <f t="shared" si="43"/>
        <v>11/2035</v>
      </c>
      <c r="AR189" s="111">
        <v>11</v>
      </c>
      <c r="AS189" s="111">
        <v>2035</v>
      </c>
      <c r="AT189" s="111">
        <v>147</v>
      </c>
      <c r="AU189" s="118">
        <f t="shared" si="44"/>
        <v>2211</v>
      </c>
    </row>
    <row r="190" spans="43:47" hidden="1" x14ac:dyDescent="0.25">
      <c r="AQ190" s="111" t="str">
        <f t="shared" si="43"/>
        <v>12/2035</v>
      </c>
      <c r="AR190" s="111">
        <v>12</v>
      </c>
      <c r="AS190" s="111">
        <v>2035</v>
      </c>
      <c r="AT190" s="111">
        <v>148</v>
      </c>
      <c r="AU190" s="118">
        <f t="shared" si="44"/>
        <v>2212</v>
      </c>
    </row>
    <row r="191" spans="43:47" hidden="1" x14ac:dyDescent="0.25">
      <c r="AQ191" s="111" t="str">
        <f t="shared" si="43"/>
        <v>1/2036</v>
      </c>
      <c r="AR191" s="111">
        <v>1</v>
      </c>
      <c r="AS191" s="111">
        <v>2036</v>
      </c>
      <c r="AT191" s="111">
        <v>149</v>
      </c>
      <c r="AU191" s="111">
        <v>2301</v>
      </c>
    </row>
    <row r="192" spans="43:47" hidden="1" x14ac:dyDescent="0.25">
      <c r="AQ192" s="111" t="str">
        <f t="shared" si="43"/>
        <v>2/2036</v>
      </c>
      <c r="AR192" s="111">
        <v>2</v>
      </c>
      <c r="AS192" s="111">
        <v>2036</v>
      </c>
      <c r="AT192" s="111">
        <v>150</v>
      </c>
      <c r="AU192" s="118">
        <f>AU191+1</f>
        <v>2302</v>
      </c>
    </row>
    <row r="193" spans="43:47" hidden="1" x14ac:dyDescent="0.25">
      <c r="AQ193" s="111" t="str">
        <f t="shared" si="43"/>
        <v>3/2036</v>
      </c>
      <c r="AR193" s="111">
        <v>3</v>
      </c>
      <c r="AS193" s="111">
        <v>2036</v>
      </c>
      <c r="AT193" s="111">
        <v>151</v>
      </c>
      <c r="AU193" s="118">
        <f t="shared" ref="AU193:AU202" si="45">AU192+1</f>
        <v>2303</v>
      </c>
    </row>
    <row r="194" spans="43:47" hidden="1" x14ac:dyDescent="0.25">
      <c r="AQ194" s="111" t="str">
        <f t="shared" si="43"/>
        <v>4/2036</v>
      </c>
      <c r="AR194" s="111">
        <v>4</v>
      </c>
      <c r="AS194" s="111">
        <v>2036</v>
      </c>
      <c r="AT194" s="111">
        <v>152</v>
      </c>
      <c r="AU194" s="118">
        <f t="shared" si="45"/>
        <v>2304</v>
      </c>
    </row>
    <row r="195" spans="43:47" hidden="1" x14ac:dyDescent="0.25">
      <c r="AQ195" s="111" t="str">
        <f t="shared" si="43"/>
        <v>5/2036</v>
      </c>
      <c r="AR195" s="111">
        <v>5</v>
      </c>
      <c r="AS195" s="111">
        <v>2036</v>
      </c>
      <c r="AT195" s="111">
        <v>153</v>
      </c>
      <c r="AU195" s="118">
        <f t="shared" si="45"/>
        <v>2305</v>
      </c>
    </row>
    <row r="196" spans="43:47" hidden="1" x14ac:dyDescent="0.25">
      <c r="AQ196" s="111" t="str">
        <f t="shared" si="43"/>
        <v>6/2036</v>
      </c>
      <c r="AR196" s="111">
        <v>6</v>
      </c>
      <c r="AS196" s="111">
        <v>2036</v>
      </c>
      <c r="AT196" s="111">
        <v>154</v>
      </c>
      <c r="AU196" s="118">
        <f t="shared" si="45"/>
        <v>2306</v>
      </c>
    </row>
    <row r="197" spans="43:47" hidden="1" x14ac:dyDescent="0.25">
      <c r="AQ197" s="111" t="str">
        <f t="shared" si="43"/>
        <v>7/2036</v>
      </c>
      <c r="AR197" s="111">
        <v>7</v>
      </c>
      <c r="AS197" s="111">
        <v>2036</v>
      </c>
      <c r="AT197" s="111">
        <v>155</v>
      </c>
      <c r="AU197" s="118">
        <f t="shared" si="45"/>
        <v>2307</v>
      </c>
    </row>
    <row r="198" spans="43:47" hidden="1" x14ac:dyDescent="0.25">
      <c r="AQ198" s="111" t="str">
        <f t="shared" si="43"/>
        <v>8/2036</v>
      </c>
      <c r="AR198" s="111">
        <v>8</v>
      </c>
      <c r="AS198" s="111">
        <v>2036</v>
      </c>
      <c r="AT198" s="111">
        <v>156</v>
      </c>
      <c r="AU198" s="118">
        <f t="shared" si="45"/>
        <v>2308</v>
      </c>
    </row>
    <row r="199" spans="43:47" hidden="1" x14ac:dyDescent="0.25">
      <c r="AQ199" s="111" t="str">
        <f t="shared" si="43"/>
        <v>9/2036</v>
      </c>
      <c r="AR199" s="111">
        <v>9</v>
      </c>
      <c r="AS199" s="111">
        <v>2036</v>
      </c>
      <c r="AT199" s="111">
        <v>157</v>
      </c>
      <c r="AU199" s="118">
        <f t="shared" si="45"/>
        <v>2309</v>
      </c>
    </row>
    <row r="200" spans="43:47" hidden="1" x14ac:dyDescent="0.25">
      <c r="AQ200" s="111" t="str">
        <f t="shared" si="43"/>
        <v>10/2036</v>
      </c>
      <c r="AR200" s="111">
        <v>10</v>
      </c>
      <c r="AS200" s="111">
        <v>2036</v>
      </c>
      <c r="AT200" s="111">
        <v>158</v>
      </c>
      <c r="AU200" s="118">
        <f t="shared" si="45"/>
        <v>2310</v>
      </c>
    </row>
    <row r="201" spans="43:47" hidden="1" x14ac:dyDescent="0.25">
      <c r="AQ201" s="111" t="str">
        <f t="shared" si="43"/>
        <v>11/2036</v>
      </c>
      <c r="AR201" s="111">
        <v>11</v>
      </c>
      <c r="AS201" s="111">
        <v>2036</v>
      </c>
      <c r="AT201" s="111">
        <v>159</v>
      </c>
      <c r="AU201" s="118">
        <f t="shared" si="45"/>
        <v>2311</v>
      </c>
    </row>
    <row r="202" spans="43:47" hidden="1" x14ac:dyDescent="0.25">
      <c r="AQ202" s="111" t="str">
        <f t="shared" si="43"/>
        <v>12/2036</v>
      </c>
      <c r="AR202" s="111">
        <v>12</v>
      </c>
      <c r="AS202" s="111">
        <v>2036</v>
      </c>
      <c r="AT202" s="111">
        <v>160</v>
      </c>
      <c r="AU202" s="118">
        <f t="shared" si="45"/>
        <v>2312</v>
      </c>
    </row>
    <row r="203" spans="43:47" hidden="1" x14ac:dyDescent="0.25">
      <c r="AQ203" s="111" t="str">
        <f t="shared" si="43"/>
        <v>1/2037</v>
      </c>
      <c r="AR203" s="111">
        <v>1</v>
      </c>
      <c r="AS203" s="111">
        <v>2037</v>
      </c>
      <c r="AT203" s="111">
        <v>161</v>
      </c>
      <c r="AU203" s="111">
        <v>2401</v>
      </c>
    </row>
    <row r="204" spans="43:47" hidden="1" x14ac:dyDescent="0.25">
      <c r="AQ204" s="111" t="str">
        <f t="shared" si="43"/>
        <v>2/2037</v>
      </c>
      <c r="AR204" s="111">
        <v>2</v>
      </c>
      <c r="AS204" s="111">
        <v>2037</v>
      </c>
      <c r="AT204" s="111">
        <v>162</v>
      </c>
      <c r="AU204" s="118">
        <f>AU203+1</f>
        <v>2402</v>
      </c>
    </row>
    <row r="205" spans="43:47" hidden="1" x14ac:dyDescent="0.25">
      <c r="AQ205" s="111" t="str">
        <f t="shared" si="43"/>
        <v>3/2037</v>
      </c>
      <c r="AR205" s="111">
        <v>3</v>
      </c>
      <c r="AS205" s="111">
        <v>2037</v>
      </c>
      <c r="AT205" s="111">
        <v>163</v>
      </c>
      <c r="AU205" s="118">
        <f t="shared" ref="AU205:AU214" si="46">AU204+1</f>
        <v>2403</v>
      </c>
    </row>
    <row r="206" spans="43:47" hidden="1" x14ac:dyDescent="0.25">
      <c r="AQ206" s="111" t="str">
        <f t="shared" si="43"/>
        <v>4/2037</v>
      </c>
      <c r="AR206" s="111">
        <v>4</v>
      </c>
      <c r="AS206" s="111">
        <v>2037</v>
      </c>
      <c r="AT206" s="111">
        <v>164</v>
      </c>
      <c r="AU206" s="118">
        <f t="shared" si="46"/>
        <v>2404</v>
      </c>
    </row>
    <row r="207" spans="43:47" hidden="1" x14ac:dyDescent="0.25">
      <c r="AQ207" s="111" t="str">
        <f t="shared" si="43"/>
        <v>5/2037</v>
      </c>
      <c r="AR207" s="111">
        <v>5</v>
      </c>
      <c r="AS207" s="111">
        <v>2037</v>
      </c>
      <c r="AT207" s="111">
        <v>165</v>
      </c>
      <c r="AU207" s="118">
        <f t="shared" si="46"/>
        <v>2405</v>
      </c>
    </row>
    <row r="208" spans="43:47" hidden="1" x14ac:dyDescent="0.25">
      <c r="AQ208" s="111" t="str">
        <f t="shared" si="43"/>
        <v>6/2037</v>
      </c>
      <c r="AR208" s="111">
        <v>6</v>
      </c>
      <c r="AS208" s="111">
        <v>2037</v>
      </c>
      <c r="AT208" s="111">
        <v>166</v>
      </c>
      <c r="AU208" s="118">
        <f t="shared" si="46"/>
        <v>2406</v>
      </c>
    </row>
    <row r="209" spans="43:47" hidden="1" x14ac:dyDescent="0.25">
      <c r="AQ209" s="111" t="str">
        <f t="shared" si="43"/>
        <v>7/2037</v>
      </c>
      <c r="AR209" s="111">
        <v>7</v>
      </c>
      <c r="AS209" s="111">
        <v>2037</v>
      </c>
      <c r="AT209" s="111">
        <v>167</v>
      </c>
      <c r="AU209" s="118">
        <f t="shared" si="46"/>
        <v>2407</v>
      </c>
    </row>
    <row r="210" spans="43:47" hidden="1" x14ac:dyDescent="0.25">
      <c r="AQ210" s="111" t="str">
        <f t="shared" si="43"/>
        <v>8/2037</v>
      </c>
      <c r="AR210" s="111">
        <v>8</v>
      </c>
      <c r="AS210" s="111">
        <v>2037</v>
      </c>
      <c r="AT210" s="111">
        <v>168</v>
      </c>
      <c r="AU210" s="118">
        <f t="shared" si="46"/>
        <v>2408</v>
      </c>
    </row>
    <row r="211" spans="43:47" hidden="1" x14ac:dyDescent="0.25">
      <c r="AQ211" s="111" t="str">
        <f t="shared" si="43"/>
        <v>9/2037</v>
      </c>
      <c r="AR211" s="111">
        <v>9</v>
      </c>
      <c r="AS211" s="111">
        <v>2037</v>
      </c>
      <c r="AT211" s="111">
        <v>169</v>
      </c>
      <c r="AU211" s="118">
        <f t="shared" si="46"/>
        <v>2409</v>
      </c>
    </row>
    <row r="212" spans="43:47" hidden="1" x14ac:dyDescent="0.25">
      <c r="AQ212" s="111" t="str">
        <f t="shared" si="43"/>
        <v>10/2037</v>
      </c>
      <c r="AR212" s="111">
        <v>10</v>
      </c>
      <c r="AS212" s="111">
        <v>2037</v>
      </c>
      <c r="AT212" s="111">
        <v>170</v>
      </c>
      <c r="AU212" s="118">
        <f t="shared" si="46"/>
        <v>2410</v>
      </c>
    </row>
    <row r="213" spans="43:47" hidden="1" x14ac:dyDescent="0.25">
      <c r="AQ213" s="111" t="str">
        <f t="shared" si="43"/>
        <v>11/2037</v>
      </c>
      <c r="AR213" s="111">
        <v>11</v>
      </c>
      <c r="AS213" s="111">
        <v>2037</v>
      </c>
      <c r="AT213" s="111">
        <v>171</v>
      </c>
      <c r="AU213" s="118">
        <f t="shared" si="46"/>
        <v>2411</v>
      </c>
    </row>
    <row r="214" spans="43:47" hidden="1" x14ac:dyDescent="0.25">
      <c r="AQ214" s="111" t="str">
        <f t="shared" si="43"/>
        <v>12/2037</v>
      </c>
      <c r="AR214" s="111">
        <v>12</v>
      </c>
      <c r="AS214" s="111">
        <v>2037</v>
      </c>
      <c r="AT214" s="111">
        <v>172</v>
      </c>
      <c r="AU214" s="118">
        <f t="shared" si="46"/>
        <v>2412</v>
      </c>
    </row>
    <row r="215" spans="43:47" hidden="1" x14ac:dyDescent="0.25">
      <c r="AQ215" s="111" t="str">
        <f t="shared" si="43"/>
        <v>1/2038</v>
      </c>
      <c r="AR215" s="111">
        <v>1</v>
      </c>
      <c r="AS215" s="111">
        <v>2038</v>
      </c>
      <c r="AT215" s="111">
        <v>173</v>
      </c>
      <c r="AU215" s="111">
        <v>2501</v>
      </c>
    </row>
    <row r="216" spans="43:47" hidden="1" x14ac:dyDescent="0.25">
      <c r="AQ216" s="111" t="str">
        <f t="shared" si="43"/>
        <v>2/2038</v>
      </c>
      <c r="AR216" s="111">
        <v>2</v>
      </c>
      <c r="AS216" s="111">
        <v>2038</v>
      </c>
      <c r="AT216" s="111">
        <v>174</v>
      </c>
      <c r="AU216" s="118">
        <f>AU215+1</f>
        <v>2502</v>
      </c>
    </row>
    <row r="217" spans="43:47" hidden="1" x14ac:dyDescent="0.25">
      <c r="AQ217" s="111" t="str">
        <f t="shared" si="43"/>
        <v>3/2038</v>
      </c>
      <c r="AR217" s="111">
        <v>3</v>
      </c>
      <c r="AS217" s="111">
        <v>2038</v>
      </c>
      <c r="AT217" s="111">
        <v>175</v>
      </c>
      <c r="AU217" s="118">
        <f t="shared" ref="AU217:AU226" si="47">AU216+1</f>
        <v>2503</v>
      </c>
    </row>
    <row r="218" spans="43:47" hidden="1" x14ac:dyDescent="0.25">
      <c r="AQ218" s="111" t="str">
        <f t="shared" si="43"/>
        <v>4/2038</v>
      </c>
      <c r="AR218" s="111">
        <v>4</v>
      </c>
      <c r="AS218" s="111">
        <v>2038</v>
      </c>
      <c r="AT218" s="111">
        <v>176</v>
      </c>
      <c r="AU218" s="118">
        <f t="shared" si="47"/>
        <v>2504</v>
      </c>
    </row>
    <row r="219" spans="43:47" hidden="1" x14ac:dyDescent="0.25">
      <c r="AQ219" s="111" t="str">
        <f t="shared" si="43"/>
        <v>5/2038</v>
      </c>
      <c r="AR219" s="111">
        <v>5</v>
      </c>
      <c r="AS219" s="111">
        <v>2038</v>
      </c>
      <c r="AT219" s="111">
        <v>177</v>
      </c>
      <c r="AU219" s="118">
        <f t="shared" si="47"/>
        <v>2505</v>
      </c>
    </row>
    <row r="220" spans="43:47" hidden="1" x14ac:dyDescent="0.25">
      <c r="AQ220" s="111" t="str">
        <f t="shared" si="43"/>
        <v>6/2038</v>
      </c>
      <c r="AR220" s="111">
        <v>6</v>
      </c>
      <c r="AS220" s="111">
        <v>2038</v>
      </c>
      <c r="AT220" s="111">
        <v>178</v>
      </c>
      <c r="AU220" s="118">
        <f t="shared" si="47"/>
        <v>2506</v>
      </c>
    </row>
    <row r="221" spans="43:47" hidden="1" x14ac:dyDescent="0.25">
      <c r="AQ221" s="111" t="str">
        <f t="shared" si="43"/>
        <v>7/2038</v>
      </c>
      <c r="AR221" s="111">
        <v>7</v>
      </c>
      <c r="AS221" s="111">
        <v>2038</v>
      </c>
      <c r="AT221" s="111">
        <v>179</v>
      </c>
      <c r="AU221" s="118">
        <f t="shared" si="47"/>
        <v>2507</v>
      </c>
    </row>
    <row r="222" spans="43:47" hidden="1" x14ac:dyDescent="0.25">
      <c r="AQ222" s="111" t="str">
        <f t="shared" si="43"/>
        <v>8/2038</v>
      </c>
      <c r="AR222" s="111">
        <v>8</v>
      </c>
      <c r="AS222" s="111">
        <v>2038</v>
      </c>
      <c r="AT222" s="111">
        <v>180</v>
      </c>
      <c r="AU222" s="118">
        <f t="shared" si="47"/>
        <v>2508</v>
      </c>
    </row>
    <row r="223" spans="43:47" hidden="1" x14ac:dyDescent="0.25">
      <c r="AQ223" s="111" t="str">
        <f t="shared" si="43"/>
        <v>9/2038</v>
      </c>
      <c r="AR223" s="111">
        <v>9</v>
      </c>
      <c r="AS223" s="111">
        <v>2038</v>
      </c>
      <c r="AT223" s="111">
        <v>181</v>
      </c>
      <c r="AU223" s="118">
        <f t="shared" si="47"/>
        <v>2509</v>
      </c>
    </row>
    <row r="224" spans="43:47" hidden="1" x14ac:dyDescent="0.25">
      <c r="AQ224" s="111" t="str">
        <f t="shared" si="43"/>
        <v>10/2038</v>
      </c>
      <c r="AR224" s="111">
        <v>10</v>
      </c>
      <c r="AS224" s="111">
        <v>2038</v>
      </c>
      <c r="AT224" s="111">
        <v>182</v>
      </c>
      <c r="AU224" s="118">
        <f t="shared" si="47"/>
        <v>2510</v>
      </c>
    </row>
    <row r="225" spans="43:47" hidden="1" x14ac:dyDescent="0.25">
      <c r="AQ225" s="111" t="str">
        <f t="shared" si="43"/>
        <v>11/2038</v>
      </c>
      <c r="AR225" s="111">
        <v>11</v>
      </c>
      <c r="AS225" s="111">
        <v>2038</v>
      </c>
      <c r="AT225" s="111">
        <v>183</v>
      </c>
      <c r="AU225" s="118">
        <f t="shared" si="47"/>
        <v>2511</v>
      </c>
    </row>
    <row r="226" spans="43:47" hidden="1" x14ac:dyDescent="0.25">
      <c r="AQ226" s="111" t="str">
        <f t="shared" si="43"/>
        <v>12/2038</v>
      </c>
      <c r="AR226" s="111">
        <v>12</v>
      </c>
      <c r="AS226" s="111">
        <v>2038</v>
      </c>
      <c r="AT226" s="111">
        <v>184</v>
      </c>
      <c r="AU226" s="118">
        <f t="shared" si="47"/>
        <v>2512</v>
      </c>
    </row>
    <row r="227" spans="43:47" hidden="1" x14ac:dyDescent="0.25">
      <c r="AQ227" s="111" t="str">
        <f t="shared" si="43"/>
        <v>1/2039</v>
      </c>
      <c r="AR227" s="111">
        <v>1</v>
      </c>
      <c r="AS227" s="111">
        <v>2039</v>
      </c>
      <c r="AT227" s="111">
        <v>185</v>
      </c>
      <c r="AU227" s="111">
        <v>2601</v>
      </c>
    </row>
    <row r="228" spans="43:47" hidden="1" x14ac:dyDescent="0.25">
      <c r="AQ228" s="111" t="str">
        <f t="shared" si="43"/>
        <v>2/2039</v>
      </c>
      <c r="AR228" s="111">
        <v>2</v>
      </c>
      <c r="AS228" s="111">
        <v>2039</v>
      </c>
      <c r="AT228" s="111">
        <v>186</v>
      </c>
      <c r="AU228" s="118">
        <f>AU227+1</f>
        <v>2602</v>
      </c>
    </row>
    <row r="229" spans="43:47" hidden="1" x14ac:dyDescent="0.25">
      <c r="AQ229" s="111" t="str">
        <f t="shared" si="43"/>
        <v>3/2039</v>
      </c>
      <c r="AR229" s="111">
        <v>3</v>
      </c>
      <c r="AS229" s="111">
        <v>2039</v>
      </c>
      <c r="AT229" s="111">
        <v>187</v>
      </c>
      <c r="AU229" s="118">
        <f t="shared" ref="AU229:AU238" si="48">AU228+1</f>
        <v>2603</v>
      </c>
    </row>
    <row r="230" spans="43:47" hidden="1" x14ac:dyDescent="0.25">
      <c r="AQ230" s="111" t="str">
        <f t="shared" si="43"/>
        <v>4/2039</v>
      </c>
      <c r="AR230" s="111">
        <v>4</v>
      </c>
      <c r="AS230" s="111">
        <v>2039</v>
      </c>
      <c r="AT230" s="111">
        <v>188</v>
      </c>
      <c r="AU230" s="118">
        <f t="shared" si="48"/>
        <v>2604</v>
      </c>
    </row>
    <row r="231" spans="43:47" hidden="1" x14ac:dyDescent="0.25">
      <c r="AQ231" s="111" t="str">
        <f t="shared" si="43"/>
        <v>5/2039</v>
      </c>
      <c r="AR231" s="111">
        <v>5</v>
      </c>
      <c r="AS231" s="111">
        <v>2039</v>
      </c>
      <c r="AT231" s="111">
        <v>189</v>
      </c>
      <c r="AU231" s="118">
        <f t="shared" si="48"/>
        <v>2605</v>
      </c>
    </row>
    <row r="232" spans="43:47" hidden="1" x14ac:dyDescent="0.25">
      <c r="AQ232" s="111" t="str">
        <f t="shared" si="43"/>
        <v>6/2039</v>
      </c>
      <c r="AR232" s="111">
        <v>6</v>
      </c>
      <c r="AS232" s="111">
        <v>2039</v>
      </c>
      <c r="AT232" s="111">
        <v>190</v>
      </c>
      <c r="AU232" s="118">
        <f t="shared" si="48"/>
        <v>2606</v>
      </c>
    </row>
    <row r="233" spans="43:47" hidden="1" x14ac:dyDescent="0.25">
      <c r="AQ233" s="111" t="str">
        <f t="shared" si="43"/>
        <v>7/2039</v>
      </c>
      <c r="AR233" s="111">
        <v>7</v>
      </c>
      <c r="AS233" s="111">
        <v>2039</v>
      </c>
      <c r="AT233" s="111">
        <v>191</v>
      </c>
      <c r="AU233" s="118">
        <f t="shared" si="48"/>
        <v>2607</v>
      </c>
    </row>
    <row r="234" spans="43:47" hidden="1" x14ac:dyDescent="0.25">
      <c r="AQ234" s="111" t="str">
        <f t="shared" si="43"/>
        <v>8/2039</v>
      </c>
      <c r="AR234" s="111">
        <v>8</v>
      </c>
      <c r="AS234" s="111">
        <v>2039</v>
      </c>
      <c r="AT234" s="111">
        <v>192</v>
      </c>
      <c r="AU234" s="118">
        <f t="shared" si="48"/>
        <v>2608</v>
      </c>
    </row>
    <row r="235" spans="43:47" hidden="1" x14ac:dyDescent="0.25">
      <c r="AQ235" s="111" t="str">
        <f t="shared" si="43"/>
        <v>9/2039</v>
      </c>
      <c r="AR235" s="111">
        <v>9</v>
      </c>
      <c r="AS235" s="111">
        <v>2039</v>
      </c>
      <c r="AT235" s="111">
        <v>193</v>
      </c>
      <c r="AU235" s="118">
        <f t="shared" si="48"/>
        <v>2609</v>
      </c>
    </row>
    <row r="236" spans="43:47" hidden="1" x14ac:dyDescent="0.25">
      <c r="AQ236" s="111" t="str">
        <f t="shared" ref="AQ236:AQ262" si="49">CONCATENATE(AR236,"/",AS236)</f>
        <v>10/2039</v>
      </c>
      <c r="AR236" s="111">
        <v>10</v>
      </c>
      <c r="AS236" s="111">
        <v>2039</v>
      </c>
      <c r="AT236" s="111">
        <v>194</v>
      </c>
      <c r="AU236" s="118">
        <f t="shared" si="48"/>
        <v>2610</v>
      </c>
    </row>
    <row r="237" spans="43:47" hidden="1" x14ac:dyDescent="0.25">
      <c r="AQ237" s="111" t="str">
        <f t="shared" si="49"/>
        <v>11/2039</v>
      </c>
      <c r="AR237" s="111">
        <v>11</v>
      </c>
      <c r="AS237" s="111">
        <v>2039</v>
      </c>
      <c r="AT237" s="111">
        <v>195</v>
      </c>
      <c r="AU237" s="118">
        <f t="shared" si="48"/>
        <v>2611</v>
      </c>
    </row>
    <row r="238" spans="43:47" hidden="1" x14ac:dyDescent="0.25">
      <c r="AQ238" s="111" t="str">
        <f t="shared" si="49"/>
        <v>12/2039</v>
      </c>
      <c r="AR238" s="111">
        <v>12</v>
      </c>
      <c r="AS238" s="111">
        <v>2039</v>
      </c>
      <c r="AT238" s="111">
        <v>196</v>
      </c>
      <c r="AU238" s="118">
        <f t="shared" si="48"/>
        <v>2612</v>
      </c>
    </row>
    <row r="239" spans="43:47" hidden="1" x14ac:dyDescent="0.25">
      <c r="AQ239" s="111" t="str">
        <f t="shared" si="49"/>
        <v>1/2040</v>
      </c>
      <c r="AR239" s="111">
        <v>1</v>
      </c>
      <c r="AS239" s="111">
        <v>2040</v>
      </c>
      <c r="AT239" s="111">
        <v>197</v>
      </c>
      <c r="AU239" s="111">
        <v>2701</v>
      </c>
    </row>
    <row r="240" spans="43:47" hidden="1" x14ac:dyDescent="0.25">
      <c r="AQ240" s="111" t="str">
        <f t="shared" si="49"/>
        <v>2/2040</v>
      </c>
      <c r="AR240" s="111">
        <v>2</v>
      </c>
      <c r="AS240" s="111">
        <v>2040</v>
      </c>
      <c r="AT240" s="111">
        <v>198</v>
      </c>
      <c r="AU240" s="118">
        <f>AU239+1</f>
        <v>2702</v>
      </c>
    </row>
    <row r="241" spans="43:47" hidden="1" x14ac:dyDescent="0.25">
      <c r="AQ241" s="111" t="str">
        <f t="shared" si="49"/>
        <v>3/2040</v>
      </c>
      <c r="AR241" s="111">
        <v>3</v>
      </c>
      <c r="AS241" s="111">
        <v>2040</v>
      </c>
      <c r="AT241" s="111">
        <v>199</v>
      </c>
      <c r="AU241" s="118">
        <f t="shared" ref="AU241:AU250" si="50">AU240+1</f>
        <v>2703</v>
      </c>
    </row>
    <row r="242" spans="43:47" hidden="1" x14ac:dyDescent="0.25">
      <c r="AQ242" s="111" t="str">
        <f t="shared" si="49"/>
        <v>4/2040</v>
      </c>
      <c r="AR242" s="111">
        <v>4</v>
      </c>
      <c r="AS242" s="111">
        <v>2040</v>
      </c>
      <c r="AT242" s="111">
        <v>200</v>
      </c>
      <c r="AU242" s="118">
        <f t="shared" si="50"/>
        <v>2704</v>
      </c>
    </row>
    <row r="243" spans="43:47" hidden="1" x14ac:dyDescent="0.25">
      <c r="AQ243" s="111" t="str">
        <f t="shared" si="49"/>
        <v>5/2040</v>
      </c>
      <c r="AR243" s="111">
        <v>5</v>
      </c>
      <c r="AS243" s="111">
        <v>2040</v>
      </c>
      <c r="AT243" s="111">
        <v>201</v>
      </c>
      <c r="AU243" s="118">
        <f t="shared" si="50"/>
        <v>2705</v>
      </c>
    </row>
    <row r="244" spans="43:47" hidden="1" x14ac:dyDescent="0.25">
      <c r="AQ244" s="111" t="str">
        <f t="shared" si="49"/>
        <v>6/2040</v>
      </c>
      <c r="AR244" s="111">
        <v>6</v>
      </c>
      <c r="AS244" s="111">
        <v>2040</v>
      </c>
      <c r="AT244" s="111">
        <v>202</v>
      </c>
      <c r="AU244" s="118">
        <f t="shared" si="50"/>
        <v>2706</v>
      </c>
    </row>
    <row r="245" spans="43:47" hidden="1" x14ac:dyDescent="0.25">
      <c r="AQ245" s="111" t="str">
        <f t="shared" si="49"/>
        <v>7/2040</v>
      </c>
      <c r="AR245" s="111">
        <v>7</v>
      </c>
      <c r="AS245" s="111">
        <v>2040</v>
      </c>
      <c r="AT245" s="111">
        <v>203</v>
      </c>
      <c r="AU245" s="118">
        <f t="shared" si="50"/>
        <v>2707</v>
      </c>
    </row>
    <row r="246" spans="43:47" hidden="1" x14ac:dyDescent="0.25">
      <c r="AQ246" s="111" t="str">
        <f t="shared" si="49"/>
        <v>8/2040</v>
      </c>
      <c r="AR246" s="111">
        <v>8</v>
      </c>
      <c r="AS246" s="111">
        <v>2040</v>
      </c>
      <c r="AT246" s="111">
        <v>204</v>
      </c>
      <c r="AU246" s="118">
        <f t="shared" si="50"/>
        <v>2708</v>
      </c>
    </row>
    <row r="247" spans="43:47" hidden="1" x14ac:dyDescent="0.25">
      <c r="AQ247" s="111" t="str">
        <f t="shared" si="49"/>
        <v>9/2040</v>
      </c>
      <c r="AR247" s="111">
        <v>9</v>
      </c>
      <c r="AS247" s="111">
        <v>2040</v>
      </c>
      <c r="AT247" s="111">
        <v>205</v>
      </c>
      <c r="AU247" s="118">
        <f t="shared" si="50"/>
        <v>2709</v>
      </c>
    </row>
    <row r="248" spans="43:47" hidden="1" x14ac:dyDescent="0.25">
      <c r="AQ248" s="111" t="str">
        <f t="shared" si="49"/>
        <v>10/2040</v>
      </c>
      <c r="AR248" s="111">
        <v>10</v>
      </c>
      <c r="AS248" s="111">
        <v>2040</v>
      </c>
      <c r="AT248" s="111">
        <v>206</v>
      </c>
      <c r="AU248" s="118">
        <f t="shared" si="50"/>
        <v>2710</v>
      </c>
    </row>
    <row r="249" spans="43:47" hidden="1" x14ac:dyDescent="0.25">
      <c r="AQ249" s="111" t="str">
        <f t="shared" si="49"/>
        <v>11/2040</v>
      </c>
      <c r="AR249" s="111">
        <v>11</v>
      </c>
      <c r="AS249" s="111">
        <v>2040</v>
      </c>
      <c r="AT249" s="111">
        <v>207</v>
      </c>
      <c r="AU249" s="118">
        <f t="shared" si="50"/>
        <v>2711</v>
      </c>
    </row>
    <row r="250" spans="43:47" hidden="1" x14ac:dyDescent="0.25">
      <c r="AQ250" s="111" t="str">
        <f t="shared" si="49"/>
        <v>12/2040</v>
      </c>
      <c r="AR250" s="111">
        <v>12</v>
      </c>
      <c r="AS250" s="111">
        <v>2040</v>
      </c>
      <c r="AT250" s="111">
        <v>208</v>
      </c>
      <c r="AU250" s="118">
        <f t="shared" si="50"/>
        <v>2712</v>
      </c>
    </row>
    <row r="251" spans="43:47" hidden="1" x14ac:dyDescent="0.25">
      <c r="AQ251" s="111" t="str">
        <f t="shared" si="49"/>
        <v>1/2041</v>
      </c>
      <c r="AR251" s="111">
        <v>1</v>
      </c>
      <c r="AS251" s="111">
        <v>2041</v>
      </c>
      <c r="AT251" s="111">
        <v>209</v>
      </c>
      <c r="AU251" s="111">
        <v>2801</v>
      </c>
    </row>
    <row r="252" spans="43:47" hidden="1" x14ac:dyDescent="0.25">
      <c r="AQ252" s="111" t="str">
        <f t="shared" si="49"/>
        <v>2/2041</v>
      </c>
      <c r="AR252" s="111">
        <v>2</v>
      </c>
      <c r="AS252" s="111">
        <v>2041</v>
      </c>
      <c r="AT252" s="111">
        <v>210</v>
      </c>
      <c r="AU252" s="118">
        <f>AU251+1</f>
        <v>2802</v>
      </c>
    </row>
    <row r="253" spans="43:47" hidden="1" x14ac:dyDescent="0.25">
      <c r="AQ253" s="111" t="str">
        <f t="shared" si="49"/>
        <v>3/2041</v>
      </c>
      <c r="AR253" s="111">
        <v>3</v>
      </c>
      <c r="AS253" s="111">
        <v>2041</v>
      </c>
      <c r="AT253" s="111">
        <v>211</v>
      </c>
      <c r="AU253" s="118">
        <f t="shared" ref="AU253:AU262" si="51">AU252+1</f>
        <v>2803</v>
      </c>
    </row>
    <row r="254" spans="43:47" hidden="1" x14ac:dyDescent="0.25">
      <c r="AQ254" s="111" t="str">
        <f t="shared" si="49"/>
        <v>4/2041</v>
      </c>
      <c r="AR254" s="111">
        <v>4</v>
      </c>
      <c r="AS254" s="111">
        <v>2041</v>
      </c>
      <c r="AT254" s="111">
        <v>212</v>
      </c>
      <c r="AU254" s="118">
        <f t="shared" si="51"/>
        <v>2804</v>
      </c>
    </row>
    <row r="255" spans="43:47" hidden="1" x14ac:dyDescent="0.25">
      <c r="AQ255" s="111" t="str">
        <f t="shared" si="49"/>
        <v>5/2041</v>
      </c>
      <c r="AR255" s="111">
        <v>5</v>
      </c>
      <c r="AS255" s="111">
        <v>2041</v>
      </c>
      <c r="AT255" s="111">
        <v>213</v>
      </c>
      <c r="AU255" s="118">
        <f t="shared" si="51"/>
        <v>2805</v>
      </c>
    </row>
    <row r="256" spans="43:47" hidden="1" x14ac:dyDescent="0.25">
      <c r="AQ256" s="111" t="str">
        <f t="shared" si="49"/>
        <v>6/2041</v>
      </c>
      <c r="AR256" s="111">
        <v>6</v>
      </c>
      <c r="AS256" s="111">
        <v>2041</v>
      </c>
      <c r="AT256" s="111">
        <v>214</v>
      </c>
      <c r="AU256" s="118">
        <f t="shared" si="51"/>
        <v>2806</v>
      </c>
    </row>
    <row r="257" spans="43:47" hidden="1" x14ac:dyDescent="0.25">
      <c r="AQ257" s="111" t="str">
        <f t="shared" si="49"/>
        <v>7/2041</v>
      </c>
      <c r="AR257" s="111">
        <v>7</v>
      </c>
      <c r="AS257" s="111">
        <v>2041</v>
      </c>
      <c r="AT257" s="111">
        <v>215</v>
      </c>
      <c r="AU257" s="118">
        <f t="shared" si="51"/>
        <v>2807</v>
      </c>
    </row>
    <row r="258" spans="43:47" hidden="1" x14ac:dyDescent="0.25">
      <c r="AQ258" s="111" t="str">
        <f t="shared" si="49"/>
        <v>8/2041</v>
      </c>
      <c r="AR258" s="111">
        <v>8</v>
      </c>
      <c r="AS258" s="111">
        <v>2041</v>
      </c>
      <c r="AT258" s="111">
        <v>216</v>
      </c>
      <c r="AU258" s="118">
        <f t="shared" si="51"/>
        <v>2808</v>
      </c>
    </row>
    <row r="259" spans="43:47" hidden="1" x14ac:dyDescent="0.25">
      <c r="AQ259" s="111" t="str">
        <f t="shared" si="49"/>
        <v>9/2041</v>
      </c>
      <c r="AR259" s="111">
        <v>9</v>
      </c>
      <c r="AS259" s="111">
        <v>2041</v>
      </c>
      <c r="AT259" s="111">
        <v>217</v>
      </c>
      <c r="AU259" s="118">
        <f t="shared" si="51"/>
        <v>2809</v>
      </c>
    </row>
    <row r="260" spans="43:47" hidden="1" x14ac:dyDescent="0.25">
      <c r="AQ260" s="111" t="str">
        <f t="shared" si="49"/>
        <v>10/2041</v>
      </c>
      <c r="AR260" s="111">
        <v>10</v>
      </c>
      <c r="AS260" s="111">
        <v>2041</v>
      </c>
      <c r="AT260" s="111">
        <v>218</v>
      </c>
      <c r="AU260" s="118">
        <f t="shared" si="51"/>
        <v>2810</v>
      </c>
    </row>
    <row r="261" spans="43:47" hidden="1" x14ac:dyDescent="0.25">
      <c r="AQ261" s="111" t="str">
        <f t="shared" si="49"/>
        <v>11/2041</v>
      </c>
      <c r="AR261" s="111">
        <v>11</v>
      </c>
      <c r="AS261" s="111">
        <v>2041</v>
      </c>
      <c r="AT261" s="111">
        <v>219</v>
      </c>
      <c r="AU261" s="118">
        <f t="shared" si="51"/>
        <v>2811</v>
      </c>
    </row>
    <row r="262" spans="43:47" hidden="1" x14ac:dyDescent="0.25">
      <c r="AQ262" s="111" t="str">
        <f t="shared" si="49"/>
        <v>12/2041</v>
      </c>
      <c r="AR262" s="111">
        <v>12</v>
      </c>
      <c r="AS262" s="111">
        <v>2041</v>
      </c>
      <c r="AT262" s="111">
        <v>220</v>
      </c>
      <c r="AU262" s="118">
        <f t="shared" si="51"/>
        <v>2812</v>
      </c>
    </row>
    <row r="263" spans="43:47" hidden="1" x14ac:dyDescent="0.25">
      <c r="AQ263" s="111" t="str">
        <f t="shared" ref="AQ263:AQ275" si="52">CONCATENATE(AR263,"/",AS263)</f>
        <v>5/2049</v>
      </c>
      <c r="AR263" s="111">
        <v>5</v>
      </c>
      <c r="AS263" s="111">
        <v>2049</v>
      </c>
      <c r="AT263" s="111">
        <v>309</v>
      </c>
      <c r="AU263" s="118" t="e">
        <f>#REF!+1</f>
        <v>#REF!</v>
      </c>
    </row>
    <row r="264" spans="43:47" hidden="1" x14ac:dyDescent="0.25">
      <c r="AQ264" s="111" t="str">
        <f t="shared" si="52"/>
        <v>6/2049</v>
      </c>
      <c r="AR264" s="111">
        <v>6</v>
      </c>
      <c r="AS264" s="111">
        <v>2049</v>
      </c>
      <c r="AT264" s="111">
        <v>310</v>
      </c>
      <c r="AU264" s="118" t="e">
        <f t="shared" ref="AU264:AU270" si="53">AU263+1</f>
        <v>#REF!</v>
      </c>
    </row>
    <row r="265" spans="43:47" hidden="1" x14ac:dyDescent="0.25">
      <c r="AQ265" s="111" t="str">
        <f t="shared" si="52"/>
        <v>7/2049</v>
      </c>
      <c r="AR265" s="111">
        <v>7</v>
      </c>
      <c r="AS265" s="111">
        <v>2049</v>
      </c>
      <c r="AT265" s="111">
        <v>311</v>
      </c>
      <c r="AU265" s="118" t="e">
        <f t="shared" si="53"/>
        <v>#REF!</v>
      </c>
    </row>
    <row r="266" spans="43:47" hidden="1" x14ac:dyDescent="0.25">
      <c r="AQ266" s="111" t="str">
        <f t="shared" si="52"/>
        <v>8/2049</v>
      </c>
      <c r="AR266" s="111">
        <v>8</v>
      </c>
      <c r="AS266" s="111">
        <v>2049</v>
      </c>
      <c r="AT266" s="111">
        <v>312</v>
      </c>
      <c r="AU266" s="118" t="e">
        <f t="shared" si="53"/>
        <v>#REF!</v>
      </c>
    </row>
    <row r="267" spans="43:47" hidden="1" x14ac:dyDescent="0.25">
      <c r="AQ267" s="111" t="str">
        <f t="shared" si="52"/>
        <v>9/2049</v>
      </c>
      <c r="AR267" s="111">
        <v>9</v>
      </c>
      <c r="AS267" s="111">
        <v>2049</v>
      </c>
      <c r="AT267" s="111">
        <v>313</v>
      </c>
      <c r="AU267" s="118" t="e">
        <f t="shared" si="53"/>
        <v>#REF!</v>
      </c>
    </row>
    <row r="268" spans="43:47" hidden="1" x14ac:dyDescent="0.25">
      <c r="AQ268" s="111" t="str">
        <f t="shared" si="52"/>
        <v>10/2049</v>
      </c>
      <c r="AR268" s="111">
        <v>10</v>
      </c>
      <c r="AS268" s="111">
        <v>2049</v>
      </c>
      <c r="AT268" s="111">
        <v>314</v>
      </c>
      <c r="AU268" s="118" t="e">
        <f t="shared" si="53"/>
        <v>#REF!</v>
      </c>
    </row>
    <row r="269" spans="43:47" hidden="1" x14ac:dyDescent="0.25">
      <c r="AQ269" s="111" t="str">
        <f t="shared" si="52"/>
        <v>11/2049</v>
      </c>
      <c r="AR269" s="111">
        <v>11</v>
      </c>
      <c r="AS269" s="111">
        <v>2049</v>
      </c>
      <c r="AT269" s="111">
        <v>315</v>
      </c>
      <c r="AU269" s="118" t="e">
        <f t="shared" si="53"/>
        <v>#REF!</v>
      </c>
    </row>
    <row r="270" spans="43:47" hidden="1" x14ac:dyDescent="0.25">
      <c r="AQ270" s="111" t="str">
        <f t="shared" si="52"/>
        <v>12/2049</v>
      </c>
      <c r="AR270" s="111">
        <v>12</v>
      </c>
      <c r="AS270" s="111">
        <v>2049</v>
      </c>
      <c r="AT270" s="111">
        <v>316</v>
      </c>
      <c r="AU270" s="118" t="e">
        <f t="shared" si="53"/>
        <v>#REF!</v>
      </c>
    </row>
    <row r="271" spans="43:47" hidden="1" x14ac:dyDescent="0.25">
      <c r="AQ271" s="111" t="str">
        <f t="shared" si="52"/>
        <v>1/2050</v>
      </c>
      <c r="AR271" s="111">
        <v>1</v>
      </c>
      <c r="AS271" s="111">
        <v>2050</v>
      </c>
      <c r="AT271" s="111">
        <v>317</v>
      </c>
      <c r="AU271" s="111">
        <v>3701</v>
      </c>
    </row>
    <row r="272" spans="43:47" hidden="1" x14ac:dyDescent="0.25">
      <c r="AQ272" s="111" t="str">
        <f t="shared" si="52"/>
        <v>2/2050</v>
      </c>
      <c r="AR272" s="111">
        <v>2</v>
      </c>
      <c r="AS272" s="111">
        <v>2050</v>
      </c>
      <c r="AT272" s="111">
        <v>318</v>
      </c>
      <c r="AU272" s="118">
        <f>AU271+1</f>
        <v>3702</v>
      </c>
    </row>
    <row r="273" spans="43:47" hidden="1" x14ac:dyDescent="0.25">
      <c r="AQ273" s="111" t="str">
        <f t="shared" si="52"/>
        <v>3/2050</v>
      </c>
      <c r="AR273" s="111">
        <v>3</v>
      </c>
      <c r="AS273" s="111">
        <v>2050</v>
      </c>
      <c r="AT273" s="111">
        <v>319</v>
      </c>
      <c r="AU273" s="118">
        <f t="shared" ref="AU273:AU282" si="54">AU272+1</f>
        <v>3703</v>
      </c>
    </row>
    <row r="274" spans="43:47" hidden="1" x14ac:dyDescent="0.25">
      <c r="AQ274" s="111" t="str">
        <f t="shared" si="52"/>
        <v>4/2050</v>
      </c>
      <c r="AR274" s="111">
        <v>4</v>
      </c>
      <c r="AS274" s="111">
        <v>2050</v>
      </c>
      <c r="AT274" s="111">
        <v>320</v>
      </c>
      <c r="AU274" s="118">
        <f t="shared" si="54"/>
        <v>3704</v>
      </c>
    </row>
    <row r="275" spans="43:47" hidden="1" x14ac:dyDescent="0.25">
      <c r="AQ275" s="111" t="str">
        <f t="shared" si="52"/>
        <v>5/2050</v>
      </c>
      <c r="AR275" s="111">
        <v>5</v>
      </c>
      <c r="AS275" s="111">
        <v>2050</v>
      </c>
      <c r="AT275" s="111">
        <v>321</v>
      </c>
      <c r="AU275" s="118">
        <f t="shared" si="54"/>
        <v>3705</v>
      </c>
    </row>
    <row r="276" spans="43:47" hidden="1" x14ac:dyDescent="0.25">
      <c r="AQ276" s="111" t="str">
        <f t="shared" ref="AQ276:AQ339" si="55">CONCATENATE(AR276,"/",AS276)</f>
        <v>6/2050</v>
      </c>
      <c r="AR276" s="111">
        <v>6</v>
      </c>
      <c r="AS276" s="111">
        <v>2050</v>
      </c>
      <c r="AT276" s="111">
        <v>322</v>
      </c>
      <c r="AU276" s="118">
        <f t="shared" si="54"/>
        <v>3706</v>
      </c>
    </row>
    <row r="277" spans="43:47" hidden="1" x14ac:dyDescent="0.25">
      <c r="AQ277" s="111" t="str">
        <f t="shared" si="55"/>
        <v>7/2050</v>
      </c>
      <c r="AR277" s="111">
        <v>7</v>
      </c>
      <c r="AS277" s="111">
        <v>2050</v>
      </c>
      <c r="AT277" s="111">
        <v>323</v>
      </c>
      <c r="AU277" s="118">
        <f t="shared" si="54"/>
        <v>3707</v>
      </c>
    </row>
    <row r="278" spans="43:47" hidden="1" x14ac:dyDescent="0.25">
      <c r="AQ278" s="111" t="str">
        <f t="shared" si="55"/>
        <v>8/2050</v>
      </c>
      <c r="AR278" s="111">
        <v>8</v>
      </c>
      <c r="AS278" s="111">
        <v>2050</v>
      </c>
      <c r="AT278" s="111">
        <v>324</v>
      </c>
      <c r="AU278" s="118">
        <f t="shared" si="54"/>
        <v>3708</v>
      </c>
    </row>
    <row r="279" spans="43:47" hidden="1" x14ac:dyDescent="0.25">
      <c r="AQ279" s="111" t="str">
        <f t="shared" si="55"/>
        <v>9/2050</v>
      </c>
      <c r="AR279" s="111">
        <v>9</v>
      </c>
      <c r="AS279" s="111">
        <v>2050</v>
      </c>
      <c r="AT279" s="111">
        <v>325</v>
      </c>
      <c r="AU279" s="118">
        <f t="shared" si="54"/>
        <v>3709</v>
      </c>
    </row>
    <row r="280" spans="43:47" hidden="1" x14ac:dyDescent="0.25">
      <c r="AQ280" s="111" t="str">
        <f t="shared" si="55"/>
        <v>10/2050</v>
      </c>
      <c r="AR280" s="111">
        <v>10</v>
      </c>
      <c r="AS280" s="111">
        <v>2050</v>
      </c>
      <c r="AT280" s="111">
        <v>326</v>
      </c>
      <c r="AU280" s="118">
        <f t="shared" si="54"/>
        <v>3710</v>
      </c>
    </row>
    <row r="281" spans="43:47" hidden="1" x14ac:dyDescent="0.25">
      <c r="AQ281" s="111" t="str">
        <f t="shared" si="55"/>
        <v>11/2050</v>
      </c>
      <c r="AR281" s="111">
        <v>11</v>
      </c>
      <c r="AS281" s="111">
        <v>2050</v>
      </c>
      <c r="AT281" s="111">
        <v>327</v>
      </c>
      <c r="AU281" s="118">
        <f t="shared" si="54"/>
        <v>3711</v>
      </c>
    </row>
    <row r="282" spans="43:47" hidden="1" x14ac:dyDescent="0.25">
      <c r="AQ282" s="111" t="str">
        <f t="shared" si="55"/>
        <v>12/2050</v>
      </c>
      <c r="AR282" s="111">
        <v>12</v>
      </c>
      <c r="AS282" s="111">
        <v>2050</v>
      </c>
      <c r="AT282" s="111">
        <v>328</v>
      </c>
      <c r="AU282" s="118">
        <f t="shared" si="54"/>
        <v>3712</v>
      </c>
    </row>
    <row r="283" spans="43:47" hidden="1" x14ac:dyDescent="0.25">
      <c r="AQ283" s="111" t="str">
        <f t="shared" si="55"/>
        <v>1/2051</v>
      </c>
      <c r="AR283" s="111">
        <v>1</v>
      </c>
      <c r="AS283" s="111">
        <v>2051</v>
      </c>
      <c r="AT283" s="111">
        <v>329</v>
      </c>
      <c r="AU283" s="111">
        <v>3801</v>
      </c>
    </row>
    <row r="284" spans="43:47" hidden="1" x14ac:dyDescent="0.25">
      <c r="AQ284" s="111" t="str">
        <f t="shared" si="55"/>
        <v>2/2051</v>
      </c>
      <c r="AR284" s="111">
        <v>2</v>
      </c>
      <c r="AS284" s="111">
        <v>2051</v>
      </c>
      <c r="AT284" s="111">
        <v>330</v>
      </c>
      <c r="AU284" s="118">
        <f>AU283+1</f>
        <v>3802</v>
      </c>
    </row>
    <row r="285" spans="43:47" hidden="1" x14ac:dyDescent="0.25">
      <c r="AQ285" s="111" t="str">
        <f t="shared" si="55"/>
        <v>3/2051</v>
      </c>
      <c r="AR285" s="111">
        <v>3</v>
      </c>
      <c r="AS285" s="111">
        <v>2051</v>
      </c>
      <c r="AT285" s="111">
        <v>331</v>
      </c>
      <c r="AU285" s="118">
        <f t="shared" ref="AU285:AU294" si="56">AU284+1</f>
        <v>3803</v>
      </c>
    </row>
    <row r="286" spans="43:47" hidden="1" x14ac:dyDescent="0.25">
      <c r="AQ286" s="111" t="str">
        <f t="shared" si="55"/>
        <v>4/2051</v>
      </c>
      <c r="AR286" s="111">
        <v>4</v>
      </c>
      <c r="AS286" s="111">
        <v>2051</v>
      </c>
      <c r="AT286" s="111">
        <v>332</v>
      </c>
      <c r="AU286" s="118">
        <f t="shared" si="56"/>
        <v>3804</v>
      </c>
    </row>
    <row r="287" spans="43:47" hidden="1" x14ac:dyDescent="0.25">
      <c r="AQ287" s="111" t="str">
        <f t="shared" si="55"/>
        <v>5/2051</v>
      </c>
      <c r="AR287" s="111">
        <v>5</v>
      </c>
      <c r="AS287" s="111">
        <v>2051</v>
      </c>
      <c r="AT287" s="111">
        <v>333</v>
      </c>
      <c r="AU287" s="118">
        <f t="shared" si="56"/>
        <v>3805</v>
      </c>
    </row>
    <row r="288" spans="43:47" hidden="1" x14ac:dyDescent="0.25">
      <c r="AQ288" s="111" t="str">
        <f t="shared" si="55"/>
        <v>6/2051</v>
      </c>
      <c r="AR288" s="111">
        <v>6</v>
      </c>
      <c r="AS288" s="111">
        <v>2051</v>
      </c>
      <c r="AT288" s="111">
        <v>334</v>
      </c>
      <c r="AU288" s="118">
        <f t="shared" si="56"/>
        <v>3806</v>
      </c>
    </row>
    <row r="289" spans="43:47" hidden="1" x14ac:dyDescent="0.25">
      <c r="AQ289" s="111" t="str">
        <f t="shared" si="55"/>
        <v>7/2051</v>
      </c>
      <c r="AR289" s="111">
        <v>7</v>
      </c>
      <c r="AS289" s="111">
        <v>2051</v>
      </c>
      <c r="AT289" s="111">
        <v>335</v>
      </c>
      <c r="AU289" s="118">
        <f t="shared" si="56"/>
        <v>3807</v>
      </c>
    </row>
    <row r="290" spans="43:47" hidden="1" x14ac:dyDescent="0.25">
      <c r="AQ290" s="111" t="str">
        <f t="shared" si="55"/>
        <v>8/2051</v>
      </c>
      <c r="AR290" s="111">
        <v>8</v>
      </c>
      <c r="AS290" s="111">
        <v>2051</v>
      </c>
      <c r="AT290" s="111">
        <v>336</v>
      </c>
      <c r="AU290" s="118">
        <f t="shared" si="56"/>
        <v>3808</v>
      </c>
    </row>
    <row r="291" spans="43:47" hidden="1" x14ac:dyDescent="0.25">
      <c r="AQ291" s="111" t="str">
        <f t="shared" si="55"/>
        <v>9/2051</v>
      </c>
      <c r="AR291" s="111">
        <v>9</v>
      </c>
      <c r="AS291" s="111">
        <v>2051</v>
      </c>
      <c r="AT291" s="111">
        <v>337</v>
      </c>
      <c r="AU291" s="118">
        <f t="shared" si="56"/>
        <v>3809</v>
      </c>
    </row>
    <row r="292" spans="43:47" hidden="1" x14ac:dyDescent="0.25">
      <c r="AQ292" s="111" t="str">
        <f t="shared" si="55"/>
        <v>10/2051</v>
      </c>
      <c r="AR292" s="111">
        <v>10</v>
      </c>
      <c r="AS292" s="111">
        <v>2051</v>
      </c>
      <c r="AT292" s="111">
        <v>338</v>
      </c>
      <c r="AU292" s="118">
        <f t="shared" si="56"/>
        <v>3810</v>
      </c>
    </row>
    <row r="293" spans="43:47" hidden="1" x14ac:dyDescent="0.25">
      <c r="AQ293" s="111" t="str">
        <f t="shared" si="55"/>
        <v>11/2051</v>
      </c>
      <c r="AR293" s="111">
        <v>11</v>
      </c>
      <c r="AS293" s="111">
        <v>2051</v>
      </c>
      <c r="AT293" s="111">
        <v>339</v>
      </c>
      <c r="AU293" s="118">
        <f t="shared" si="56"/>
        <v>3811</v>
      </c>
    </row>
    <row r="294" spans="43:47" hidden="1" x14ac:dyDescent="0.25">
      <c r="AQ294" s="111" t="str">
        <f t="shared" si="55"/>
        <v>12/2051</v>
      </c>
      <c r="AR294" s="111">
        <v>12</v>
      </c>
      <c r="AS294" s="111">
        <v>2051</v>
      </c>
      <c r="AT294" s="111">
        <v>340</v>
      </c>
      <c r="AU294" s="118">
        <f t="shared" si="56"/>
        <v>3812</v>
      </c>
    </row>
    <row r="295" spans="43:47" hidden="1" x14ac:dyDescent="0.25">
      <c r="AQ295" s="111" t="str">
        <f t="shared" si="55"/>
        <v>1/2052</v>
      </c>
      <c r="AR295" s="111">
        <v>1</v>
      </c>
      <c r="AS295" s="111">
        <v>2052</v>
      </c>
      <c r="AT295" s="111">
        <v>341</v>
      </c>
      <c r="AU295" s="111">
        <v>3901</v>
      </c>
    </row>
    <row r="296" spans="43:47" hidden="1" x14ac:dyDescent="0.25">
      <c r="AQ296" s="111" t="str">
        <f t="shared" si="55"/>
        <v>2/2052</v>
      </c>
      <c r="AR296" s="111">
        <v>2</v>
      </c>
      <c r="AS296" s="111">
        <v>2052</v>
      </c>
      <c r="AT296" s="111">
        <v>342</v>
      </c>
      <c r="AU296" s="118">
        <f>AU295+1</f>
        <v>3902</v>
      </c>
    </row>
    <row r="297" spans="43:47" hidden="1" x14ac:dyDescent="0.25">
      <c r="AQ297" s="111" t="str">
        <f t="shared" si="55"/>
        <v>3/2052</v>
      </c>
      <c r="AR297" s="111">
        <v>3</v>
      </c>
      <c r="AS297" s="111">
        <v>2052</v>
      </c>
      <c r="AT297" s="111">
        <v>343</v>
      </c>
      <c r="AU297" s="118">
        <f t="shared" ref="AU297:AU306" si="57">AU296+1</f>
        <v>3903</v>
      </c>
    </row>
    <row r="298" spans="43:47" hidden="1" x14ac:dyDescent="0.25">
      <c r="AQ298" s="111" t="str">
        <f t="shared" si="55"/>
        <v>4/2052</v>
      </c>
      <c r="AR298" s="111">
        <v>4</v>
      </c>
      <c r="AS298" s="111">
        <v>2052</v>
      </c>
      <c r="AT298" s="111">
        <v>344</v>
      </c>
      <c r="AU298" s="118">
        <f t="shared" si="57"/>
        <v>3904</v>
      </c>
    </row>
    <row r="299" spans="43:47" hidden="1" x14ac:dyDescent="0.25">
      <c r="AQ299" s="111" t="str">
        <f t="shared" si="55"/>
        <v>5/2052</v>
      </c>
      <c r="AR299" s="111">
        <v>5</v>
      </c>
      <c r="AS299" s="111">
        <v>2052</v>
      </c>
      <c r="AT299" s="111">
        <v>345</v>
      </c>
      <c r="AU299" s="118">
        <f t="shared" si="57"/>
        <v>3905</v>
      </c>
    </row>
    <row r="300" spans="43:47" hidden="1" x14ac:dyDescent="0.25">
      <c r="AQ300" s="111" t="str">
        <f t="shared" si="55"/>
        <v>6/2052</v>
      </c>
      <c r="AR300" s="111">
        <v>6</v>
      </c>
      <c r="AS300" s="111">
        <v>2052</v>
      </c>
      <c r="AT300" s="111">
        <v>346</v>
      </c>
      <c r="AU300" s="118">
        <f t="shared" si="57"/>
        <v>3906</v>
      </c>
    </row>
    <row r="301" spans="43:47" hidden="1" x14ac:dyDescent="0.25">
      <c r="AQ301" s="111" t="str">
        <f t="shared" si="55"/>
        <v>7/2052</v>
      </c>
      <c r="AR301" s="111">
        <v>7</v>
      </c>
      <c r="AS301" s="111">
        <v>2052</v>
      </c>
      <c r="AT301" s="111">
        <v>347</v>
      </c>
      <c r="AU301" s="118">
        <f t="shared" si="57"/>
        <v>3907</v>
      </c>
    </row>
    <row r="302" spans="43:47" hidden="1" x14ac:dyDescent="0.25">
      <c r="AQ302" s="111" t="str">
        <f t="shared" si="55"/>
        <v>8/2052</v>
      </c>
      <c r="AR302" s="111">
        <v>8</v>
      </c>
      <c r="AS302" s="111">
        <v>2052</v>
      </c>
      <c r="AT302" s="111">
        <v>348</v>
      </c>
      <c r="AU302" s="118">
        <f t="shared" si="57"/>
        <v>3908</v>
      </c>
    </row>
    <row r="303" spans="43:47" hidden="1" x14ac:dyDescent="0.25">
      <c r="AQ303" s="111" t="str">
        <f t="shared" si="55"/>
        <v>9/2052</v>
      </c>
      <c r="AR303" s="111">
        <v>9</v>
      </c>
      <c r="AS303" s="111">
        <v>2052</v>
      </c>
      <c r="AT303" s="111">
        <v>349</v>
      </c>
      <c r="AU303" s="118">
        <f t="shared" si="57"/>
        <v>3909</v>
      </c>
    </row>
    <row r="304" spans="43:47" hidden="1" x14ac:dyDescent="0.25">
      <c r="AQ304" s="111" t="str">
        <f t="shared" si="55"/>
        <v>10/2052</v>
      </c>
      <c r="AR304" s="111">
        <v>10</v>
      </c>
      <c r="AS304" s="111">
        <v>2052</v>
      </c>
      <c r="AT304" s="111">
        <v>350</v>
      </c>
      <c r="AU304" s="118">
        <f t="shared" si="57"/>
        <v>3910</v>
      </c>
    </row>
    <row r="305" spans="43:47" hidden="1" x14ac:dyDescent="0.25">
      <c r="AQ305" s="111" t="str">
        <f t="shared" si="55"/>
        <v>11/2052</v>
      </c>
      <c r="AR305" s="111">
        <v>11</v>
      </c>
      <c r="AS305" s="111">
        <v>2052</v>
      </c>
      <c r="AT305" s="111">
        <v>351</v>
      </c>
      <c r="AU305" s="118">
        <f t="shared" si="57"/>
        <v>3911</v>
      </c>
    </row>
    <row r="306" spans="43:47" hidden="1" x14ac:dyDescent="0.25">
      <c r="AQ306" s="111" t="str">
        <f t="shared" si="55"/>
        <v>12/2052</v>
      </c>
      <c r="AR306" s="111">
        <v>12</v>
      </c>
      <c r="AS306" s="111">
        <v>2052</v>
      </c>
      <c r="AT306" s="111">
        <v>352</v>
      </c>
      <c r="AU306" s="118">
        <f t="shared" si="57"/>
        <v>3912</v>
      </c>
    </row>
    <row r="307" spans="43:47" hidden="1" x14ac:dyDescent="0.25">
      <c r="AQ307" s="111" t="str">
        <f t="shared" si="55"/>
        <v>1/2053</v>
      </c>
      <c r="AR307" s="111">
        <v>1</v>
      </c>
      <c r="AS307" s="111">
        <v>2053</v>
      </c>
      <c r="AT307" s="111">
        <v>353</v>
      </c>
      <c r="AU307" s="111">
        <v>4001</v>
      </c>
    </row>
    <row r="308" spans="43:47" hidden="1" x14ac:dyDescent="0.25">
      <c r="AQ308" s="111" t="str">
        <f t="shared" si="55"/>
        <v>2/2053</v>
      </c>
      <c r="AR308" s="111">
        <v>2</v>
      </c>
      <c r="AS308" s="111">
        <v>2053</v>
      </c>
      <c r="AT308" s="111">
        <v>354</v>
      </c>
      <c r="AU308" s="118">
        <f>AU307+1</f>
        <v>4002</v>
      </c>
    </row>
    <row r="309" spans="43:47" hidden="1" x14ac:dyDescent="0.25">
      <c r="AQ309" s="111" t="str">
        <f t="shared" si="55"/>
        <v>3/2053</v>
      </c>
      <c r="AR309" s="111">
        <v>3</v>
      </c>
      <c r="AS309" s="111">
        <v>2053</v>
      </c>
      <c r="AT309" s="111">
        <v>355</v>
      </c>
      <c r="AU309" s="118">
        <f t="shared" ref="AU309:AU318" si="58">AU308+1</f>
        <v>4003</v>
      </c>
    </row>
    <row r="310" spans="43:47" hidden="1" x14ac:dyDescent="0.25">
      <c r="AQ310" s="111" t="str">
        <f t="shared" si="55"/>
        <v>4/2053</v>
      </c>
      <c r="AR310" s="111">
        <v>4</v>
      </c>
      <c r="AS310" s="111">
        <v>2053</v>
      </c>
      <c r="AT310" s="111">
        <v>356</v>
      </c>
      <c r="AU310" s="118">
        <f t="shared" si="58"/>
        <v>4004</v>
      </c>
    </row>
    <row r="311" spans="43:47" hidden="1" x14ac:dyDescent="0.25">
      <c r="AQ311" s="111" t="str">
        <f t="shared" si="55"/>
        <v>5/2053</v>
      </c>
      <c r="AR311" s="111">
        <v>5</v>
      </c>
      <c r="AS311" s="111">
        <v>2053</v>
      </c>
      <c r="AT311" s="111">
        <v>357</v>
      </c>
      <c r="AU311" s="118">
        <f t="shared" si="58"/>
        <v>4005</v>
      </c>
    </row>
    <row r="312" spans="43:47" hidden="1" x14ac:dyDescent="0.25">
      <c r="AQ312" s="111" t="str">
        <f t="shared" si="55"/>
        <v>6/2053</v>
      </c>
      <c r="AR312" s="111">
        <v>6</v>
      </c>
      <c r="AS312" s="111">
        <v>2053</v>
      </c>
      <c r="AT312" s="111">
        <v>358</v>
      </c>
      <c r="AU312" s="118">
        <f t="shared" si="58"/>
        <v>4006</v>
      </c>
    </row>
    <row r="313" spans="43:47" hidden="1" x14ac:dyDescent="0.25">
      <c r="AQ313" s="111" t="str">
        <f t="shared" si="55"/>
        <v>7/2053</v>
      </c>
      <c r="AR313" s="111">
        <v>7</v>
      </c>
      <c r="AS313" s="111">
        <v>2053</v>
      </c>
      <c r="AT313" s="111">
        <v>359</v>
      </c>
      <c r="AU313" s="118">
        <f t="shared" si="58"/>
        <v>4007</v>
      </c>
    </row>
    <row r="314" spans="43:47" hidden="1" x14ac:dyDescent="0.25">
      <c r="AQ314" s="111" t="str">
        <f t="shared" si="55"/>
        <v>8/2053</v>
      </c>
      <c r="AR314" s="111">
        <v>8</v>
      </c>
      <c r="AS314" s="111">
        <v>2053</v>
      </c>
      <c r="AT314" s="111">
        <v>360</v>
      </c>
      <c r="AU314" s="118">
        <f t="shared" si="58"/>
        <v>4008</v>
      </c>
    </row>
    <row r="315" spans="43:47" hidden="1" x14ac:dyDescent="0.25">
      <c r="AQ315" s="111" t="str">
        <f t="shared" si="55"/>
        <v>9/2053</v>
      </c>
      <c r="AR315" s="111">
        <v>9</v>
      </c>
      <c r="AS315" s="111">
        <v>2053</v>
      </c>
      <c r="AT315" s="111">
        <v>361</v>
      </c>
      <c r="AU315" s="118">
        <f t="shared" si="58"/>
        <v>4009</v>
      </c>
    </row>
    <row r="316" spans="43:47" hidden="1" x14ac:dyDescent="0.25">
      <c r="AQ316" s="111" t="str">
        <f t="shared" si="55"/>
        <v>10/2053</v>
      </c>
      <c r="AR316" s="111">
        <v>10</v>
      </c>
      <c r="AS316" s="111">
        <v>2053</v>
      </c>
      <c r="AT316" s="111">
        <v>362</v>
      </c>
      <c r="AU316" s="118">
        <f t="shared" si="58"/>
        <v>4010</v>
      </c>
    </row>
    <row r="317" spans="43:47" hidden="1" x14ac:dyDescent="0.25">
      <c r="AQ317" s="111" t="str">
        <f t="shared" si="55"/>
        <v>11/2053</v>
      </c>
      <c r="AR317" s="111">
        <v>11</v>
      </c>
      <c r="AS317" s="111">
        <v>2053</v>
      </c>
      <c r="AT317" s="111">
        <v>363</v>
      </c>
      <c r="AU317" s="118">
        <f t="shared" si="58"/>
        <v>4011</v>
      </c>
    </row>
    <row r="318" spans="43:47" hidden="1" x14ac:dyDescent="0.25">
      <c r="AQ318" s="111" t="str">
        <f t="shared" si="55"/>
        <v>12/2053</v>
      </c>
      <c r="AR318" s="111">
        <v>12</v>
      </c>
      <c r="AS318" s="111">
        <v>2053</v>
      </c>
      <c r="AT318" s="111">
        <v>364</v>
      </c>
      <c r="AU318" s="118">
        <f t="shared" si="58"/>
        <v>4012</v>
      </c>
    </row>
    <row r="319" spans="43:47" hidden="1" x14ac:dyDescent="0.25">
      <c r="AQ319" s="111" t="str">
        <f t="shared" si="55"/>
        <v>1/2054</v>
      </c>
      <c r="AR319" s="111">
        <v>1</v>
      </c>
      <c r="AS319" s="111">
        <v>2054</v>
      </c>
      <c r="AT319" s="111">
        <v>365</v>
      </c>
      <c r="AU319" s="111">
        <v>4101</v>
      </c>
    </row>
    <row r="320" spans="43:47" hidden="1" x14ac:dyDescent="0.25">
      <c r="AQ320" s="111" t="str">
        <f t="shared" si="55"/>
        <v>2/2054</v>
      </c>
      <c r="AR320" s="111">
        <v>2</v>
      </c>
      <c r="AS320" s="111">
        <v>2054</v>
      </c>
      <c r="AT320" s="111">
        <v>366</v>
      </c>
      <c r="AU320" s="118">
        <f>AU319+1</f>
        <v>4102</v>
      </c>
    </row>
    <row r="321" spans="43:47" hidden="1" x14ac:dyDescent="0.25">
      <c r="AQ321" s="111" t="str">
        <f t="shared" si="55"/>
        <v>3/2054</v>
      </c>
      <c r="AR321" s="111">
        <v>3</v>
      </c>
      <c r="AS321" s="111">
        <v>2054</v>
      </c>
      <c r="AT321" s="111">
        <v>367</v>
      </c>
      <c r="AU321" s="118">
        <f t="shared" ref="AU321:AU330" si="59">AU320+1</f>
        <v>4103</v>
      </c>
    </row>
    <row r="322" spans="43:47" hidden="1" x14ac:dyDescent="0.25">
      <c r="AQ322" s="111" t="str">
        <f t="shared" si="55"/>
        <v>4/2054</v>
      </c>
      <c r="AR322" s="111">
        <v>4</v>
      </c>
      <c r="AS322" s="111">
        <v>2054</v>
      </c>
      <c r="AT322" s="111">
        <v>368</v>
      </c>
      <c r="AU322" s="118">
        <f t="shared" si="59"/>
        <v>4104</v>
      </c>
    </row>
    <row r="323" spans="43:47" hidden="1" x14ac:dyDescent="0.25">
      <c r="AQ323" s="111" t="str">
        <f t="shared" si="55"/>
        <v>5/2054</v>
      </c>
      <c r="AR323" s="111">
        <v>5</v>
      </c>
      <c r="AS323" s="111">
        <v>2054</v>
      </c>
      <c r="AT323" s="111">
        <v>369</v>
      </c>
      <c r="AU323" s="118">
        <f t="shared" si="59"/>
        <v>4105</v>
      </c>
    </row>
    <row r="324" spans="43:47" hidden="1" x14ac:dyDescent="0.25">
      <c r="AQ324" s="111" t="str">
        <f t="shared" si="55"/>
        <v>6/2054</v>
      </c>
      <c r="AR324" s="111">
        <v>6</v>
      </c>
      <c r="AS324" s="111">
        <v>2054</v>
      </c>
      <c r="AT324" s="111">
        <v>370</v>
      </c>
      <c r="AU324" s="118">
        <f t="shared" si="59"/>
        <v>4106</v>
      </c>
    </row>
    <row r="325" spans="43:47" hidden="1" x14ac:dyDescent="0.25">
      <c r="AQ325" s="111" t="str">
        <f t="shared" si="55"/>
        <v>7/2054</v>
      </c>
      <c r="AR325" s="111">
        <v>7</v>
      </c>
      <c r="AS325" s="111">
        <v>2054</v>
      </c>
      <c r="AT325" s="111">
        <v>371</v>
      </c>
      <c r="AU325" s="118">
        <f t="shared" si="59"/>
        <v>4107</v>
      </c>
    </row>
    <row r="326" spans="43:47" hidden="1" x14ac:dyDescent="0.25">
      <c r="AQ326" s="111" t="str">
        <f t="shared" si="55"/>
        <v>8/2054</v>
      </c>
      <c r="AR326" s="111">
        <v>8</v>
      </c>
      <c r="AS326" s="111">
        <v>2054</v>
      </c>
      <c r="AT326" s="111">
        <v>372</v>
      </c>
      <c r="AU326" s="118">
        <f t="shared" si="59"/>
        <v>4108</v>
      </c>
    </row>
    <row r="327" spans="43:47" hidden="1" x14ac:dyDescent="0.25">
      <c r="AQ327" s="111" t="str">
        <f t="shared" si="55"/>
        <v>9/2054</v>
      </c>
      <c r="AR327" s="111">
        <v>9</v>
      </c>
      <c r="AS327" s="111">
        <v>2054</v>
      </c>
      <c r="AT327" s="111">
        <v>373</v>
      </c>
      <c r="AU327" s="118">
        <f t="shared" si="59"/>
        <v>4109</v>
      </c>
    </row>
    <row r="328" spans="43:47" hidden="1" x14ac:dyDescent="0.25">
      <c r="AQ328" s="111" t="str">
        <f t="shared" si="55"/>
        <v>10/2054</v>
      </c>
      <c r="AR328" s="111">
        <v>10</v>
      </c>
      <c r="AS328" s="111">
        <v>2054</v>
      </c>
      <c r="AT328" s="111">
        <v>374</v>
      </c>
      <c r="AU328" s="118">
        <f t="shared" si="59"/>
        <v>4110</v>
      </c>
    </row>
    <row r="329" spans="43:47" hidden="1" x14ac:dyDescent="0.25">
      <c r="AQ329" s="111" t="str">
        <f t="shared" si="55"/>
        <v>11/2054</v>
      </c>
      <c r="AR329" s="111">
        <v>11</v>
      </c>
      <c r="AS329" s="111">
        <v>2054</v>
      </c>
      <c r="AT329" s="111">
        <v>375</v>
      </c>
      <c r="AU329" s="118">
        <f t="shared" si="59"/>
        <v>4111</v>
      </c>
    </row>
    <row r="330" spans="43:47" hidden="1" x14ac:dyDescent="0.25">
      <c r="AQ330" s="111" t="str">
        <f t="shared" si="55"/>
        <v>12/2054</v>
      </c>
      <c r="AR330" s="111">
        <v>12</v>
      </c>
      <c r="AS330" s="111">
        <v>2054</v>
      </c>
      <c r="AT330" s="111">
        <v>376</v>
      </c>
      <c r="AU330" s="118">
        <f t="shared" si="59"/>
        <v>4112</v>
      </c>
    </row>
    <row r="331" spans="43:47" hidden="1" x14ac:dyDescent="0.25">
      <c r="AQ331" s="111" t="str">
        <f t="shared" si="55"/>
        <v>1/2055</v>
      </c>
      <c r="AR331" s="111">
        <v>1</v>
      </c>
      <c r="AS331" s="111">
        <v>2055</v>
      </c>
      <c r="AT331" s="111">
        <v>377</v>
      </c>
      <c r="AU331" s="111">
        <v>4201</v>
      </c>
    </row>
    <row r="332" spans="43:47" hidden="1" x14ac:dyDescent="0.25">
      <c r="AQ332" s="111" t="str">
        <f t="shared" si="55"/>
        <v>2/2055</v>
      </c>
      <c r="AR332" s="111">
        <v>2</v>
      </c>
      <c r="AS332" s="111">
        <v>2055</v>
      </c>
      <c r="AT332" s="111">
        <v>378</v>
      </c>
      <c r="AU332" s="118">
        <f>AU331+1</f>
        <v>4202</v>
      </c>
    </row>
    <row r="333" spans="43:47" hidden="1" x14ac:dyDescent="0.25">
      <c r="AQ333" s="111" t="str">
        <f t="shared" si="55"/>
        <v>3/2055</v>
      </c>
      <c r="AR333" s="111">
        <v>3</v>
      </c>
      <c r="AS333" s="111">
        <v>2055</v>
      </c>
      <c r="AT333" s="111">
        <v>379</v>
      </c>
      <c r="AU333" s="118">
        <f t="shared" ref="AU333:AU342" si="60">AU332+1</f>
        <v>4203</v>
      </c>
    </row>
    <row r="334" spans="43:47" hidden="1" x14ac:dyDescent="0.25">
      <c r="AQ334" s="111" t="str">
        <f t="shared" si="55"/>
        <v>4/2055</v>
      </c>
      <c r="AR334" s="111">
        <v>4</v>
      </c>
      <c r="AS334" s="111">
        <v>2055</v>
      </c>
      <c r="AT334" s="111">
        <v>380</v>
      </c>
      <c r="AU334" s="118">
        <f t="shared" si="60"/>
        <v>4204</v>
      </c>
    </row>
    <row r="335" spans="43:47" hidden="1" x14ac:dyDescent="0.25">
      <c r="AQ335" s="111" t="str">
        <f t="shared" si="55"/>
        <v>5/2055</v>
      </c>
      <c r="AR335" s="111">
        <v>5</v>
      </c>
      <c r="AS335" s="111">
        <v>2055</v>
      </c>
      <c r="AT335" s="111">
        <v>381</v>
      </c>
      <c r="AU335" s="118">
        <f t="shared" si="60"/>
        <v>4205</v>
      </c>
    </row>
    <row r="336" spans="43:47" hidden="1" x14ac:dyDescent="0.25">
      <c r="AQ336" s="111" t="str">
        <f t="shared" si="55"/>
        <v>6/2055</v>
      </c>
      <c r="AR336" s="111">
        <v>6</v>
      </c>
      <c r="AS336" s="111">
        <v>2055</v>
      </c>
      <c r="AT336" s="111">
        <v>382</v>
      </c>
      <c r="AU336" s="118">
        <f t="shared" si="60"/>
        <v>4206</v>
      </c>
    </row>
    <row r="337" spans="43:47" hidden="1" x14ac:dyDescent="0.25">
      <c r="AQ337" s="111" t="str">
        <f t="shared" si="55"/>
        <v>7/2055</v>
      </c>
      <c r="AR337" s="111">
        <v>7</v>
      </c>
      <c r="AS337" s="111">
        <v>2055</v>
      </c>
      <c r="AT337" s="111">
        <v>383</v>
      </c>
      <c r="AU337" s="118">
        <f t="shared" si="60"/>
        <v>4207</v>
      </c>
    </row>
    <row r="338" spans="43:47" hidden="1" x14ac:dyDescent="0.25">
      <c r="AQ338" s="111" t="str">
        <f t="shared" si="55"/>
        <v>8/2055</v>
      </c>
      <c r="AR338" s="111">
        <v>8</v>
      </c>
      <c r="AS338" s="111">
        <v>2055</v>
      </c>
      <c r="AT338" s="111">
        <v>384</v>
      </c>
      <c r="AU338" s="118">
        <f t="shared" si="60"/>
        <v>4208</v>
      </c>
    </row>
    <row r="339" spans="43:47" hidden="1" x14ac:dyDescent="0.25">
      <c r="AQ339" s="111" t="str">
        <f t="shared" si="55"/>
        <v>9/2055</v>
      </c>
      <c r="AR339" s="111">
        <v>9</v>
      </c>
      <c r="AS339" s="111">
        <v>2055</v>
      </c>
      <c r="AT339" s="111">
        <v>385</v>
      </c>
      <c r="AU339" s="118">
        <f t="shared" si="60"/>
        <v>4209</v>
      </c>
    </row>
    <row r="340" spans="43:47" hidden="1" x14ac:dyDescent="0.25">
      <c r="AQ340" s="111" t="str">
        <f t="shared" ref="AQ340:AQ403" si="61">CONCATENATE(AR340,"/",AS340)</f>
        <v>10/2055</v>
      </c>
      <c r="AR340" s="111">
        <v>10</v>
      </c>
      <c r="AS340" s="111">
        <v>2055</v>
      </c>
      <c r="AT340" s="111">
        <v>386</v>
      </c>
      <c r="AU340" s="118">
        <f t="shared" si="60"/>
        <v>4210</v>
      </c>
    </row>
    <row r="341" spans="43:47" hidden="1" x14ac:dyDescent="0.25">
      <c r="AQ341" s="111" t="str">
        <f t="shared" si="61"/>
        <v>11/2055</v>
      </c>
      <c r="AR341" s="111">
        <v>11</v>
      </c>
      <c r="AS341" s="111">
        <v>2055</v>
      </c>
      <c r="AT341" s="111">
        <v>387</v>
      </c>
      <c r="AU341" s="118">
        <f t="shared" si="60"/>
        <v>4211</v>
      </c>
    </row>
    <row r="342" spans="43:47" hidden="1" x14ac:dyDescent="0.25">
      <c r="AQ342" s="111" t="str">
        <f t="shared" si="61"/>
        <v>12/2055</v>
      </c>
      <c r="AR342" s="111">
        <v>12</v>
      </c>
      <c r="AS342" s="111">
        <v>2055</v>
      </c>
      <c r="AT342" s="111">
        <v>388</v>
      </c>
      <c r="AU342" s="118">
        <f t="shared" si="60"/>
        <v>4212</v>
      </c>
    </row>
    <row r="343" spans="43:47" hidden="1" x14ac:dyDescent="0.25">
      <c r="AQ343" s="111" t="str">
        <f t="shared" si="61"/>
        <v>1/2056</v>
      </c>
      <c r="AR343" s="111">
        <v>1</v>
      </c>
      <c r="AS343" s="111">
        <v>2056</v>
      </c>
      <c r="AT343" s="111">
        <v>389</v>
      </c>
      <c r="AU343" s="111">
        <v>4301</v>
      </c>
    </row>
    <row r="344" spans="43:47" hidden="1" x14ac:dyDescent="0.25">
      <c r="AQ344" s="111" t="str">
        <f t="shared" si="61"/>
        <v>2/2056</v>
      </c>
      <c r="AR344" s="111">
        <v>2</v>
      </c>
      <c r="AS344" s="111">
        <v>2056</v>
      </c>
      <c r="AT344" s="111">
        <v>390</v>
      </c>
      <c r="AU344" s="118">
        <f>AU343+1</f>
        <v>4302</v>
      </c>
    </row>
    <row r="345" spans="43:47" hidden="1" x14ac:dyDescent="0.25">
      <c r="AQ345" s="111" t="str">
        <f t="shared" si="61"/>
        <v>3/2056</v>
      </c>
      <c r="AR345" s="111">
        <v>3</v>
      </c>
      <c r="AS345" s="111">
        <v>2056</v>
      </c>
      <c r="AT345" s="111">
        <v>391</v>
      </c>
      <c r="AU345" s="118">
        <f t="shared" ref="AU345:AU354" si="62">AU344+1</f>
        <v>4303</v>
      </c>
    </row>
    <row r="346" spans="43:47" hidden="1" x14ac:dyDescent="0.25">
      <c r="AQ346" s="111" t="str">
        <f t="shared" si="61"/>
        <v>4/2056</v>
      </c>
      <c r="AR346" s="111">
        <v>4</v>
      </c>
      <c r="AS346" s="111">
        <v>2056</v>
      </c>
      <c r="AT346" s="111">
        <v>392</v>
      </c>
      <c r="AU346" s="118">
        <f t="shared" si="62"/>
        <v>4304</v>
      </c>
    </row>
    <row r="347" spans="43:47" hidden="1" x14ac:dyDescent="0.25">
      <c r="AQ347" s="111" t="str">
        <f t="shared" si="61"/>
        <v>5/2056</v>
      </c>
      <c r="AR347" s="111">
        <v>5</v>
      </c>
      <c r="AS347" s="111">
        <v>2056</v>
      </c>
      <c r="AT347" s="111">
        <v>393</v>
      </c>
      <c r="AU347" s="118">
        <f t="shared" si="62"/>
        <v>4305</v>
      </c>
    </row>
    <row r="348" spans="43:47" hidden="1" x14ac:dyDescent="0.25">
      <c r="AQ348" s="111" t="str">
        <f t="shared" si="61"/>
        <v>6/2056</v>
      </c>
      <c r="AR348" s="111">
        <v>6</v>
      </c>
      <c r="AS348" s="111">
        <v>2056</v>
      </c>
      <c r="AT348" s="111">
        <v>394</v>
      </c>
      <c r="AU348" s="118">
        <f t="shared" si="62"/>
        <v>4306</v>
      </c>
    </row>
    <row r="349" spans="43:47" hidden="1" x14ac:dyDescent="0.25">
      <c r="AQ349" s="111" t="str">
        <f t="shared" si="61"/>
        <v>7/2056</v>
      </c>
      <c r="AR349" s="111">
        <v>7</v>
      </c>
      <c r="AS349" s="111">
        <v>2056</v>
      </c>
      <c r="AT349" s="111">
        <v>395</v>
      </c>
      <c r="AU349" s="118">
        <f t="shared" si="62"/>
        <v>4307</v>
      </c>
    </row>
    <row r="350" spans="43:47" hidden="1" x14ac:dyDescent="0.25">
      <c r="AQ350" s="111" t="str">
        <f t="shared" si="61"/>
        <v>8/2056</v>
      </c>
      <c r="AR350" s="111">
        <v>8</v>
      </c>
      <c r="AS350" s="111">
        <v>2056</v>
      </c>
      <c r="AT350" s="111">
        <v>396</v>
      </c>
      <c r="AU350" s="118">
        <f t="shared" si="62"/>
        <v>4308</v>
      </c>
    </row>
    <row r="351" spans="43:47" hidden="1" x14ac:dyDescent="0.25">
      <c r="AQ351" s="111" t="str">
        <f t="shared" si="61"/>
        <v>9/2056</v>
      </c>
      <c r="AR351" s="111">
        <v>9</v>
      </c>
      <c r="AS351" s="111">
        <v>2056</v>
      </c>
      <c r="AT351" s="111">
        <v>397</v>
      </c>
      <c r="AU351" s="118">
        <f t="shared" si="62"/>
        <v>4309</v>
      </c>
    </row>
    <row r="352" spans="43:47" hidden="1" x14ac:dyDescent="0.25">
      <c r="AQ352" s="111" t="str">
        <f t="shared" si="61"/>
        <v>10/2056</v>
      </c>
      <c r="AR352" s="111">
        <v>10</v>
      </c>
      <c r="AS352" s="111">
        <v>2056</v>
      </c>
      <c r="AT352" s="111">
        <v>398</v>
      </c>
      <c r="AU352" s="118">
        <f t="shared" si="62"/>
        <v>4310</v>
      </c>
    </row>
    <row r="353" spans="43:47" hidden="1" x14ac:dyDescent="0.25">
      <c r="AQ353" s="111" t="str">
        <f t="shared" si="61"/>
        <v>11/2056</v>
      </c>
      <c r="AR353" s="111">
        <v>11</v>
      </c>
      <c r="AS353" s="111">
        <v>2056</v>
      </c>
      <c r="AT353" s="111">
        <v>399</v>
      </c>
      <c r="AU353" s="118">
        <f t="shared" si="62"/>
        <v>4311</v>
      </c>
    </row>
    <row r="354" spans="43:47" hidden="1" x14ac:dyDescent="0.25">
      <c r="AQ354" s="111" t="str">
        <f t="shared" si="61"/>
        <v>12/2056</v>
      </c>
      <c r="AR354" s="111">
        <v>12</v>
      </c>
      <c r="AS354" s="111">
        <v>2056</v>
      </c>
      <c r="AT354" s="111">
        <v>400</v>
      </c>
      <c r="AU354" s="118">
        <f t="shared" si="62"/>
        <v>4312</v>
      </c>
    </row>
    <row r="355" spans="43:47" hidden="1" x14ac:dyDescent="0.25">
      <c r="AQ355" s="111" t="str">
        <f t="shared" si="61"/>
        <v>1/2057</v>
      </c>
      <c r="AR355" s="111">
        <v>1</v>
      </c>
      <c r="AS355" s="111">
        <v>2057</v>
      </c>
      <c r="AT355" s="111">
        <v>401</v>
      </c>
      <c r="AU355" s="111">
        <v>4401</v>
      </c>
    </row>
    <row r="356" spans="43:47" hidden="1" x14ac:dyDescent="0.25">
      <c r="AQ356" s="111" t="str">
        <f t="shared" si="61"/>
        <v>2/2057</v>
      </c>
      <c r="AR356" s="111">
        <v>2</v>
      </c>
      <c r="AS356" s="111">
        <v>2057</v>
      </c>
      <c r="AT356" s="111">
        <v>402</v>
      </c>
      <c r="AU356" s="118">
        <f>AU355+1</f>
        <v>4402</v>
      </c>
    </row>
    <row r="357" spans="43:47" hidden="1" x14ac:dyDescent="0.25">
      <c r="AQ357" s="111" t="str">
        <f t="shared" si="61"/>
        <v>3/2057</v>
      </c>
      <c r="AR357" s="111">
        <v>3</v>
      </c>
      <c r="AS357" s="111">
        <v>2057</v>
      </c>
      <c r="AT357" s="111">
        <v>403</v>
      </c>
      <c r="AU357" s="118">
        <f t="shared" ref="AU357:AU366" si="63">AU356+1</f>
        <v>4403</v>
      </c>
    </row>
    <row r="358" spans="43:47" hidden="1" x14ac:dyDescent="0.25">
      <c r="AQ358" s="111" t="str">
        <f t="shared" si="61"/>
        <v>4/2057</v>
      </c>
      <c r="AR358" s="111">
        <v>4</v>
      </c>
      <c r="AS358" s="111">
        <v>2057</v>
      </c>
      <c r="AT358" s="111">
        <v>404</v>
      </c>
      <c r="AU358" s="118">
        <f t="shared" si="63"/>
        <v>4404</v>
      </c>
    </row>
    <row r="359" spans="43:47" hidden="1" x14ac:dyDescent="0.25">
      <c r="AQ359" s="111" t="str">
        <f t="shared" si="61"/>
        <v>5/2057</v>
      </c>
      <c r="AR359" s="111">
        <v>5</v>
      </c>
      <c r="AS359" s="111">
        <v>2057</v>
      </c>
      <c r="AT359" s="111">
        <v>405</v>
      </c>
      <c r="AU359" s="118">
        <f t="shared" si="63"/>
        <v>4405</v>
      </c>
    </row>
    <row r="360" spans="43:47" hidden="1" x14ac:dyDescent="0.25">
      <c r="AQ360" s="111" t="str">
        <f t="shared" si="61"/>
        <v>6/2057</v>
      </c>
      <c r="AR360" s="111">
        <v>6</v>
      </c>
      <c r="AS360" s="111">
        <v>2057</v>
      </c>
      <c r="AT360" s="111">
        <v>406</v>
      </c>
      <c r="AU360" s="118">
        <f t="shared" si="63"/>
        <v>4406</v>
      </c>
    </row>
    <row r="361" spans="43:47" hidden="1" x14ac:dyDescent="0.25">
      <c r="AQ361" s="111" t="str">
        <f t="shared" si="61"/>
        <v>7/2057</v>
      </c>
      <c r="AR361" s="111">
        <v>7</v>
      </c>
      <c r="AS361" s="111">
        <v>2057</v>
      </c>
      <c r="AT361" s="111">
        <v>407</v>
      </c>
      <c r="AU361" s="118">
        <f t="shared" si="63"/>
        <v>4407</v>
      </c>
    </row>
    <row r="362" spans="43:47" hidden="1" x14ac:dyDescent="0.25">
      <c r="AQ362" s="111" t="str">
        <f t="shared" si="61"/>
        <v>8/2057</v>
      </c>
      <c r="AR362" s="111">
        <v>8</v>
      </c>
      <c r="AS362" s="111">
        <v>2057</v>
      </c>
      <c r="AT362" s="111">
        <v>408</v>
      </c>
      <c r="AU362" s="118">
        <f t="shared" si="63"/>
        <v>4408</v>
      </c>
    </row>
    <row r="363" spans="43:47" hidden="1" x14ac:dyDescent="0.25">
      <c r="AQ363" s="111" t="str">
        <f t="shared" si="61"/>
        <v>9/2057</v>
      </c>
      <c r="AR363" s="111">
        <v>9</v>
      </c>
      <c r="AS363" s="111">
        <v>2057</v>
      </c>
      <c r="AT363" s="111">
        <v>409</v>
      </c>
      <c r="AU363" s="118">
        <f t="shared" si="63"/>
        <v>4409</v>
      </c>
    </row>
    <row r="364" spans="43:47" hidden="1" x14ac:dyDescent="0.25">
      <c r="AQ364" s="111" t="str">
        <f t="shared" si="61"/>
        <v>10/2057</v>
      </c>
      <c r="AR364" s="111">
        <v>10</v>
      </c>
      <c r="AS364" s="111">
        <v>2057</v>
      </c>
      <c r="AT364" s="111">
        <v>410</v>
      </c>
      <c r="AU364" s="118">
        <f t="shared" si="63"/>
        <v>4410</v>
      </c>
    </row>
    <row r="365" spans="43:47" hidden="1" x14ac:dyDescent="0.25">
      <c r="AQ365" s="111" t="str">
        <f t="shared" si="61"/>
        <v>11/2057</v>
      </c>
      <c r="AR365" s="111">
        <v>11</v>
      </c>
      <c r="AS365" s="111">
        <v>2057</v>
      </c>
      <c r="AT365" s="111">
        <v>411</v>
      </c>
      <c r="AU365" s="118">
        <f t="shared" si="63"/>
        <v>4411</v>
      </c>
    </row>
    <row r="366" spans="43:47" hidden="1" x14ac:dyDescent="0.25">
      <c r="AQ366" s="111" t="str">
        <f t="shared" si="61"/>
        <v>12/2057</v>
      </c>
      <c r="AR366" s="111">
        <v>12</v>
      </c>
      <c r="AS366" s="111">
        <v>2057</v>
      </c>
      <c r="AT366" s="111">
        <v>412</v>
      </c>
      <c r="AU366" s="118">
        <f t="shared" si="63"/>
        <v>4412</v>
      </c>
    </row>
    <row r="367" spans="43:47" hidden="1" x14ac:dyDescent="0.25">
      <c r="AQ367" s="111" t="str">
        <f t="shared" si="61"/>
        <v>1/2058</v>
      </c>
      <c r="AR367" s="111">
        <v>1</v>
      </c>
      <c r="AS367" s="111">
        <v>2058</v>
      </c>
      <c r="AT367" s="111">
        <v>413</v>
      </c>
      <c r="AU367" s="111">
        <v>4501</v>
      </c>
    </row>
    <row r="368" spans="43:47" hidden="1" x14ac:dyDescent="0.25">
      <c r="AQ368" s="111" t="str">
        <f t="shared" si="61"/>
        <v>2/2058</v>
      </c>
      <c r="AR368" s="111">
        <v>2</v>
      </c>
      <c r="AS368" s="111">
        <v>2058</v>
      </c>
      <c r="AT368" s="111">
        <v>414</v>
      </c>
      <c r="AU368" s="118">
        <f>AU367+1</f>
        <v>4502</v>
      </c>
    </row>
    <row r="369" spans="43:47" hidden="1" x14ac:dyDescent="0.25">
      <c r="AQ369" s="111" t="str">
        <f t="shared" si="61"/>
        <v>3/2058</v>
      </c>
      <c r="AR369" s="111">
        <v>3</v>
      </c>
      <c r="AS369" s="111">
        <v>2058</v>
      </c>
      <c r="AT369" s="111">
        <v>415</v>
      </c>
      <c r="AU369" s="118">
        <f t="shared" ref="AU369:AU378" si="64">AU368+1</f>
        <v>4503</v>
      </c>
    </row>
    <row r="370" spans="43:47" hidden="1" x14ac:dyDescent="0.25">
      <c r="AQ370" s="111" t="str">
        <f t="shared" si="61"/>
        <v>4/2058</v>
      </c>
      <c r="AR370" s="111">
        <v>4</v>
      </c>
      <c r="AS370" s="111">
        <v>2058</v>
      </c>
      <c r="AT370" s="111">
        <v>416</v>
      </c>
      <c r="AU370" s="118">
        <f t="shared" si="64"/>
        <v>4504</v>
      </c>
    </row>
    <row r="371" spans="43:47" hidden="1" x14ac:dyDescent="0.25">
      <c r="AQ371" s="111" t="str">
        <f t="shared" si="61"/>
        <v>5/2058</v>
      </c>
      <c r="AR371" s="111">
        <v>5</v>
      </c>
      <c r="AS371" s="111">
        <v>2058</v>
      </c>
      <c r="AT371" s="111">
        <v>417</v>
      </c>
      <c r="AU371" s="118">
        <f t="shared" si="64"/>
        <v>4505</v>
      </c>
    </row>
    <row r="372" spans="43:47" hidden="1" x14ac:dyDescent="0.25">
      <c r="AQ372" s="111" t="str">
        <f t="shared" si="61"/>
        <v>6/2058</v>
      </c>
      <c r="AR372" s="111">
        <v>6</v>
      </c>
      <c r="AS372" s="111">
        <v>2058</v>
      </c>
      <c r="AT372" s="111">
        <v>418</v>
      </c>
      <c r="AU372" s="118">
        <f t="shared" si="64"/>
        <v>4506</v>
      </c>
    </row>
    <row r="373" spans="43:47" hidden="1" x14ac:dyDescent="0.25">
      <c r="AQ373" s="111" t="str">
        <f t="shared" si="61"/>
        <v>7/2058</v>
      </c>
      <c r="AR373" s="111">
        <v>7</v>
      </c>
      <c r="AS373" s="111">
        <v>2058</v>
      </c>
      <c r="AT373" s="111">
        <v>419</v>
      </c>
      <c r="AU373" s="118">
        <f t="shared" si="64"/>
        <v>4507</v>
      </c>
    </row>
    <row r="374" spans="43:47" hidden="1" x14ac:dyDescent="0.25">
      <c r="AQ374" s="111" t="str">
        <f t="shared" si="61"/>
        <v>8/2058</v>
      </c>
      <c r="AR374" s="111">
        <v>8</v>
      </c>
      <c r="AS374" s="111">
        <v>2058</v>
      </c>
      <c r="AT374" s="111">
        <v>420</v>
      </c>
      <c r="AU374" s="118">
        <f t="shared" si="64"/>
        <v>4508</v>
      </c>
    </row>
    <row r="375" spans="43:47" hidden="1" x14ac:dyDescent="0.25">
      <c r="AQ375" s="111" t="str">
        <f t="shared" si="61"/>
        <v>9/2058</v>
      </c>
      <c r="AR375" s="111">
        <v>9</v>
      </c>
      <c r="AS375" s="111">
        <v>2058</v>
      </c>
      <c r="AT375" s="111">
        <v>421</v>
      </c>
      <c r="AU375" s="118">
        <f t="shared" si="64"/>
        <v>4509</v>
      </c>
    </row>
    <row r="376" spans="43:47" hidden="1" x14ac:dyDescent="0.25">
      <c r="AQ376" s="111" t="str">
        <f t="shared" si="61"/>
        <v>10/2058</v>
      </c>
      <c r="AR376" s="111">
        <v>10</v>
      </c>
      <c r="AS376" s="111">
        <v>2058</v>
      </c>
      <c r="AT376" s="111">
        <v>422</v>
      </c>
      <c r="AU376" s="118">
        <f t="shared" si="64"/>
        <v>4510</v>
      </c>
    </row>
    <row r="377" spans="43:47" hidden="1" x14ac:dyDescent="0.25">
      <c r="AQ377" s="111" t="str">
        <f t="shared" si="61"/>
        <v>11/2058</v>
      </c>
      <c r="AR377" s="111">
        <v>11</v>
      </c>
      <c r="AS377" s="111">
        <v>2058</v>
      </c>
      <c r="AT377" s="111">
        <v>423</v>
      </c>
      <c r="AU377" s="118">
        <f t="shared" si="64"/>
        <v>4511</v>
      </c>
    </row>
    <row r="378" spans="43:47" hidden="1" x14ac:dyDescent="0.25">
      <c r="AQ378" s="111" t="str">
        <f t="shared" si="61"/>
        <v>12/2058</v>
      </c>
      <c r="AR378" s="111">
        <v>12</v>
      </c>
      <c r="AS378" s="111">
        <v>2058</v>
      </c>
      <c r="AT378" s="111">
        <v>424</v>
      </c>
      <c r="AU378" s="118">
        <f t="shared" si="64"/>
        <v>4512</v>
      </c>
    </row>
    <row r="379" spans="43:47" hidden="1" x14ac:dyDescent="0.25">
      <c r="AQ379" s="111" t="str">
        <f t="shared" si="61"/>
        <v>1/2059</v>
      </c>
      <c r="AR379" s="111">
        <v>1</v>
      </c>
      <c r="AS379" s="111">
        <v>2059</v>
      </c>
      <c r="AT379" s="111">
        <v>425</v>
      </c>
      <c r="AU379" s="111">
        <v>4601</v>
      </c>
    </row>
    <row r="380" spans="43:47" hidden="1" x14ac:dyDescent="0.25">
      <c r="AQ380" s="111" t="str">
        <f t="shared" si="61"/>
        <v>2/2059</v>
      </c>
      <c r="AR380" s="111">
        <v>2</v>
      </c>
      <c r="AS380" s="111">
        <v>2059</v>
      </c>
      <c r="AT380" s="111">
        <v>426</v>
      </c>
      <c r="AU380" s="118">
        <f>AU379+1</f>
        <v>4602</v>
      </c>
    </row>
    <row r="381" spans="43:47" hidden="1" x14ac:dyDescent="0.25">
      <c r="AQ381" s="111" t="str">
        <f t="shared" si="61"/>
        <v>3/2059</v>
      </c>
      <c r="AR381" s="111">
        <v>3</v>
      </c>
      <c r="AS381" s="111">
        <v>2059</v>
      </c>
      <c r="AT381" s="111">
        <v>427</v>
      </c>
      <c r="AU381" s="118">
        <f t="shared" ref="AU381:AU390" si="65">AU380+1</f>
        <v>4603</v>
      </c>
    </row>
    <row r="382" spans="43:47" hidden="1" x14ac:dyDescent="0.25">
      <c r="AQ382" s="111" t="str">
        <f t="shared" si="61"/>
        <v>4/2059</v>
      </c>
      <c r="AR382" s="111">
        <v>4</v>
      </c>
      <c r="AS382" s="111">
        <v>2059</v>
      </c>
      <c r="AT382" s="111">
        <v>428</v>
      </c>
      <c r="AU382" s="118">
        <f t="shared" si="65"/>
        <v>4604</v>
      </c>
    </row>
    <row r="383" spans="43:47" hidden="1" x14ac:dyDescent="0.25">
      <c r="AQ383" s="111" t="str">
        <f t="shared" si="61"/>
        <v>5/2059</v>
      </c>
      <c r="AR383" s="111">
        <v>5</v>
      </c>
      <c r="AS383" s="111">
        <v>2059</v>
      </c>
      <c r="AT383" s="111">
        <v>429</v>
      </c>
      <c r="AU383" s="118">
        <f t="shared" si="65"/>
        <v>4605</v>
      </c>
    </row>
    <row r="384" spans="43:47" hidden="1" x14ac:dyDescent="0.25">
      <c r="AQ384" s="111" t="str">
        <f t="shared" si="61"/>
        <v>6/2059</v>
      </c>
      <c r="AR384" s="111">
        <v>6</v>
      </c>
      <c r="AS384" s="111">
        <v>2059</v>
      </c>
      <c r="AT384" s="111">
        <v>430</v>
      </c>
      <c r="AU384" s="118">
        <f t="shared" si="65"/>
        <v>4606</v>
      </c>
    </row>
    <row r="385" spans="43:47" hidden="1" x14ac:dyDescent="0.25">
      <c r="AQ385" s="111" t="str">
        <f t="shared" si="61"/>
        <v>7/2059</v>
      </c>
      <c r="AR385" s="111">
        <v>7</v>
      </c>
      <c r="AS385" s="111">
        <v>2059</v>
      </c>
      <c r="AT385" s="111">
        <v>431</v>
      </c>
      <c r="AU385" s="118">
        <f t="shared" si="65"/>
        <v>4607</v>
      </c>
    </row>
    <row r="386" spans="43:47" hidden="1" x14ac:dyDescent="0.25">
      <c r="AQ386" s="111" t="str">
        <f t="shared" si="61"/>
        <v>8/2059</v>
      </c>
      <c r="AR386" s="111">
        <v>8</v>
      </c>
      <c r="AS386" s="111">
        <v>2059</v>
      </c>
      <c r="AT386" s="111">
        <v>432</v>
      </c>
      <c r="AU386" s="118">
        <f t="shared" si="65"/>
        <v>4608</v>
      </c>
    </row>
    <row r="387" spans="43:47" hidden="1" x14ac:dyDescent="0.25">
      <c r="AQ387" s="111" t="str">
        <f t="shared" si="61"/>
        <v>9/2059</v>
      </c>
      <c r="AR387" s="111">
        <v>9</v>
      </c>
      <c r="AS387" s="111">
        <v>2059</v>
      </c>
      <c r="AT387" s="111">
        <v>433</v>
      </c>
      <c r="AU387" s="118">
        <f t="shared" si="65"/>
        <v>4609</v>
      </c>
    </row>
    <row r="388" spans="43:47" hidden="1" x14ac:dyDescent="0.25">
      <c r="AQ388" s="111" t="str">
        <f t="shared" si="61"/>
        <v>10/2059</v>
      </c>
      <c r="AR388" s="111">
        <v>10</v>
      </c>
      <c r="AS388" s="111">
        <v>2059</v>
      </c>
      <c r="AT388" s="111">
        <v>434</v>
      </c>
      <c r="AU388" s="118">
        <f t="shared" si="65"/>
        <v>4610</v>
      </c>
    </row>
    <row r="389" spans="43:47" hidden="1" x14ac:dyDescent="0.25">
      <c r="AQ389" s="111" t="str">
        <f t="shared" si="61"/>
        <v>11/2059</v>
      </c>
      <c r="AR389" s="111">
        <v>11</v>
      </c>
      <c r="AS389" s="111">
        <v>2059</v>
      </c>
      <c r="AT389" s="111">
        <v>435</v>
      </c>
      <c r="AU389" s="118">
        <f t="shared" si="65"/>
        <v>4611</v>
      </c>
    </row>
    <row r="390" spans="43:47" hidden="1" x14ac:dyDescent="0.25">
      <c r="AQ390" s="111" t="str">
        <f t="shared" si="61"/>
        <v>12/2059</v>
      </c>
      <c r="AR390" s="111">
        <v>12</v>
      </c>
      <c r="AS390" s="111">
        <v>2059</v>
      </c>
      <c r="AT390" s="111">
        <v>436</v>
      </c>
      <c r="AU390" s="118">
        <f t="shared" si="65"/>
        <v>4612</v>
      </c>
    </row>
    <row r="391" spans="43:47" hidden="1" x14ac:dyDescent="0.25">
      <c r="AQ391" s="111" t="str">
        <f t="shared" si="61"/>
        <v>1/2060</v>
      </c>
      <c r="AR391" s="111">
        <v>1</v>
      </c>
      <c r="AS391" s="111">
        <v>2060</v>
      </c>
      <c r="AT391" s="111">
        <v>437</v>
      </c>
      <c r="AU391" s="111">
        <v>4701</v>
      </c>
    </row>
    <row r="392" spans="43:47" hidden="1" x14ac:dyDescent="0.25">
      <c r="AQ392" s="111" t="str">
        <f t="shared" si="61"/>
        <v>2/2060</v>
      </c>
      <c r="AR392" s="111">
        <v>2</v>
      </c>
      <c r="AS392" s="111">
        <v>2060</v>
      </c>
      <c r="AT392" s="111">
        <v>438</v>
      </c>
      <c r="AU392" s="118">
        <f>AU391+1</f>
        <v>4702</v>
      </c>
    </row>
    <row r="393" spans="43:47" hidden="1" x14ac:dyDescent="0.25">
      <c r="AQ393" s="111" t="str">
        <f t="shared" si="61"/>
        <v>3/2060</v>
      </c>
      <c r="AR393" s="111">
        <v>3</v>
      </c>
      <c r="AS393" s="111">
        <v>2060</v>
      </c>
      <c r="AT393" s="111">
        <v>439</v>
      </c>
      <c r="AU393" s="118">
        <f t="shared" ref="AU393:AU402" si="66">AU392+1</f>
        <v>4703</v>
      </c>
    </row>
    <row r="394" spans="43:47" hidden="1" x14ac:dyDescent="0.25">
      <c r="AQ394" s="111" t="str">
        <f t="shared" si="61"/>
        <v>4/2060</v>
      </c>
      <c r="AR394" s="111">
        <v>4</v>
      </c>
      <c r="AS394" s="111">
        <v>2060</v>
      </c>
      <c r="AT394" s="111">
        <v>440</v>
      </c>
      <c r="AU394" s="118">
        <f t="shared" si="66"/>
        <v>4704</v>
      </c>
    </row>
    <row r="395" spans="43:47" hidden="1" x14ac:dyDescent="0.25">
      <c r="AQ395" s="111" t="str">
        <f t="shared" si="61"/>
        <v>5/2060</v>
      </c>
      <c r="AR395" s="111">
        <v>5</v>
      </c>
      <c r="AS395" s="111">
        <v>2060</v>
      </c>
      <c r="AT395" s="111">
        <v>441</v>
      </c>
      <c r="AU395" s="118">
        <f t="shared" si="66"/>
        <v>4705</v>
      </c>
    </row>
    <row r="396" spans="43:47" hidden="1" x14ac:dyDescent="0.25">
      <c r="AQ396" s="111" t="str">
        <f t="shared" si="61"/>
        <v>6/2060</v>
      </c>
      <c r="AR396" s="111">
        <v>6</v>
      </c>
      <c r="AS396" s="111">
        <v>2060</v>
      </c>
      <c r="AT396" s="111">
        <v>442</v>
      </c>
      <c r="AU396" s="118">
        <f t="shared" si="66"/>
        <v>4706</v>
      </c>
    </row>
    <row r="397" spans="43:47" hidden="1" x14ac:dyDescent="0.25">
      <c r="AQ397" s="111" t="str">
        <f t="shared" si="61"/>
        <v>7/2060</v>
      </c>
      <c r="AR397" s="111">
        <v>7</v>
      </c>
      <c r="AS397" s="111">
        <v>2060</v>
      </c>
      <c r="AT397" s="111">
        <v>443</v>
      </c>
      <c r="AU397" s="118">
        <f t="shared" si="66"/>
        <v>4707</v>
      </c>
    </row>
    <row r="398" spans="43:47" hidden="1" x14ac:dyDescent="0.25">
      <c r="AQ398" s="111" t="str">
        <f t="shared" si="61"/>
        <v>8/2060</v>
      </c>
      <c r="AR398" s="111">
        <v>8</v>
      </c>
      <c r="AS398" s="111">
        <v>2060</v>
      </c>
      <c r="AT398" s="111">
        <v>444</v>
      </c>
      <c r="AU398" s="118">
        <f t="shared" si="66"/>
        <v>4708</v>
      </c>
    </row>
    <row r="399" spans="43:47" hidden="1" x14ac:dyDescent="0.25">
      <c r="AQ399" s="111" t="str">
        <f t="shared" si="61"/>
        <v>9/2060</v>
      </c>
      <c r="AR399" s="111">
        <v>9</v>
      </c>
      <c r="AS399" s="111">
        <v>2060</v>
      </c>
      <c r="AT399" s="111">
        <v>445</v>
      </c>
      <c r="AU399" s="118">
        <f t="shared" si="66"/>
        <v>4709</v>
      </c>
    </row>
    <row r="400" spans="43:47" hidden="1" x14ac:dyDescent="0.25">
      <c r="AQ400" s="111" t="str">
        <f t="shared" si="61"/>
        <v>10/2060</v>
      </c>
      <c r="AR400" s="111">
        <v>10</v>
      </c>
      <c r="AS400" s="111">
        <v>2060</v>
      </c>
      <c r="AT400" s="111">
        <v>446</v>
      </c>
      <c r="AU400" s="118">
        <f t="shared" si="66"/>
        <v>4710</v>
      </c>
    </row>
    <row r="401" spans="43:47" hidden="1" x14ac:dyDescent="0.25">
      <c r="AQ401" s="111" t="str">
        <f t="shared" si="61"/>
        <v>11/2060</v>
      </c>
      <c r="AR401" s="111">
        <v>11</v>
      </c>
      <c r="AS401" s="111">
        <v>2060</v>
      </c>
      <c r="AT401" s="111">
        <v>447</v>
      </c>
      <c r="AU401" s="118">
        <f t="shared" si="66"/>
        <v>4711</v>
      </c>
    </row>
    <row r="402" spans="43:47" hidden="1" x14ac:dyDescent="0.25">
      <c r="AQ402" s="111" t="str">
        <f t="shared" si="61"/>
        <v>12/2060</v>
      </c>
      <c r="AR402" s="111">
        <v>12</v>
      </c>
      <c r="AS402" s="111">
        <v>2060</v>
      </c>
      <c r="AT402" s="111">
        <v>448</v>
      </c>
      <c r="AU402" s="118">
        <f t="shared" si="66"/>
        <v>4712</v>
      </c>
    </row>
    <row r="403" spans="43:47" hidden="1" x14ac:dyDescent="0.25">
      <c r="AQ403" s="111" t="str">
        <f t="shared" si="61"/>
        <v>1/2061</v>
      </c>
      <c r="AR403" s="111">
        <v>1</v>
      </c>
      <c r="AS403" s="111">
        <v>2061</v>
      </c>
      <c r="AT403" s="111">
        <v>449</v>
      </c>
      <c r="AU403" s="111">
        <v>4801</v>
      </c>
    </row>
    <row r="404" spans="43:47" hidden="1" x14ac:dyDescent="0.25">
      <c r="AQ404" s="111" t="str">
        <f t="shared" ref="AQ404:AQ467" si="67">CONCATENATE(AR404,"/",AS404)</f>
        <v>2/2061</v>
      </c>
      <c r="AR404" s="111">
        <v>2</v>
      </c>
      <c r="AS404" s="111">
        <v>2061</v>
      </c>
      <c r="AT404" s="111">
        <v>450</v>
      </c>
      <c r="AU404" s="118">
        <f>AU403+1</f>
        <v>4802</v>
      </c>
    </row>
    <row r="405" spans="43:47" hidden="1" x14ac:dyDescent="0.25">
      <c r="AQ405" s="111" t="str">
        <f t="shared" si="67"/>
        <v>3/2061</v>
      </c>
      <c r="AR405" s="111">
        <v>3</v>
      </c>
      <c r="AS405" s="111">
        <v>2061</v>
      </c>
      <c r="AT405" s="111">
        <v>451</v>
      </c>
      <c r="AU405" s="118">
        <f t="shared" ref="AU405:AU414" si="68">AU404+1</f>
        <v>4803</v>
      </c>
    </row>
    <row r="406" spans="43:47" hidden="1" x14ac:dyDescent="0.25">
      <c r="AQ406" s="111" t="str">
        <f t="shared" si="67"/>
        <v>4/2061</v>
      </c>
      <c r="AR406" s="111">
        <v>4</v>
      </c>
      <c r="AS406" s="111">
        <v>2061</v>
      </c>
      <c r="AT406" s="111">
        <v>452</v>
      </c>
      <c r="AU406" s="118">
        <f t="shared" si="68"/>
        <v>4804</v>
      </c>
    </row>
    <row r="407" spans="43:47" hidden="1" x14ac:dyDescent="0.25">
      <c r="AQ407" s="111" t="str">
        <f t="shared" si="67"/>
        <v>5/2061</v>
      </c>
      <c r="AR407" s="111">
        <v>5</v>
      </c>
      <c r="AS407" s="111">
        <v>2061</v>
      </c>
      <c r="AT407" s="111">
        <v>453</v>
      </c>
      <c r="AU407" s="118">
        <f t="shared" si="68"/>
        <v>4805</v>
      </c>
    </row>
    <row r="408" spans="43:47" hidden="1" x14ac:dyDescent="0.25">
      <c r="AQ408" s="111" t="str">
        <f t="shared" si="67"/>
        <v>6/2061</v>
      </c>
      <c r="AR408" s="111">
        <v>6</v>
      </c>
      <c r="AS408" s="111">
        <v>2061</v>
      </c>
      <c r="AT408" s="111">
        <v>454</v>
      </c>
      <c r="AU408" s="118">
        <f t="shared" si="68"/>
        <v>4806</v>
      </c>
    </row>
    <row r="409" spans="43:47" hidden="1" x14ac:dyDescent="0.25">
      <c r="AQ409" s="111" t="str">
        <f t="shared" si="67"/>
        <v>7/2061</v>
      </c>
      <c r="AR409" s="111">
        <v>7</v>
      </c>
      <c r="AS409" s="111">
        <v>2061</v>
      </c>
      <c r="AT409" s="111">
        <v>455</v>
      </c>
      <c r="AU409" s="118">
        <f t="shared" si="68"/>
        <v>4807</v>
      </c>
    </row>
    <row r="410" spans="43:47" hidden="1" x14ac:dyDescent="0.25">
      <c r="AQ410" s="111" t="str">
        <f t="shared" si="67"/>
        <v>8/2061</v>
      </c>
      <c r="AR410" s="111">
        <v>8</v>
      </c>
      <c r="AS410" s="111">
        <v>2061</v>
      </c>
      <c r="AT410" s="111">
        <v>456</v>
      </c>
      <c r="AU410" s="118">
        <f t="shared" si="68"/>
        <v>4808</v>
      </c>
    </row>
    <row r="411" spans="43:47" hidden="1" x14ac:dyDescent="0.25">
      <c r="AQ411" s="111" t="str">
        <f t="shared" si="67"/>
        <v>9/2061</v>
      </c>
      <c r="AR411" s="111">
        <v>9</v>
      </c>
      <c r="AS411" s="111">
        <v>2061</v>
      </c>
      <c r="AT411" s="111">
        <v>457</v>
      </c>
      <c r="AU411" s="118">
        <f t="shared" si="68"/>
        <v>4809</v>
      </c>
    </row>
    <row r="412" spans="43:47" hidden="1" x14ac:dyDescent="0.25">
      <c r="AQ412" s="111" t="str">
        <f t="shared" si="67"/>
        <v>10/2061</v>
      </c>
      <c r="AR412" s="111">
        <v>10</v>
      </c>
      <c r="AS412" s="111">
        <v>2061</v>
      </c>
      <c r="AT412" s="111">
        <v>458</v>
      </c>
      <c r="AU412" s="118">
        <f t="shared" si="68"/>
        <v>4810</v>
      </c>
    </row>
    <row r="413" spans="43:47" hidden="1" x14ac:dyDescent="0.25">
      <c r="AQ413" s="111" t="str">
        <f t="shared" si="67"/>
        <v>11/2061</v>
      </c>
      <c r="AR413" s="111">
        <v>11</v>
      </c>
      <c r="AS413" s="111">
        <v>2061</v>
      </c>
      <c r="AT413" s="111">
        <v>459</v>
      </c>
      <c r="AU413" s="118">
        <f t="shared" si="68"/>
        <v>4811</v>
      </c>
    </row>
    <row r="414" spans="43:47" hidden="1" x14ac:dyDescent="0.25">
      <c r="AQ414" s="111" t="str">
        <f t="shared" si="67"/>
        <v>12/2061</v>
      </c>
      <c r="AR414" s="111">
        <v>12</v>
      </c>
      <c r="AS414" s="111">
        <v>2061</v>
      </c>
      <c r="AT414" s="111">
        <v>460</v>
      </c>
      <c r="AU414" s="118">
        <f t="shared" si="68"/>
        <v>4812</v>
      </c>
    </row>
    <row r="415" spans="43:47" hidden="1" x14ac:dyDescent="0.25">
      <c r="AQ415" s="111" t="str">
        <f t="shared" si="67"/>
        <v>1/2062</v>
      </c>
      <c r="AR415" s="111">
        <v>1</v>
      </c>
      <c r="AS415" s="111">
        <v>2062</v>
      </c>
      <c r="AT415" s="111">
        <v>461</v>
      </c>
      <c r="AU415" s="111">
        <v>4901</v>
      </c>
    </row>
    <row r="416" spans="43:47" hidden="1" x14ac:dyDescent="0.25">
      <c r="AQ416" s="111" t="str">
        <f t="shared" si="67"/>
        <v>2/2062</v>
      </c>
      <c r="AR416" s="111">
        <v>2</v>
      </c>
      <c r="AS416" s="111">
        <v>2062</v>
      </c>
      <c r="AT416" s="111">
        <v>462</v>
      </c>
      <c r="AU416" s="118">
        <f>AU415+1</f>
        <v>4902</v>
      </c>
    </row>
    <row r="417" spans="43:47" hidden="1" x14ac:dyDescent="0.25">
      <c r="AQ417" s="111" t="str">
        <f t="shared" si="67"/>
        <v>3/2062</v>
      </c>
      <c r="AR417" s="111">
        <v>3</v>
      </c>
      <c r="AS417" s="111">
        <v>2062</v>
      </c>
      <c r="AT417" s="111">
        <v>463</v>
      </c>
      <c r="AU417" s="118">
        <f t="shared" ref="AU417:AU426" si="69">AU416+1</f>
        <v>4903</v>
      </c>
    </row>
    <row r="418" spans="43:47" hidden="1" x14ac:dyDescent="0.25">
      <c r="AQ418" s="111" t="str">
        <f t="shared" si="67"/>
        <v>4/2062</v>
      </c>
      <c r="AR418" s="111">
        <v>4</v>
      </c>
      <c r="AS418" s="111">
        <v>2062</v>
      </c>
      <c r="AT418" s="111">
        <v>464</v>
      </c>
      <c r="AU418" s="118">
        <f t="shared" si="69"/>
        <v>4904</v>
      </c>
    </row>
    <row r="419" spans="43:47" hidden="1" x14ac:dyDescent="0.25">
      <c r="AQ419" s="111" t="str">
        <f t="shared" si="67"/>
        <v>5/2062</v>
      </c>
      <c r="AR419" s="111">
        <v>5</v>
      </c>
      <c r="AS419" s="111">
        <v>2062</v>
      </c>
      <c r="AT419" s="111">
        <v>465</v>
      </c>
      <c r="AU419" s="118">
        <f t="shared" si="69"/>
        <v>4905</v>
      </c>
    </row>
    <row r="420" spans="43:47" hidden="1" x14ac:dyDescent="0.25">
      <c r="AQ420" s="111" t="str">
        <f t="shared" si="67"/>
        <v>6/2062</v>
      </c>
      <c r="AR420" s="111">
        <v>6</v>
      </c>
      <c r="AS420" s="111">
        <v>2062</v>
      </c>
      <c r="AT420" s="111">
        <v>466</v>
      </c>
      <c r="AU420" s="118">
        <f t="shared" si="69"/>
        <v>4906</v>
      </c>
    </row>
    <row r="421" spans="43:47" hidden="1" x14ac:dyDescent="0.25">
      <c r="AQ421" s="111" t="str">
        <f t="shared" si="67"/>
        <v>7/2062</v>
      </c>
      <c r="AR421" s="111">
        <v>7</v>
      </c>
      <c r="AS421" s="111">
        <v>2062</v>
      </c>
      <c r="AT421" s="111">
        <v>467</v>
      </c>
      <c r="AU421" s="118">
        <f t="shared" si="69"/>
        <v>4907</v>
      </c>
    </row>
    <row r="422" spans="43:47" hidden="1" x14ac:dyDescent="0.25">
      <c r="AQ422" s="111" t="str">
        <f t="shared" si="67"/>
        <v>8/2062</v>
      </c>
      <c r="AR422" s="111">
        <v>8</v>
      </c>
      <c r="AS422" s="111">
        <v>2062</v>
      </c>
      <c r="AT422" s="111">
        <v>468</v>
      </c>
      <c r="AU422" s="118">
        <f t="shared" si="69"/>
        <v>4908</v>
      </c>
    </row>
    <row r="423" spans="43:47" hidden="1" x14ac:dyDescent="0.25">
      <c r="AQ423" s="111" t="str">
        <f t="shared" si="67"/>
        <v>9/2062</v>
      </c>
      <c r="AR423" s="111">
        <v>9</v>
      </c>
      <c r="AS423" s="111">
        <v>2062</v>
      </c>
      <c r="AT423" s="111">
        <v>469</v>
      </c>
      <c r="AU423" s="118">
        <f t="shared" si="69"/>
        <v>4909</v>
      </c>
    </row>
    <row r="424" spans="43:47" hidden="1" x14ac:dyDescent="0.25">
      <c r="AQ424" s="111" t="str">
        <f t="shared" si="67"/>
        <v>10/2062</v>
      </c>
      <c r="AR424" s="111">
        <v>10</v>
      </c>
      <c r="AS424" s="111">
        <v>2062</v>
      </c>
      <c r="AT424" s="111">
        <v>470</v>
      </c>
      <c r="AU424" s="118">
        <f t="shared" si="69"/>
        <v>4910</v>
      </c>
    </row>
    <row r="425" spans="43:47" hidden="1" x14ac:dyDescent="0.25">
      <c r="AQ425" s="111" t="str">
        <f t="shared" si="67"/>
        <v>11/2062</v>
      </c>
      <c r="AR425" s="111">
        <v>11</v>
      </c>
      <c r="AS425" s="111">
        <v>2062</v>
      </c>
      <c r="AT425" s="111">
        <v>471</v>
      </c>
      <c r="AU425" s="118">
        <f t="shared" si="69"/>
        <v>4911</v>
      </c>
    </row>
    <row r="426" spans="43:47" hidden="1" x14ac:dyDescent="0.25">
      <c r="AQ426" s="111" t="str">
        <f t="shared" si="67"/>
        <v>12/2062</v>
      </c>
      <c r="AR426" s="111">
        <v>12</v>
      </c>
      <c r="AS426" s="111">
        <v>2062</v>
      </c>
      <c r="AT426" s="111">
        <v>472</v>
      </c>
      <c r="AU426" s="118">
        <f t="shared" si="69"/>
        <v>4912</v>
      </c>
    </row>
    <row r="427" spans="43:47" hidden="1" x14ac:dyDescent="0.25">
      <c r="AQ427" s="111" t="str">
        <f t="shared" si="67"/>
        <v>1/2063</v>
      </c>
      <c r="AR427" s="111">
        <v>1</v>
      </c>
      <c r="AS427" s="111">
        <v>2063</v>
      </c>
      <c r="AT427" s="111">
        <v>473</v>
      </c>
      <c r="AU427" s="111">
        <v>5001</v>
      </c>
    </row>
    <row r="428" spans="43:47" hidden="1" x14ac:dyDescent="0.25">
      <c r="AQ428" s="111" t="str">
        <f t="shared" si="67"/>
        <v>2/2063</v>
      </c>
      <c r="AR428" s="111">
        <v>2</v>
      </c>
      <c r="AS428" s="111">
        <v>2063</v>
      </c>
      <c r="AT428" s="111">
        <v>474</v>
      </c>
      <c r="AU428" s="118">
        <f>AU427+1</f>
        <v>5002</v>
      </c>
    </row>
    <row r="429" spans="43:47" hidden="1" x14ac:dyDescent="0.25">
      <c r="AQ429" s="111" t="str">
        <f t="shared" si="67"/>
        <v>3/2063</v>
      </c>
      <c r="AR429" s="111">
        <v>3</v>
      </c>
      <c r="AS429" s="111">
        <v>2063</v>
      </c>
      <c r="AT429" s="111">
        <v>475</v>
      </c>
      <c r="AU429" s="118">
        <f t="shared" ref="AU429:AU438" si="70">AU428+1</f>
        <v>5003</v>
      </c>
    </row>
    <row r="430" spans="43:47" hidden="1" x14ac:dyDescent="0.25">
      <c r="AQ430" s="111" t="str">
        <f t="shared" si="67"/>
        <v>4/2063</v>
      </c>
      <c r="AR430" s="111">
        <v>4</v>
      </c>
      <c r="AS430" s="111">
        <v>2063</v>
      </c>
      <c r="AT430" s="111">
        <v>476</v>
      </c>
      <c r="AU430" s="118">
        <f t="shared" si="70"/>
        <v>5004</v>
      </c>
    </row>
    <row r="431" spans="43:47" hidden="1" x14ac:dyDescent="0.25">
      <c r="AQ431" s="111" t="str">
        <f t="shared" si="67"/>
        <v>5/2063</v>
      </c>
      <c r="AR431" s="111">
        <v>5</v>
      </c>
      <c r="AS431" s="111">
        <v>2063</v>
      </c>
      <c r="AT431" s="111">
        <v>477</v>
      </c>
      <c r="AU431" s="118">
        <f t="shared" si="70"/>
        <v>5005</v>
      </c>
    </row>
    <row r="432" spans="43:47" hidden="1" x14ac:dyDescent="0.25">
      <c r="AQ432" s="111" t="str">
        <f t="shared" si="67"/>
        <v>6/2063</v>
      </c>
      <c r="AR432" s="111">
        <v>6</v>
      </c>
      <c r="AS432" s="111">
        <v>2063</v>
      </c>
      <c r="AT432" s="111">
        <v>478</v>
      </c>
      <c r="AU432" s="118">
        <f t="shared" si="70"/>
        <v>5006</v>
      </c>
    </row>
    <row r="433" spans="43:47" hidden="1" x14ac:dyDescent="0.25">
      <c r="AQ433" s="111" t="str">
        <f t="shared" si="67"/>
        <v>7/2063</v>
      </c>
      <c r="AR433" s="111">
        <v>7</v>
      </c>
      <c r="AS433" s="111">
        <v>2063</v>
      </c>
      <c r="AT433" s="111">
        <v>479</v>
      </c>
      <c r="AU433" s="118">
        <f t="shared" si="70"/>
        <v>5007</v>
      </c>
    </row>
    <row r="434" spans="43:47" hidden="1" x14ac:dyDescent="0.25">
      <c r="AQ434" s="111" t="str">
        <f t="shared" si="67"/>
        <v>8/2063</v>
      </c>
      <c r="AR434" s="111">
        <v>8</v>
      </c>
      <c r="AS434" s="111">
        <v>2063</v>
      </c>
      <c r="AT434" s="111">
        <v>480</v>
      </c>
      <c r="AU434" s="118">
        <f t="shared" si="70"/>
        <v>5008</v>
      </c>
    </row>
    <row r="435" spans="43:47" hidden="1" x14ac:dyDescent="0.25">
      <c r="AQ435" s="111" t="str">
        <f t="shared" si="67"/>
        <v>9/2063</v>
      </c>
      <c r="AR435" s="111">
        <v>9</v>
      </c>
      <c r="AS435" s="111">
        <v>2063</v>
      </c>
      <c r="AT435" s="111">
        <v>481</v>
      </c>
      <c r="AU435" s="118">
        <f t="shared" si="70"/>
        <v>5009</v>
      </c>
    </row>
    <row r="436" spans="43:47" hidden="1" x14ac:dyDescent="0.25">
      <c r="AQ436" s="111" t="str">
        <f t="shared" si="67"/>
        <v>10/2063</v>
      </c>
      <c r="AR436" s="111">
        <v>10</v>
      </c>
      <c r="AS436" s="111">
        <v>2063</v>
      </c>
      <c r="AT436" s="111">
        <v>482</v>
      </c>
      <c r="AU436" s="118">
        <f t="shared" si="70"/>
        <v>5010</v>
      </c>
    </row>
    <row r="437" spans="43:47" hidden="1" x14ac:dyDescent="0.25">
      <c r="AQ437" s="111" t="str">
        <f t="shared" si="67"/>
        <v>11/2063</v>
      </c>
      <c r="AR437" s="111">
        <v>11</v>
      </c>
      <c r="AS437" s="111">
        <v>2063</v>
      </c>
      <c r="AT437" s="111">
        <v>483</v>
      </c>
      <c r="AU437" s="118">
        <f t="shared" si="70"/>
        <v>5011</v>
      </c>
    </row>
    <row r="438" spans="43:47" hidden="1" x14ac:dyDescent="0.25">
      <c r="AQ438" s="111" t="str">
        <f t="shared" si="67"/>
        <v>12/2063</v>
      </c>
      <c r="AR438" s="111">
        <v>12</v>
      </c>
      <c r="AS438" s="111">
        <v>2063</v>
      </c>
      <c r="AT438" s="111">
        <v>484</v>
      </c>
      <c r="AU438" s="118">
        <f t="shared" si="70"/>
        <v>5012</v>
      </c>
    </row>
    <row r="439" spans="43:47" hidden="1" x14ac:dyDescent="0.25">
      <c r="AQ439" s="111" t="str">
        <f t="shared" si="67"/>
        <v>1/2064</v>
      </c>
      <c r="AR439" s="111">
        <v>1</v>
      </c>
      <c r="AS439" s="111">
        <v>2064</v>
      </c>
      <c r="AT439" s="111">
        <v>485</v>
      </c>
      <c r="AU439" s="111">
        <v>5101</v>
      </c>
    </row>
    <row r="440" spans="43:47" hidden="1" x14ac:dyDescent="0.25">
      <c r="AQ440" s="111" t="str">
        <f t="shared" si="67"/>
        <v>2/2064</v>
      </c>
      <c r="AR440" s="111">
        <v>2</v>
      </c>
      <c r="AS440" s="111">
        <v>2064</v>
      </c>
      <c r="AT440" s="111">
        <v>486</v>
      </c>
      <c r="AU440" s="118">
        <f>AU439+1</f>
        <v>5102</v>
      </c>
    </row>
    <row r="441" spans="43:47" hidden="1" x14ac:dyDescent="0.25">
      <c r="AQ441" s="111" t="str">
        <f t="shared" si="67"/>
        <v>3/2064</v>
      </c>
      <c r="AR441" s="111">
        <v>3</v>
      </c>
      <c r="AS441" s="111">
        <v>2064</v>
      </c>
      <c r="AT441" s="111">
        <v>487</v>
      </c>
      <c r="AU441" s="118">
        <f t="shared" ref="AU441:AU450" si="71">AU440+1</f>
        <v>5103</v>
      </c>
    </row>
    <row r="442" spans="43:47" hidden="1" x14ac:dyDescent="0.25">
      <c r="AQ442" s="111" t="str">
        <f t="shared" si="67"/>
        <v>4/2064</v>
      </c>
      <c r="AR442" s="111">
        <v>4</v>
      </c>
      <c r="AS442" s="111">
        <v>2064</v>
      </c>
      <c r="AT442" s="111">
        <v>488</v>
      </c>
      <c r="AU442" s="118">
        <f t="shared" si="71"/>
        <v>5104</v>
      </c>
    </row>
    <row r="443" spans="43:47" hidden="1" x14ac:dyDescent="0.25">
      <c r="AQ443" s="111" t="str">
        <f t="shared" si="67"/>
        <v>5/2064</v>
      </c>
      <c r="AR443" s="111">
        <v>5</v>
      </c>
      <c r="AS443" s="111">
        <v>2064</v>
      </c>
      <c r="AT443" s="111">
        <v>489</v>
      </c>
      <c r="AU443" s="118">
        <f t="shared" si="71"/>
        <v>5105</v>
      </c>
    </row>
    <row r="444" spans="43:47" hidden="1" x14ac:dyDescent="0.25">
      <c r="AQ444" s="111" t="str">
        <f t="shared" si="67"/>
        <v>6/2064</v>
      </c>
      <c r="AR444" s="111">
        <v>6</v>
      </c>
      <c r="AS444" s="111">
        <v>2064</v>
      </c>
      <c r="AT444" s="111">
        <v>490</v>
      </c>
      <c r="AU444" s="118">
        <f t="shared" si="71"/>
        <v>5106</v>
      </c>
    </row>
    <row r="445" spans="43:47" hidden="1" x14ac:dyDescent="0.25">
      <c r="AQ445" s="111" t="str">
        <f t="shared" si="67"/>
        <v>7/2064</v>
      </c>
      <c r="AR445" s="111">
        <v>7</v>
      </c>
      <c r="AS445" s="111">
        <v>2064</v>
      </c>
      <c r="AT445" s="111">
        <v>491</v>
      </c>
      <c r="AU445" s="118">
        <f t="shared" si="71"/>
        <v>5107</v>
      </c>
    </row>
    <row r="446" spans="43:47" hidden="1" x14ac:dyDescent="0.25">
      <c r="AQ446" s="111" t="str">
        <f t="shared" si="67"/>
        <v>8/2064</v>
      </c>
      <c r="AR446" s="111">
        <v>8</v>
      </c>
      <c r="AS446" s="111">
        <v>2064</v>
      </c>
      <c r="AT446" s="111">
        <v>492</v>
      </c>
      <c r="AU446" s="118">
        <f t="shared" si="71"/>
        <v>5108</v>
      </c>
    </row>
    <row r="447" spans="43:47" hidden="1" x14ac:dyDescent="0.25">
      <c r="AQ447" s="111" t="str">
        <f t="shared" si="67"/>
        <v>9/2064</v>
      </c>
      <c r="AR447" s="111">
        <v>9</v>
      </c>
      <c r="AS447" s="111">
        <v>2064</v>
      </c>
      <c r="AT447" s="111">
        <v>493</v>
      </c>
      <c r="AU447" s="118">
        <f t="shared" si="71"/>
        <v>5109</v>
      </c>
    </row>
    <row r="448" spans="43:47" hidden="1" x14ac:dyDescent="0.25">
      <c r="AQ448" s="111" t="str">
        <f t="shared" si="67"/>
        <v>10/2064</v>
      </c>
      <c r="AR448" s="111">
        <v>10</v>
      </c>
      <c r="AS448" s="111">
        <v>2064</v>
      </c>
      <c r="AT448" s="111">
        <v>494</v>
      </c>
      <c r="AU448" s="118">
        <f t="shared" si="71"/>
        <v>5110</v>
      </c>
    </row>
    <row r="449" spans="43:47" hidden="1" x14ac:dyDescent="0.25">
      <c r="AQ449" s="111" t="str">
        <f t="shared" si="67"/>
        <v>11/2064</v>
      </c>
      <c r="AR449" s="111">
        <v>11</v>
      </c>
      <c r="AS449" s="111">
        <v>2064</v>
      </c>
      <c r="AT449" s="111">
        <v>495</v>
      </c>
      <c r="AU449" s="118">
        <f t="shared" si="71"/>
        <v>5111</v>
      </c>
    </row>
    <row r="450" spans="43:47" hidden="1" x14ac:dyDescent="0.25">
      <c r="AQ450" s="111" t="str">
        <f t="shared" si="67"/>
        <v>12/2064</v>
      </c>
      <c r="AR450" s="111">
        <v>12</v>
      </c>
      <c r="AS450" s="111">
        <v>2064</v>
      </c>
      <c r="AT450" s="111">
        <v>496</v>
      </c>
      <c r="AU450" s="118">
        <f t="shared" si="71"/>
        <v>5112</v>
      </c>
    </row>
    <row r="451" spans="43:47" hidden="1" x14ac:dyDescent="0.25">
      <c r="AQ451" s="111" t="str">
        <f t="shared" si="67"/>
        <v>1/2065</v>
      </c>
      <c r="AR451" s="111">
        <v>1</v>
      </c>
      <c r="AS451" s="111">
        <v>2065</v>
      </c>
      <c r="AT451" s="111">
        <v>497</v>
      </c>
      <c r="AU451" s="111">
        <v>5201</v>
      </c>
    </row>
    <row r="452" spans="43:47" hidden="1" x14ac:dyDescent="0.25">
      <c r="AQ452" s="111" t="str">
        <f t="shared" si="67"/>
        <v>2/2065</v>
      </c>
      <c r="AR452" s="111">
        <v>2</v>
      </c>
      <c r="AS452" s="111">
        <v>2065</v>
      </c>
      <c r="AT452" s="111">
        <v>498</v>
      </c>
      <c r="AU452" s="118">
        <f>AU451+1</f>
        <v>5202</v>
      </c>
    </row>
    <row r="453" spans="43:47" hidden="1" x14ac:dyDescent="0.25">
      <c r="AQ453" s="111" t="str">
        <f t="shared" si="67"/>
        <v>3/2065</v>
      </c>
      <c r="AR453" s="111">
        <v>3</v>
      </c>
      <c r="AS453" s="111">
        <v>2065</v>
      </c>
      <c r="AT453" s="111">
        <v>499</v>
      </c>
      <c r="AU453" s="118">
        <f t="shared" ref="AU453:AU462" si="72">AU452+1</f>
        <v>5203</v>
      </c>
    </row>
    <row r="454" spans="43:47" hidden="1" x14ac:dyDescent="0.25">
      <c r="AQ454" s="111" t="str">
        <f t="shared" si="67"/>
        <v>4/2065</v>
      </c>
      <c r="AR454" s="111">
        <v>4</v>
      </c>
      <c r="AS454" s="111">
        <v>2065</v>
      </c>
      <c r="AT454" s="111">
        <v>500</v>
      </c>
      <c r="AU454" s="118">
        <f t="shared" si="72"/>
        <v>5204</v>
      </c>
    </row>
    <row r="455" spans="43:47" hidden="1" x14ac:dyDescent="0.25">
      <c r="AQ455" s="111" t="str">
        <f t="shared" si="67"/>
        <v>5/2065</v>
      </c>
      <c r="AR455" s="111">
        <v>5</v>
      </c>
      <c r="AS455" s="111">
        <v>2065</v>
      </c>
      <c r="AT455" s="111">
        <v>501</v>
      </c>
      <c r="AU455" s="118">
        <f t="shared" si="72"/>
        <v>5205</v>
      </c>
    </row>
    <row r="456" spans="43:47" hidden="1" x14ac:dyDescent="0.25">
      <c r="AQ456" s="111" t="str">
        <f t="shared" si="67"/>
        <v>6/2065</v>
      </c>
      <c r="AR456" s="111">
        <v>6</v>
      </c>
      <c r="AS456" s="111">
        <v>2065</v>
      </c>
      <c r="AT456" s="111">
        <v>502</v>
      </c>
      <c r="AU456" s="118">
        <f t="shared" si="72"/>
        <v>5206</v>
      </c>
    </row>
    <row r="457" spans="43:47" hidden="1" x14ac:dyDescent="0.25">
      <c r="AQ457" s="111" t="str">
        <f t="shared" si="67"/>
        <v>7/2065</v>
      </c>
      <c r="AR457" s="111">
        <v>7</v>
      </c>
      <c r="AS457" s="111">
        <v>2065</v>
      </c>
      <c r="AT457" s="111">
        <v>503</v>
      </c>
      <c r="AU457" s="118">
        <f t="shared" si="72"/>
        <v>5207</v>
      </c>
    </row>
    <row r="458" spans="43:47" hidden="1" x14ac:dyDescent="0.25">
      <c r="AQ458" s="111" t="str">
        <f t="shared" si="67"/>
        <v>8/2065</v>
      </c>
      <c r="AR458" s="111">
        <v>8</v>
      </c>
      <c r="AS458" s="111">
        <v>2065</v>
      </c>
      <c r="AT458" s="111">
        <v>504</v>
      </c>
      <c r="AU458" s="118">
        <f t="shared" si="72"/>
        <v>5208</v>
      </c>
    </row>
    <row r="459" spans="43:47" hidden="1" x14ac:dyDescent="0.25">
      <c r="AQ459" s="111" t="str">
        <f t="shared" si="67"/>
        <v>9/2065</v>
      </c>
      <c r="AR459" s="111">
        <v>9</v>
      </c>
      <c r="AS459" s="111">
        <v>2065</v>
      </c>
      <c r="AT459" s="111">
        <v>505</v>
      </c>
      <c r="AU459" s="118">
        <f t="shared" si="72"/>
        <v>5209</v>
      </c>
    </row>
    <row r="460" spans="43:47" hidden="1" x14ac:dyDescent="0.25">
      <c r="AQ460" s="111" t="str">
        <f t="shared" si="67"/>
        <v>10/2065</v>
      </c>
      <c r="AR460" s="111">
        <v>10</v>
      </c>
      <c r="AS460" s="111">
        <v>2065</v>
      </c>
      <c r="AT460" s="111">
        <v>506</v>
      </c>
      <c r="AU460" s="118">
        <f t="shared" si="72"/>
        <v>5210</v>
      </c>
    </row>
    <row r="461" spans="43:47" hidden="1" x14ac:dyDescent="0.25">
      <c r="AQ461" s="111" t="str">
        <f t="shared" si="67"/>
        <v>11/2065</v>
      </c>
      <c r="AR461" s="111">
        <v>11</v>
      </c>
      <c r="AS461" s="111">
        <v>2065</v>
      </c>
      <c r="AT461" s="111">
        <v>507</v>
      </c>
      <c r="AU461" s="118">
        <f t="shared" si="72"/>
        <v>5211</v>
      </c>
    </row>
    <row r="462" spans="43:47" hidden="1" x14ac:dyDescent="0.25">
      <c r="AQ462" s="111" t="str">
        <f t="shared" si="67"/>
        <v>12/2065</v>
      </c>
      <c r="AR462" s="111">
        <v>12</v>
      </c>
      <c r="AS462" s="111">
        <v>2065</v>
      </c>
      <c r="AT462" s="111">
        <v>508</v>
      </c>
      <c r="AU462" s="118">
        <f t="shared" si="72"/>
        <v>5212</v>
      </c>
    </row>
    <row r="463" spans="43:47" hidden="1" x14ac:dyDescent="0.25">
      <c r="AQ463" s="111" t="str">
        <f t="shared" si="67"/>
        <v>1/2066</v>
      </c>
      <c r="AR463" s="111">
        <v>1</v>
      </c>
      <c r="AS463" s="111">
        <v>2066</v>
      </c>
      <c r="AT463" s="111">
        <v>509</v>
      </c>
      <c r="AU463" s="111">
        <v>5301</v>
      </c>
    </row>
    <row r="464" spans="43:47" hidden="1" x14ac:dyDescent="0.25">
      <c r="AQ464" s="111" t="str">
        <f t="shared" si="67"/>
        <v>2/2066</v>
      </c>
      <c r="AR464" s="111">
        <v>2</v>
      </c>
      <c r="AS464" s="111">
        <v>2066</v>
      </c>
      <c r="AT464" s="111">
        <v>510</v>
      </c>
      <c r="AU464" s="118">
        <f>AU463+1</f>
        <v>5302</v>
      </c>
    </row>
    <row r="465" spans="43:47" hidden="1" x14ac:dyDescent="0.25">
      <c r="AQ465" s="111" t="str">
        <f t="shared" si="67"/>
        <v>3/2066</v>
      </c>
      <c r="AR465" s="111">
        <v>3</v>
      </c>
      <c r="AS465" s="111">
        <v>2066</v>
      </c>
      <c r="AT465" s="111">
        <v>511</v>
      </c>
      <c r="AU465" s="118">
        <f t="shared" ref="AU465:AU474" si="73">AU464+1</f>
        <v>5303</v>
      </c>
    </row>
    <row r="466" spans="43:47" hidden="1" x14ac:dyDescent="0.25">
      <c r="AQ466" s="111" t="str">
        <f t="shared" si="67"/>
        <v>4/2066</v>
      </c>
      <c r="AR466" s="111">
        <v>4</v>
      </c>
      <c r="AS466" s="111">
        <v>2066</v>
      </c>
      <c r="AT466" s="111">
        <v>512</v>
      </c>
      <c r="AU466" s="118">
        <f t="shared" si="73"/>
        <v>5304</v>
      </c>
    </row>
    <row r="467" spans="43:47" hidden="1" x14ac:dyDescent="0.25">
      <c r="AQ467" s="111" t="str">
        <f t="shared" si="67"/>
        <v>5/2066</v>
      </c>
      <c r="AR467" s="111">
        <v>5</v>
      </c>
      <c r="AS467" s="111">
        <v>2066</v>
      </c>
      <c r="AT467" s="111">
        <v>513</v>
      </c>
      <c r="AU467" s="118">
        <f t="shared" si="73"/>
        <v>5305</v>
      </c>
    </row>
    <row r="468" spans="43:47" hidden="1" x14ac:dyDescent="0.25">
      <c r="AQ468" s="111" t="str">
        <f t="shared" ref="AQ468:AQ531" si="74">CONCATENATE(AR468,"/",AS468)</f>
        <v>6/2066</v>
      </c>
      <c r="AR468" s="111">
        <v>6</v>
      </c>
      <c r="AS468" s="111">
        <v>2066</v>
      </c>
      <c r="AT468" s="111">
        <v>514</v>
      </c>
      <c r="AU468" s="118">
        <f t="shared" si="73"/>
        <v>5306</v>
      </c>
    </row>
    <row r="469" spans="43:47" hidden="1" x14ac:dyDescent="0.25">
      <c r="AQ469" s="111" t="str">
        <f t="shared" si="74"/>
        <v>7/2066</v>
      </c>
      <c r="AR469" s="111">
        <v>7</v>
      </c>
      <c r="AS469" s="111">
        <v>2066</v>
      </c>
      <c r="AT469" s="111">
        <v>515</v>
      </c>
      <c r="AU469" s="118">
        <f t="shared" si="73"/>
        <v>5307</v>
      </c>
    </row>
    <row r="470" spans="43:47" hidden="1" x14ac:dyDescent="0.25">
      <c r="AQ470" s="111" t="str">
        <f t="shared" si="74"/>
        <v>8/2066</v>
      </c>
      <c r="AR470" s="111">
        <v>8</v>
      </c>
      <c r="AS470" s="111">
        <v>2066</v>
      </c>
      <c r="AT470" s="111">
        <v>516</v>
      </c>
      <c r="AU470" s="118">
        <f t="shared" si="73"/>
        <v>5308</v>
      </c>
    </row>
    <row r="471" spans="43:47" hidden="1" x14ac:dyDescent="0.25">
      <c r="AQ471" s="111" t="str">
        <f t="shared" si="74"/>
        <v>9/2066</v>
      </c>
      <c r="AR471" s="111">
        <v>9</v>
      </c>
      <c r="AS471" s="111">
        <v>2066</v>
      </c>
      <c r="AT471" s="111">
        <v>517</v>
      </c>
      <c r="AU471" s="118">
        <f t="shared" si="73"/>
        <v>5309</v>
      </c>
    </row>
    <row r="472" spans="43:47" hidden="1" x14ac:dyDescent="0.25">
      <c r="AQ472" s="111" t="str">
        <f t="shared" si="74"/>
        <v>10/2066</v>
      </c>
      <c r="AR472" s="111">
        <v>10</v>
      </c>
      <c r="AS472" s="111">
        <v>2066</v>
      </c>
      <c r="AT472" s="111">
        <v>518</v>
      </c>
      <c r="AU472" s="118">
        <f t="shared" si="73"/>
        <v>5310</v>
      </c>
    </row>
    <row r="473" spans="43:47" hidden="1" x14ac:dyDescent="0.25">
      <c r="AQ473" s="111" t="str">
        <f t="shared" si="74"/>
        <v>11/2066</v>
      </c>
      <c r="AR473" s="111">
        <v>11</v>
      </c>
      <c r="AS473" s="111">
        <v>2066</v>
      </c>
      <c r="AT473" s="111">
        <v>519</v>
      </c>
      <c r="AU473" s="118">
        <f t="shared" si="73"/>
        <v>5311</v>
      </c>
    </row>
    <row r="474" spans="43:47" hidden="1" x14ac:dyDescent="0.25">
      <c r="AQ474" s="111" t="str">
        <f t="shared" si="74"/>
        <v>12/2066</v>
      </c>
      <c r="AR474" s="111">
        <v>12</v>
      </c>
      <c r="AS474" s="111">
        <v>2066</v>
      </c>
      <c r="AT474" s="111">
        <v>520</v>
      </c>
      <c r="AU474" s="118">
        <f t="shared" si="73"/>
        <v>5312</v>
      </c>
    </row>
    <row r="475" spans="43:47" hidden="1" x14ac:dyDescent="0.25">
      <c r="AQ475" s="111" t="str">
        <f t="shared" si="74"/>
        <v>1/2067</v>
      </c>
      <c r="AR475" s="111">
        <v>1</v>
      </c>
      <c r="AS475" s="111">
        <v>2067</v>
      </c>
      <c r="AT475" s="111">
        <v>521</v>
      </c>
    </row>
    <row r="476" spans="43:47" hidden="1" x14ac:dyDescent="0.25">
      <c r="AQ476" s="111" t="str">
        <f t="shared" si="74"/>
        <v>2/2067</v>
      </c>
      <c r="AR476" s="111">
        <v>2</v>
      </c>
      <c r="AS476" s="111">
        <v>2067</v>
      </c>
      <c r="AT476" s="111">
        <v>522</v>
      </c>
    </row>
    <row r="477" spans="43:47" hidden="1" x14ac:dyDescent="0.25">
      <c r="AQ477" s="111" t="str">
        <f t="shared" si="74"/>
        <v>3/2067</v>
      </c>
      <c r="AR477" s="111">
        <v>3</v>
      </c>
      <c r="AS477" s="111">
        <v>2067</v>
      </c>
      <c r="AT477" s="111">
        <v>523</v>
      </c>
    </row>
    <row r="478" spans="43:47" hidden="1" x14ac:dyDescent="0.25">
      <c r="AQ478" s="111" t="str">
        <f t="shared" si="74"/>
        <v>4/2067</v>
      </c>
      <c r="AR478" s="111">
        <v>4</v>
      </c>
      <c r="AS478" s="111">
        <v>2067</v>
      </c>
      <c r="AT478" s="111">
        <v>524</v>
      </c>
    </row>
    <row r="479" spans="43:47" hidden="1" x14ac:dyDescent="0.25">
      <c r="AQ479" s="111" t="str">
        <f t="shared" si="74"/>
        <v>5/2067</v>
      </c>
      <c r="AR479" s="111">
        <v>5</v>
      </c>
      <c r="AS479" s="111">
        <v>2067</v>
      </c>
      <c r="AT479" s="111">
        <v>525</v>
      </c>
    </row>
    <row r="480" spans="43:47" hidden="1" x14ac:dyDescent="0.25">
      <c r="AQ480" s="111" t="str">
        <f t="shared" si="74"/>
        <v>6/2067</v>
      </c>
      <c r="AR480" s="111">
        <v>6</v>
      </c>
      <c r="AS480" s="111">
        <v>2067</v>
      </c>
      <c r="AT480" s="111">
        <v>526</v>
      </c>
    </row>
    <row r="481" spans="43:46" hidden="1" x14ac:dyDescent="0.25">
      <c r="AQ481" s="111" t="str">
        <f t="shared" si="74"/>
        <v>7/2067</v>
      </c>
      <c r="AR481" s="111">
        <v>7</v>
      </c>
      <c r="AS481" s="111">
        <v>2067</v>
      </c>
      <c r="AT481" s="111">
        <v>527</v>
      </c>
    </row>
    <row r="482" spans="43:46" hidden="1" x14ac:dyDescent="0.25">
      <c r="AQ482" s="111" t="str">
        <f t="shared" si="74"/>
        <v>8/2067</v>
      </c>
      <c r="AR482" s="111">
        <v>8</v>
      </c>
      <c r="AS482" s="111">
        <v>2067</v>
      </c>
      <c r="AT482" s="111">
        <v>528</v>
      </c>
    </row>
    <row r="483" spans="43:46" hidden="1" x14ac:dyDescent="0.25">
      <c r="AQ483" s="111" t="str">
        <f t="shared" si="74"/>
        <v>9/2067</v>
      </c>
      <c r="AR483" s="111">
        <v>9</v>
      </c>
      <c r="AS483" s="111">
        <v>2067</v>
      </c>
      <c r="AT483" s="111">
        <v>529</v>
      </c>
    </row>
    <row r="484" spans="43:46" hidden="1" x14ac:dyDescent="0.25">
      <c r="AQ484" s="111" t="str">
        <f t="shared" si="74"/>
        <v>10/2067</v>
      </c>
      <c r="AR484" s="111">
        <v>10</v>
      </c>
      <c r="AS484" s="111">
        <v>2067</v>
      </c>
      <c r="AT484" s="111">
        <v>530</v>
      </c>
    </row>
    <row r="485" spans="43:46" hidden="1" x14ac:dyDescent="0.25">
      <c r="AQ485" s="111" t="str">
        <f t="shared" si="74"/>
        <v>11/2067</v>
      </c>
      <c r="AR485" s="111">
        <v>11</v>
      </c>
      <c r="AS485" s="111">
        <v>2067</v>
      </c>
      <c r="AT485" s="111">
        <v>531</v>
      </c>
    </row>
    <row r="486" spans="43:46" hidden="1" x14ac:dyDescent="0.25">
      <c r="AQ486" s="111" t="str">
        <f t="shared" si="74"/>
        <v>12/2067</v>
      </c>
      <c r="AR486" s="111">
        <v>12</v>
      </c>
      <c r="AS486" s="111">
        <v>2067</v>
      </c>
      <c r="AT486" s="111">
        <v>532</v>
      </c>
    </row>
    <row r="487" spans="43:46" hidden="1" x14ac:dyDescent="0.25">
      <c r="AQ487" s="111" t="str">
        <f t="shared" si="74"/>
        <v>1/2068</v>
      </c>
      <c r="AR487" s="111">
        <v>1</v>
      </c>
      <c r="AS487" s="111">
        <v>2068</v>
      </c>
      <c r="AT487" s="111">
        <v>533</v>
      </c>
    </row>
    <row r="488" spans="43:46" hidden="1" x14ac:dyDescent="0.25">
      <c r="AQ488" s="111" t="str">
        <f t="shared" si="74"/>
        <v>2/2068</v>
      </c>
      <c r="AR488" s="111">
        <v>2</v>
      </c>
      <c r="AS488" s="111">
        <v>2068</v>
      </c>
      <c r="AT488" s="111">
        <v>534</v>
      </c>
    </row>
    <row r="489" spans="43:46" hidden="1" x14ac:dyDescent="0.25">
      <c r="AQ489" s="111" t="str">
        <f t="shared" si="74"/>
        <v>3/2068</v>
      </c>
      <c r="AR489" s="111">
        <v>3</v>
      </c>
      <c r="AS489" s="111">
        <v>2068</v>
      </c>
      <c r="AT489" s="111">
        <v>535</v>
      </c>
    </row>
    <row r="490" spans="43:46" hidden="1" x14ac:dyDescent="0.25">
      <c r="AQ490" s="111" t="str">
        <f t="shared" si="74"/>
        <v>4/2068</v>
      </c>
      <c r="AR490" s="111">
        <v>4</v>
      </c>
      <c r="AS490" s="111">
        <v>2068</v>
      </c>
      <c r="AT490" s="111">
        <v>536</v>
      </c>
    </row>
    <row r="491" spans="43:46" hidden="1" x14ac:dyDescent="0.25">
      <c r="AQ491" s="111" t="str">
        <f t="shared" si="74"/>
        <v>5/2068</v>
      </c>
      <c r="AR491" s="111">
        <v>5</v>
      </c>
      <c r="AS491" s="111">
        <v>2068</v>
      </c>
      <c r="AT491" s="111">
        <v>537</v>
      </c>
    </row>
    <row r="492" spans="43:46" hidden="1" x14ac:dyDescent="0.25">
      <c r="AQ492" s="111" t="str">
        <f t="shared" si="74"/>
        <v>6/2068</v>
      </c>
      <c r="AR492" s="111">
        <v>6</v>
      </c>
      <c r="AS492" s="111">
        <v>2068</v>
      </c>
      <c r="AT492" s="111">
        <v>538</v>
      </c>
    </row>
    <row r="493" spans="43:46" hidden="1" x14ac:dyDescent="0.25">
      <c r="AQ493" s="111" t="str">
        <f t="shared" si="74"/>
        <v>7/2068</v>
      </c>
      <c r="AR493" s="111">
        <v>7</v>
      </c>
      <c r="AS493" s="111">
        <v>2068</v>
      </c>
      <c r="AT493" s="111">
        <v>539</v>
      </c>
    </row>
    <row r="494" spans="43:46" hidden="1" x14ac:dyDescent="0.25">
      <c r="AQ494" s="111" t="str">
        <f t="shared" si="74"/>
        <v>8/2068</v>
      </c>
      <c r="AR494" s="111">
        <v>8</v>
      </c>
      <c r="AS494" s="111">
        <v>2068</v>
      </c>
      <c r="AT494" s="111">
        <v>540</v>
      </c>
    </row>
    <row r="495" spans="43:46" hidden="1" x14ac:dyDescent="0.25">
      <c r="AQ495" s="111" t="str">
        <f t="shared" si="74"/>
        <v>9/2068</v>
      </c>
      <c r="AR495" s="111">
        <v>9</v>
      </c>
      <c r="AS495" s="111">
        <v>2068</v>
      </c>
      <c r="AT495" s="111">
        <v>541</v>
      </c>
    </row>
    <row r="496" spans="43:46" hidden="1" x14ac:dyDescent="0.25">
      <c r="AQ496" s="111" t="str">
        <f t="shared" si="74"/>
        <v>10/2068</v>
      </c>
      <c r="AR496" s="111">
        <v>10</v>
      </c>
      <c r="AS496" s="111">
        <v>2068</v>
      </c>
      <c r="AT496" s="111">
        <v>542</v>
      </c>
    </row>
    <row r="497" spans="43:46" hidden="1" x14ac:dyDescent="0.25">
      <c r="AQ497" s="111" t="str">
        <f t="shared" si="74"/>
        <v>11/2068</v>
      </c>
      <c r="AR497" s="111">
        <v>11</v>
      </c>
      <c r="AS497" s="111">
        <v>2068</v>
      </c>
      <c r="AT497" s="111">
        <v>543</v>
      </c>
    </row>
    <row r="498" spans="43:46" hidden="1" x14ac:dyDescent="0.25">
      <c r="AQ498" s="111" t="str">
        <f t="shared" si="74"/>
        <v>12/2068</v>
      </c>
      <c r="AR498" s="111">
        <v>12</v>
      </c>
      <c r="AS498" s="111">
        <v>2068</v>
      </c>
      <c r="AT498" s="111">
        <v>544</v>
      </c>
    </row>
    <row r="499" spans="43:46" hidden="1" x14ac:dyDescent="0.25">
      <c r="AQ499" s="111" t="str">
        <f t="shared" si="74"/>
        <v>1/2069</v>
      </c>
      <c r="AR499" s="111">
        <v>1</v>
      </c>
      <c r="AS499" s="111">
        <v>2069</v>
      </c>
      <c r="AT499" s="111">
        <v>545</v>
      </c>
    </row>
    <row r="500" spans="43:46" hidden="1" x14ac:dyDescent="0.25">
      <c r="AQ500" s="111" t="str">
        <f t="shared" si="74"/>
        <v>2/2069</v>
      </c>
      <c r="AR500" s="111">
        <v>2</v>
      </c>
      <c r="AS500" s="111">
        <v>2069</v>
      </c>
      <c r="AT500" s="111">
        <v>546</v>
      </c>
    </row>
    <row r="501" spans="43:46" hidden="1" x14ac:dyDescent="0.25">
      <c r="AQ501" s="111" t="str">
        <f t="shared" si="74"/>
        <v>3/2069</v>
      </c>
      <c r="AR501" s="111">
        <v>3</v>
      </c>
      <c r="AS501" s="111">
        <v>2069</v>
      </c>
      <c r="AT501" s="111">
        <v>547</v>
      </c>
    </row>
    <row r="502" spans="43:46" hidden="1" x14ac:dyDescent="0.25">
      <c r="AQ502" s="111" t="str">
        <f t="shared" si="74"/>
        <v>4/2069</v>
      </c>
      <c r="AR502" s="111">
        <v>4</v>
      </c>
      <c r="AS502" s="111">
        <v>2069</v>
      </c>
      <c r="AT502" s="111">
        <v>548</v>
      </c>
    </row>
    <row r="503" spans="43:46" hidden="1" x14ac:dyDescent="0.25">
      <c r="AQ503" s="111" t="str">
        <f t="shared" si="74"/>
        <v>5/2069</v>
      </c>
      <c r="AR503" s="111">
        <v>5</v>
      </c>
      <c r="AS503" s="111">
        <v>2069</v>
      </c>
      <c r="AT503" s="111">
        <v>549</v>
      </c>
    </row>
    <row r="504" spans="43:46" hidden="1" x14ac:dyDescent="0.25">
      <c r="AQ504" s="111" t="str">
        <f t="shared" si="74"/>
        <v>6/2069</v>
      </c>
      <c r="AR504" s="111">
        <v>6</v>
      </c>
      <c r="AS504" s="111">
        <v>2069</v>
      </c>
      <c r="AT504" s="111">
        <v>550</v>
      </c>
    </row>
    <row r="505" spans="43:46" hidden="1" x14ac:dyDescent="0.25">
      <c r="AQ505" s="111" t="str">
        <f t="shared" si="74"/>
        <v>7/2069</v>
      </c>
      <c r="AR505" s="111">
        <v>7</v>
      </c>
      <c r="AS505" s="111">
        <v>2069</v>
      </c>
      <c r="AT505" s="111">
        <v>551</v>
      </c>
    </row>
    <row r="506" spans="43:46" hidden="1" x14ac:dyDescent="0.25">
      <c r="AQ506" s="111" t="str">
        <f t="shared" si="74"/>
        <v>8/2069</v>
      </c>
      <c r="AR506" s="111">
        <v>8</v>
      </c>
      <c r="AS506" s="111">
        <v>2069</v>
      </c>
      <c r="AT506" s="111">
        <v>552</v>
      </c>
    </row>
    <row r="507" spans="43:46" hidden="1" x14ac:dyDescent="0.25">
      <c r="AQ507" s="111" t="str">
        <f t="shared" si="74"/>
        <v>9/2069</v>
      </c>
      <c r="AR507" s="111">
        <v>9</v>
      </c>
      <c r="AS507" s="111">
        <v>2069</v>
      </c>
      <c r="AT507" s="111">
        <v>553</v>
      </c>
    </row>
    <row r="508" spans="43:46" hidden="1" x14ac:dyDescent="0.25">
      <c r="AQ508" s="111" t="str">
        <f t="shared" si="74"/>
        <v>10/2069</v>
      </c>
      <c r="AR508" s="111">
        <v>10</v>
      </c>
      <c r="AS508" s="111">
        <v>2069</v>
      </c>
      <c r="AT508" s="111">
        <v>554</v>
      </c>
    </row>
    <row r="509" spans="43:46" hidden="1" x14ac:dyDescent="0.25">
      <c r="AQ509" s="111" t="str">
        <f t="shared" si="74"/>
        <v>11/2069</v>
      </c>
      <c r="AR509" s="111">
        <v>11</v>
      </c>
      <c r="AS509" s="111">
        <v>2069</v>
      </c>
      <c r="AT509" s="111">
        <v>555</v>
      </c>
    </row>
    <row r="510" spans="43:46" hidden="1" x14ac:dyDescent="0.25">
      <c r="AQ510" s="111" t="str">
        <f t="shared" si="74"/>
        <v>12/2069</v>
      </c>
      <c r="AR510" s="111">
        <v>12</v>
      </c>
      <c r="AS510" s="111">
        <v>2069</v>
      </c>
      <c r="AT510" s="111">
        <v>556</v>
      </c>
    </row>
    <row r="511" spans="43:46" hidden="1" x14ac:dyDescent="0.25">
      <c r="AQ511" s="111" t="str">
        <f t="shared" si="74"/>
        <v>1/2070</v>
      </c>
      <c r="AR511" s="111">
        <v>1</v>
      </c>
      <c r="AS511" s="111">
        <v>2070</v>
      </c>
      <c r="AT511" s="111">
        <v>557</v>
      </c>
    </row>
    <row r="512" spans="43:46" hidden="1" x14ac:dyDescent="0.25">
      <c r="AQ512" s="111" t="str">
        <f t="shared" si="74"/>
        <v>2/2070</v>
      </c>
      <c r="AR512" s="111">
        <v>2</v>
      </c>
      <c r="AS512" s="111">
        <v>2070</v>
      </c>
      <c r="AT512" s="111">
        <v>558</v>
      </c>
    </row>
    <row r="513" spans="43:46" hidden="1" x14ac:dyDescent="0.25">
      <c r="AQ513" s="111" t="str">
        <f t="shared" si="74"/>
        <v>3/2070</v>
      </c>
      <c r="AR513" s="111">
        <v>3</v>
      </c>
      <c r="AS513" s="111">
        <v>2070</v>
      </c>
      <c r="AT513" s="111">
        <v>559</v>
      </c>
    </row>
    <row r="514" spans="43:46" hidden="1" x14ac:dyDescent="0.25">
      <c r="AQ514" s="111" t="str">
        <f t="shared" si="74"/>
        <v>4/2070</v>
      </c>
      <c r="AR514" s="111">
        <v>4</v>
      </c>
      <c r="AS514" s="111">
        <v>2070</v>
      </c>
      <c r="AT514" s="111">
        <v>560</v>
      </c>
    </row>
    <row r="515" spans="43:46" hidden="1" x14ac:dyDescent="0.25">
      <c r="AQ515" s="111" t="str">
        <f t="shared" si="74"/>
        <v>5/2070</v>
      </c>
      <c r="AR515" s="111">
        <v>5</v>
      </c>
      <c r="AS515" s="111">
        <v>2070</v>
      </c>
      <c r="AT515" s="111">
        <v>561</v>
      </c>
    </row>
    <row r="516" spans="43:46" hidden="1" x14ac:dyDescent="0.25">
      <c r="AQ516" s="111" t="str">
        <f t="shared" si="74"/>
        <v>6/2070</v>
      </c>
      <c r="AR516" s="111">
        <v>6</v>
      </c>
      <c r="AS516" s="111">
        <v>2070</v>
      </c>
      <c r="AT516" s="111">
        <v>562</v>
      </c>
    </row>
    <row r="517" spans="43:46" hidden="1" x14ac:dyDescent="0.25">
      <c r="AQ517" s="111" t="str">
        <f t="shared" si="74"/>
        <v>7/2070</v>
      </c>
      <c r="AR517" s="111">
        <v>7</v>
      </c>
      <c r="AS517" s="111">
        <v>2070</v>
      </c>
      <c r="AT517" s="111">
        <v>563</v>
      </c>
    </row>
    <row r="518" spans="43:46" hidden="1" x14ac:dyDescent="0.25">
      <c r="AQ518" s="111" t="str">
        <f t="shared" si="74"/>
        <v>8/2070</v>
      </c>
      <c r="AR518" s="111">
        <v>8</v>
      </c>
      <c r="AS518" s="111">
        <v>2070</v>
      </c>
      <c r="AT518" s="111">
        <v>564</v>
      </c>
    </row>
    <row r="519" spans="43:46" hidden="1" x14ac:dyDescent="0.25">
      <c r="AQ519" s="111" t="str">
        <f t="shared" si="74"/>
        <v>9/2070</v>
      </c>
      <c r="AR519" s="111">
        <v>9</v>
      </c>
      <c r="AS519" s="111">
        <v>2070</v>
      </c>
      <c r="AT519" s="111">
        <v>565</v>
      </c>
    </row>
    <row r="520" spans="43:46" hidden="1" x14ac:dyDescent="0.25">
      <c r="AQ520" s="111" t="str">
        <f t="shared" si="74"/>
        <v>10/2070</v>
      </c>
      <c r="AR520" s="111">
        <v>10</v>
      </c>
      <c r="AS520" s="111">
        <v>2070</v>
      </c>
      <c r="AT520" s="111">
        <v>566</v>
      </c>
    </row>
    <row r="521" spans="43:46" hidden="1" x14ac:dyDescent="0.25">
      <c r="AQ521" s="111" t="str">
        <f t="shared" si="74"/>
        <v>11/2070</v>
      </c>
      <c r="AR521" s="111">
        <v>11</v>
      </c>
      <c r="AS521" s="111">
        <v>2070</v>
      </c>
      <c r="AT521" s="111">
        <v>567</v>
      </c>
    </row>
    <row r="522" spans="43:46" hidden="1" x14ac:dyDescent="0.25">
      <c r="AQ522" s="111" t="str">
        <f t="shared" si="74"/>
        <v>12/2070</v>
      </c>
      <c r="AR522" s="111">
        <v>12</v>
      </c>
      <c r="AS522" s="111">
        <v>2070</v>
      </c>
      <c r="AT522" s="111">
        <v>568</v>
      </c>
    </row>
    <row r="523" spans="43:46" hidden="1" x14ac:dyDescent="0.25">
      <c r="AQ523" s="111" t="str">
        <f t="shared" si="74"/>
        <v>1/2071</v>
      </c>
      <c r="AR523" s="111">
        <v>1</v>
      </c>
      <c r="AS523" s="111">
        <v>2071</v>
      </c>
      <c r="AT523" s="111">
        <v>569</v>
      </c>
    </row>
    <row r="524" spans="43:46" hidden="1" x14ac:dyDescent="0.25">
      <c r="AQ524" s="111" t="str">
        <f t="shared" si="74"/>
        <v>2/2071</v>
      </c>
      <c r="AR524" s="111">
        <v>2</v>
      </c>
      <c r="AS524" s="111">
        <v>2071</v>
      </c>
      <c r="AT524" s="111">
        <v>570</v>
      </c>
    </row>
    <row r="525" spans="43:46" hidden="1" x14ac:dyDescent="0.25">
      <c r="AQ525" s="111" t="str">
        <f t="shared" si="74"/>
        <v>3/2071</v>
      </c>
      <c r="AR525" s="111">
        <v>3</v>
      </c>
      <c r="AS525" s="111">
        <v>2071</v>
      </c>
      <c r="AT525" s="111">
        <v>571</v>
      </c>
    </row>
    <row r="526" spans="43:46" hidden="1" x14ac:dyDescent="0.25">
      <c r="AQ526" s="111" t="str">
        <f t="shared" si="74"/>
        <v>4/2071</v>
      </c>
      <c r="AR526" s="111">
        <v>4</v>
      </c>
      <c r="AS526" s="111">
        <v>2071</v>
      </c>
      <c r="AT526" s="111">
        <v>572</v>
      </c>
    </row>
    <row r="527" spans="43:46" hidden="1" x14ac:dyDescent="0.25">
      <c r="AQ527" s="111" t="str">
        <f t="shared" si="74"/>
        <v>5/2071</v>
      </c>
      <c r="AR527" s="111">
        <v>5</v>
      </c>
      <c r="AS527" s="111">
        <v>2071</v>
      </c>
      <c r="AT527" s="111">
        <v>573</v>
      </c>
    </row>
    <row r="528" spans="43:46" hidden="1" x14ac:dyDescent="0.25">
      <c r="AQ528" s="111" t="str">
        <f t="shared" si="74"/>
        <v>6/2071</v>
      </c>
      <c r="AR528" s="111">
        <v>6</v>
      </c>
      <c r="AS528" s="111">
        <v>2071</v>
      </c>
      <c r="AT528" s="111">
        <v>574</v>
      </c>
    </row>
    <row r="529" spans="43:46" hidden="1" x14ac:dyDescent="0.25">
      <c r="AQ529" s="111" t="str">
        <f t="shared" si="74"/>
        <v>7/2071</v>
      </c>
      <c r="AR529" s="111">
        <v>7</v>
      </c>
      <c r="AS529" s="111">
        <v>2071</v>
      </c>
      <c r="AT529" s="111">
        <v>575</v>
      </c>
    </row>
    <row r="530" spans="43:46" hidden="1" x14ac:dyDescent="0.25">
      <c r="AQ530" s="111" t="str">
        <f t="shared" si="74"/>
        <v>8/2071</v>
      </c>
      <c r="AR530" s="111">
        <v>8</v>
      </c>
      <c r="AS530" s="111">
        <v>2071</v>
      </c>
      <c r="AT530" s="111">
        <v>576</v>
      </c>
    </row>
    <row r="531" spans="43:46" hidden="1" x14ac:dyDescent="0.25">
      <c r="AQ531" s="111" t="str">
        <f t="shared" si="74"/>
        <v>9/2071</v>
      </c>
      <c r="AR531" s="111">
        <v>9</v>
      </c>
      <c r="AS531" s="111">
        <v>2071</v>
      </c>
      <c r="AT531" s="111">
        <v>577</v>
      </c>
    </row>
    <row r="532" spans="43:46" hidden="1" x14ac:dyDescent="0.25">
      <c r="AQ532" s="111" t="str">
        <f t="shared" ref="AQ532:AQ558" si="75">CONCATENATE(AR532,"/",AS532)</f>
        <v>10/2071</v>
      </c>
      <c r="AR532" s="111">
        <v>10</v>
      </c>
      <c r="AS532" s="111">
        <v>2071</v>
      </c>
      <c r="AT532" s="111">
        <v>578</v>
      </c>
    </row>
    <row r="533" spans="43:46" hidden="1" x14ac:dyDescent="0.25">
      <c r="AQ533" s="111" t="str">
        <f t="shared" si="75"/>
        <v>11/2071</v>
      </c>
      <c r="AR533" s="111">
        <v>11</v>
      </c>
      <c r="AS533" s="111">
        <v>2071</v>
      </c>
      <c r="AT533" s="111">
        <v>579</v>
      </c>
    </row>
    <row r="534" spans="43:46" hidden="1" x14ac:dyDescent="0.25">
      <c r="AQ534" s="111" t="str">
        <f t="shared" si="75"/>
        <v>12/2071</v>
      </c>
      <c r="AR534" s="111">
        <v>12</v>
      </c>
      <c r="AS534" s="111">
        <v>2071</v>
      </c>
      <c r="AT534" s="111">
        <v>580</v>
      </c>
    </row>
    <row r="535" spans="43:46" hidden="1" x14ac:dyDescent="0.25">
      <c r="AQ535" s="111" t="str">
        <f t="shared" si="75"/>
        <v>1/2072</v>
      </c>
      <c r="AR535" s="111">
        <v>1</v>
      </c>
      <c r="AS535" s="111">
        <v>2072</v>
      </c>
      <c r="AT535" s="111">
        <v>581</v>
      </c>
    </row>
    <row r="536" spans="43:46" hidden="1" x14ac:dyDescent="0.25">
      <c r="AQ536" s="111" t="str">
        <f t="shared" si="75"/>
        <v>2/2072</v>
      </c>
      <c r="AR536" s="111">
        <v>2</v>
      </c>
      <c r="AS536" s="111">
        <v>2072</v>
      </c>
      <c r="AT536" s="111">
        <v>582</v>
      </c>
    </row>
    <row r="537" spans="43:46" hidden="1" x14ac:dyDescent="0.25">
      <c r="AQ537" s="111" t="str">
        <f t="shared" si="75"/>
        <v>3/2072</v>
      </c>
      <c r="AR537" s="111">
        <v>3</v>
      </c>
      <c r="AS537" s="111">
        <v>2072</v>
      </c>
      <c r="AT537" s="111">
        <v>583</v>
      </c>
    </row>
    <row r="538" spans="43:46" hidden="1" x14ac:dyDescent="0.25">
      <c r="AQ538" s="111" t="str">
        <f t="shared" si="75"/>
        <v>4/2072</v>
      </c>
      <c r="AR538" s="111">
        <v>4</v>
      </c>
      <c r="AS538" s="111">
        <v>2072</v>
      </c>
      <c r="AT538" s="111">
        <v>584</v>
      </c>
    </row>
    <row r="539" spans="43:46" hidden="1" x14ac:dyDescent="0.25">
      <c r="AQ539" s="111" t="str">
        <f t="shared" si="75"/>
        <v>5/2072</v>
      </c>
      <c r="AR539" s="111">
        <v>5</v>
      </c>
      <c r="AS539" s="111">
        <v>2072</v>
      </c>
      <c r="AT539" s="111">
        <v>585</v>
      </c>
    </row>
    <row r="540" spans="43:46" hidden="1" x14ac:dyDescent="0.25">
      <c r="AQ540" s="111" t="str">
        <f t="shared" si="75"/>
        <v>6/2072</v>
      </c>
      <c r="AR540" s="111">
        <v>6</v>
      </c>
      <c r="AS540" s="111">
        <v>2072</v>
      </c>
      <c r="AT540" s="111">
        <v>586</v>
      </c>
    </row>
    <row r="541" spans="43:46" hidden="1" x14ac:dyDescent="0.25">
      <c r="AQ541" s="111" t="str">
        <f t="shared" si="75"/>
        <v>7/2072</v>
      </c>
      <c r="AR541" s="111">
        <v>7</v>
      </c>
      <c r="AS541" s="111">
        <v>2072</v>
      </c>
      <c r="AT541" s="111">
        <v>587</v>
      </c>
    </row>
    <row r="542" spans="43:46" hidden="1" x14ac:dyDescent="0.25">
      <c r="AQ542" s="111" t="str">
        <f t="shared" si="75"/>
        <v>8/2072</v>
      </c>
      <c r="AR542" s="111">
        <v>8</v>
      </c>
      <c r="AS542" s="111">
        <v>2072</v>
      </c>
      <c r="AT542" s="111">
        <v>588</v>
      </c>
    </row>
    <row r="543" spans="43:46" hidden="1" x14ac:dyDescent="0.25">
      <c r="AQ543" s="111" t="str">
        <f t="shared" si="75"/>
        <v>9/2072</v>
      </c>
      <c r="AR543" s="111">
        <v>9</v>
      </c>
      <c r="AS543" s="111">
        <v>2072</v>
      </c>
      <c r="AT543" s="111">
        <v>589</v>
      </c>
    </row>
    <row r="544" spans="43:46" hidden="1" x14ac:dyDescent="0.25">
      <c r="AQ544" s="111" t="str">
        <f t="shared" si="75"/>
        <v>10/2072</v>
      </c>
      <c r="AR544" s="111">
        <v>10</v>
      </c>
      <c r="AS544" s="111">
        <v>2072</v>
      </c>
      <c r="AT544" s="111">
        <v>590</v>
      </c>
    </row>
    <row r="545" spans="43:46" hidden="1" x14ac:dyDescent="0.25">
      <c r="AQ545" s="111" t="str">
        <f t="shared" si="75"/>
        <v>11/2072</v>
      </c>
      <c r="AR545" s="111">
        <v>11</v>
      </c>
      <c r="AS545" s="111">
        <v>2072</v>
      </c>
      <c r="AT545" s="111">
        <v>591</v>
      </c>
    </row>
    <row r="546" spans="43:46" hidden="1" x14ac:dyDescent="0.25">
      <c r="AQ546" s="111" t="str">
        <f t="shared" si="75"/>
        <v>12/2072</v>
      </c>
      <c r="AR546" s="111">
        <v>12</v>
      </c>
      <c r="AS546" s="111">
        <v>2072</v>
      </c>
      <c r="AT546" s="111">
        <v>592</v>
      </c>
    </row>
    <row r="547" spans="43:46" hidden="1" x14ac:dyDescent="0.25">
      <c r="AQ547" s="111" t="str">
        <f t="shared" si="75"/>
        <v>1/2073</v>
      </c>
      <c r="AR547" s="111">
        <v>1</v>
      </c>
      <c r="AS547" s="111">
        <v>2073</v>
      </c>
      <c r="AT547" s="111">
        <v>593</v>
      </c>
    </row>
    <row r="548" spans="43:46" hidden="1" x14ac:dyDescent="0.25">
      <c r="AQ548" s="111" t="str">
        <f t="shared" si="75"/>
        <v>2/2073</v>
      </c>
      <c r="AR548" s="111">
        <v>2</v>
      </c>
      <c r="AS548" s="111">
        <v>2073</v>
      </c>
      <c r="AT548" s="111">
        <v>594</v>
      </c>
    </row>
    <row r="549" spans="43:46" hidden="1" x14ac:dyDescent="0.25">
      <c r="AQ549" s="111" t="str">
        <f t="shared" si="75"/>
        <v>3/2073</v>
      </c>
      <c r="AR549" s="111">
        <v>3</v>
      </c>
      <c r="AS549" s="111">
        <v>2073</v>
      </c>
      <c r="AT549" s="111">
        <v>595</v>
      </c>
    </row>
    <row r="550" spans="43:46" hidden="1" x14ac:dyDescent="0.25">
      <c r="AQ550" s="111" t="str">
        <f t="shared" si="75"/>
        <v>4/2073</v>
      </c>
      <c r="AR550" s="111">
        <v>4</v>
      </c>
      <c r="AS550" s="111">
        <v>2073</v>
      </c>
      <c r="AT550" s="111">
        <v>596</v>
      </c>
    </row>
    <row r="551" spans="43:46" hidden="1" x14ac:dyDescent="0.25">
      <c r="AQ551" s="111" t="str">
        <f t="shared" si="75"/>
        <v>5/2073</v>
      </c>
      <c r="AR551" s="111">
        <v>5</v>
      </c>
      <c r="AS551" s="111">
        <v>2073</v>
      </c>
      <c r="AT551" s="111">
        <v>597</v>
      </c>
    </row>
    <row r="552" spans="43:46" hidden="1" x14ac:dyDescent="0.25">
      <c r="AQ552" s="111" t="str">
        <f t="shared" si="75"/>
        <v>6/2073</v>
      </c>
      <c r="AR552" s="111">
        <v>6</v>
      </c>
      <c r="AS552" s="111">
        <v>2073</v>
      </c>
      <c r="AT552" s="111">
        <v>598</v>
      </c>
    </row>
    <row r="553" spans="43:46" hidden="1" x14ac:dyDescent="0.25">
      <c r="AQ553" s="111" t="str">
        <f t="shared" si="75"/>
        <v>7/2073</v>
      </c>
      <c r="AR553" s="111">
        <v>7</v>
      </c>
      <c r="AS553" s="111">
        <v>2073</v>
      </c>
      <c r="AT553" s="111">
        <v>599</v>
      </c>
    </row>
    <row r="554" spans="43:46" hidden="1" x14ac:dyDescent="0.25">
      <c r="AQ554" s="111" t="str">
        <f t="shared" si="75"/>
        <v>8/2073</v>
      </c>
      <c r="AR554" s="111">
        <v>8</v>
      </c>
      <c r="AS554" s="111">
        <v>2073</v>
      </c>
      <c r="AT554" s="111">
        <v>600</v>
      </c>
    </row>
    <row r="555" spans="43:46" hidden="1" x14ac:dyDescent="0.25">
      <c r="AQ555" s="111" t="str">
        <f t="shared" si="75"/>
        <v>9/2073</v>
      </c>
      <c r="AR555" s="111">
        <v>9</v>
      </c>
      <c r="AS555" s="111">
        <v>2073</v>
      </c>
      <c r="AT555" s="111">
        <v>601</v>
      </c>
    </row>
    <row r="556" spans="43:46" hidden="1" x14ac:dyDescent="0.25">
      <c r="AQ556" s="111" t="str">
        <f t="shared" si="75"/>
        <v>10/2073</v>
      </c>
      <c r="AR556" s="111">
        <v>10</v>
      </c>
      <c r="AS556" s="111">
        <v>2073</v>
      </c>
      <c r="AT556" s="111">
        <v>602</v>
      </c>
    </row>
    <row r="557" spans="43:46" hidden="1" x14ac:dyDescent="0.25">
      <c r="AQ557" s="111" t="str">
        <f t="shared" si="75"/>
        <v>11/2073</v>
      </c>
      <c r="AR557" s="111">
        <v>11</v>
      </c>
      <c r="AS557" s="111">
        <v>2073</v>
      </c>
      <c r="AT557" s="111">
        <v>603</v>
      </c>
    </row>
    <row r="558" spans="43:46" hidden="1" x14ac:dyDescent="0.25">
      <c r="AQ558" s="111" t="str">
        <f t="shared" si="75"/>
        <v>12/2073</v>
      </c>
      <c r="AR558" s="111">
        <v>12</v>
      </c>
      <c r="AS558" s="111">
        <v>2073</v>
      </c>
      <c r="AT558" s="111">
        <v>604</v>
      </c>
    </row>
    <row r="559" spans="43:46" hidden="1" x14ac:dyDescent="0.25">
      <c r="AQ559" s="111"/>
      <c r="AR559" s="111">
        <v>1</v>
      </c>
      <c r="AS559" s="111"/>
      <c r="AT559" s="111"/>
    </row>
    <row r="560" spans="43:46" hidden="1" x14ac:dyDescent="0.25">
      <c r="AQ560" s="111"/>
      <c r="AR560" s="111">
        <v>2</v>
      </c>
      <c r="AS560" s="111"/>
      <c r="AT560" s="111"/>
    </row>
    <row r="561" spans="43:46" hidden="1" x14ac:dyDescent="0.25">
      <c r="AQ561" s="111"/>
      <c r="AR561" s="111">
        <v>3</v>
      </c>
      <c r="AS561" s="111"/>
      <c r="AT561" s="111"/>
    </row>
    <row r="562" spans="43:46" hidden="1" x14ac:dyDescent="0.25">
      <c r="AQ562" s="111"/>
      <c r="AR562" s="111">
        <v>4</v>
      </c>
      <c r="AS562" s="111"/>
      <c r="AT562" s="111"/>
    </row>
    <row r="563" spans="43:46" hidden="1" x14ac:dyDescent="0.25">
      <c r="AQ563" s="111"/>
      <c r="AR563" s="111">
        <v>5</v>
      </c>
      <c r="AS563" s="111"/>
      <c r="AT563" s="111"/>
    </row>
    <row r="564" spans="43:46" hidden="1" x14ac:dyDescent="0.25">
      <c r="AQ564" s="111"/>
      <c r="AR564" s="111">
        <v>6</v>
      </c>
      <c r="AS564" s="111"/>
      <c r="AT564" s="111"/>
    </row>
    <row r="565" spans="43:46" hidden="1" x14ac:dyDescent="0.25">
      <c r="AQ565" s="111"/>
      <c r="AR565" s="111">
        <v>7</v>
      </c>
      <c r="AS565" s="111"/>
      <c r="AT565" s="111"/>
    </row>
    <row r="566" spans="43:46" hidden="1" x14ac:dyDescent="0.25">
      <c r="AQ566" s="111"/>
      <c r="AR566" s="111">
        <v>8</v>
      </c>
      <c r="AS566" s="111"/>
      <c r="AT566" s="111"/>
    </row>
    <row r="567" spans="43:46" hidden="1" x14ac:dyDescent="0.25">
      <c r="AQ567" s="111"/>
      <c r="AR567" s="111">
        <v>9</v>
      </c>
      <c r="AS567" s="111"/>
      <c r="AT567" s="111"/>
    </row>
    <row r="568" spans="43:46" hidden="1" x14ac:dyDescent="0.25">
      <c r="AQ568" s="111"/>
      <c r="AR568" s="111">
        <v>10</v>
      </c>
      <c r="AS568" s="111"/>
      <c r="AT568" s="111"/>
    </row>
    <row r="569" spans="43:46" hidden="1" x14ac:dyDescent="0.25">
      <c r="AQ569" s="111"/>
      <c r="AR569" s="111">
        <v>11</v>
      </c>
      <c r="AS569" s="111"/>
      <c r="AT569" s="111"/>
    </row>
    <row r="570" spans="43:46" hidden="1" x14ac:dyDescent="0.25">
      <c r="AQ570" s="111"/>
      <c r="AR570" s="111">
        <v>12</v>
      </c>
      <c r="AS570" s="111"/>
      <c r="AT570" s="111"/>
    </row>
    <row r="571" spans="43:46" hidden="1" x14ac:dyDescent="0.25">
      <c r="AQ571" s="111"/>
      <c r="AR571" s="111">
        <v>1</v>
      </c>
      <c r="AS571" s="111"/>
      <c r="AT571" s="111"/>
    </row>
    <row r="572" spans="43:46" hidden="1" x14ac:dyDescent="0.25">
      <c r="AQ572" s="111"/>
      <c r="AR572" s="111">
        <v>2</v>
      </c>
      <c r="AS572" s="111"/>
      <c r="AT572" s="111"/>
    </row>
    <row r="573" spans="43:46" hidden="1" x14ac:dyDescent="0.25">
      <c r="AQ573" s="111"/>
      <c r="AR573" s="111">
        <v>3</v>
      </c>
      <c r="AS573" s="111"/>
      <c r="AT573" s="111"/>
    </row>
    <row r="574" spans="43:46" hidden="1" x14ac:dyDescent="0.25">
      <c r="AQ574" s="111"/>
      <c r="AR574" s="111">
        <v>4</v>
      </c>
      <c r="AS574" s="111"/>
      <c r="AT574" s="111"/>
    </row>
    <row r="575" spans="43:46" hidden="1" x14ac:dyDescent="0.25">
      <c r="AQ575" s="111"/>
      <c r="AR575" s="111">
        <v>5</v>
      </c>
      <c r="AS575" s="111"/>
      <c r="AT575" s="111"/>
    </row>
    <row r="576" spans="43:46" hidden="1" x14ac:dyDescent="0.25">
      <c r="AQ576" s="111"/>
      <c r="AR576" s="111">
        <v>6</v>
      </c>
      <c r="AS576" s="111"/>
      <c r="AT576" s="111"/>
    </row>
    <row r="577" spans="43:46" hidden="1" x14ac:dyDescent="0.25">
      <c r="AQ577" s="111"/>
      <c r="AR577" s="111">
        <v>7</v>
      </c>
      <c r="AS577" s="111"/>
      <c r="AT577" s="111"/>
    </row>
    <row r="578" spans="43:46" hidden="1" x14ac:dyDescent="0.25">
      <c r="AQ578" s="111"/>
      <c r="AR578" s="111">
        <v>8</v>
      </c>
      <c r="AS578" s="111"/>
      <c r="AT578" s="111"/>
    </row>
    <row r="579" spans="43:46" hidden="1" x14ac:dyDescent="0.25">
      <c r="AQ579" s="111"/>
      <c r="AR579" s="111">
        <v>9</v>
      </c>
      <c r="AS579" s="111"/>
      <c r="AT579" s="111"/>
    </row>
    <row r="580" spans="43:46" hidden="1" x14ac:dyDescent="0.25">
      <c r="AQ580" s="111"/>
      <c r="AR580" s="111">
        <v>10</v>
      </c>
      <c r="AS580" s="111"/>
      <c r="AT580" s="111"/>
    </row>
    <row r="581" spans="43:46" hidden="1" x14ac:dyDescent="0.25">
      <c r="AQ581" s="111"/>
      <c r="AR581" s="111">
        <v>11</v>
      </c>
      <c r="AS581" s="111"/>
      <c r="AT581" s="111"/>
    </row>
    <row r="582" spans="43:46" hidden="1" x14ac:dyDescent="0.25">
      <c r="AQ582" s="111"/>
      <c r="AR582" s="111">
        <v>12</v>
      </c>
      <c r="AS582" s="111"/>
      <c r="AT582" s="111"/>
    </row>
    <row r="583" spans="43:46" hidden="1" x14ac:dyDescent="0.25">
      <c r="AQ583" s="111"/>
      <c r="AR583" s="111">
        <v>1</v>
      </c>
      <c r="AS583" s="111"/>
      <c r="AT583" s="111"/>
    </row>
    <row r="584" spans="43:46" hidden="1" x14ac:dyDescent="0.25">
      <c r="AQ584" s="111"/>
      <c r="AR584" s="111">
        <v>2</v>
      </c>
      <c r="AS584" s="111"/>
      <c r="AT584" s="111"/>
    </row>
    <row r="585" spans="43:46" hidden="1" x14ac:dyDescent="0.25">
      <c r="AQ585" s="111"/>
      <c r="AR585" s="111">
        <v>3</v>
      </c>
      <c r="AS585" s="111"/>
      <c r="AT585" s="111"/>
    </row>
    <row r="586" spans="43:46" hidden="1" x14ac:dyDescent="0.25">
      <c r="AQ586" s="111"/>
      <c r="AR586" s="111">
        <v>4</v>
      </c>
      <c r="AS586" s="111"/>
      <c r="AT586" s="111"/>
    </row>
    <row r="587" spans="43:46" hidden="1" x14ac:dyDescent="0.25">
      <c r="AQ587" s="111"/>
      <c r="AR587" s="111">
        <v>5</v>
      </c>
      <c r="AS587" s="111"/>
      <c r="AT587" s="111"/>
    </row>
    <row r="588" spans="43:46" hidden="1" x14ac:dyDescent="0.25">
      <c r="AQ588" s="111"/>
      <c r="AR588" s="111">
        <v>6</v>
      </c>
      <c r="AS588" s="111"/>
      <c r="AT588" s="111"/>
    </row>
    <row r="589" spans="43:46" hidden="1" x14ac:dyDescent="0.25">
      <c r="AQ589" s="111"/>
      <c r="AR589" s="111">
        <v>7</v>
      </c>
      <c r="AS589" s="111"/>
      <c r="AT589" s="111"/>
    </row>
    <row r="590" spans="43:46" hidden="1" x14ac:dyDescent="0.25">
      <c r="AQ590" s="111"/>
      <c r="AR590" s="111">
        <v>8</v>
      </c>
      <c r="AS590" s="111"/>
      <c r="AT590" s="111"/>
    </row>
    <row r="591" spans="43:46" hidden="1" x14ac:dyDescent="0.25">
      <c r="AQ591" s="111"/>
      <c r="AR591" s="111">
        <v>9</v>
      </c>
      <c r="AS591" s="111"/>
      <c r="AT591" s="111"/>
    </row>
    <row r="592" spans="43:46" hidden="1" x14ac:dyDescent="0.25">
      <c r="AQ592" s="111"/>
      <c r="AR592" s="111">
        <v>10</v>
      </c>
      <c r="AS592" s="111"/>
      <c r="AT592" s="111"/>
    </row>
    <row r="593" spans="43:46" hidden="1" x14ac:dyDescent="0.25">
      <c r="AQ593" s="111"/>
      <c r="AR593" s="111">
        <v>11</v>
      </c>
      <c r="AS593" s="111"/>
      <c r="AT593" s="111"/>
    </row>
    <row r="594" spans="43:46" hidden="1" x14ac:dyDescent="0.25">
      <c r="AQ594" s="111"/>
      <c r="AR594" s="111">
        <v>12</v>
      </c>
      <c r="AS594" s="111"/>
      <c r="AT594" s="111"/>
    </row>
    <row r="595" spans="43:46" hidden="1" x14ac:dyDescent="0.25">
      <c r="AQ595" s="111"/>
      <c r="AR595" s="111">
        <v>1</v>
      </c>
      <c r="AS595" s="111"/>
      <c r="AT595" s="111"/>
    </row>
    <row r="596" spans="43:46" hidden="1" x14ac:dyDescent="0.25">
      <c r="AQ596" s="111"/>
      <c r="AR596" s="111">
        <v>2</v>
      </c>
      <c r="AS596" s="111"/>
      <c r="AT596" s="111"/>
    </row>
    <row r="597" spans="43:46" hidden="1" x14ac:dyDescent="0.25">
      <c r="AQ597" s="111"/>
      <c r="AR597" s="111">
        <v>3</v>
      </c>
      <c r="AS597" s="111"/>
      <c r="AT597" s="111"/>
    </row>
    <row r="598" spans="43:46" hidden="1" x14ac:dyDescent="0.25">
      <c r="AQ598" s="111"/>
      <c r="AR598" s="111">
        <v>4</v>
      </c>
      <c r="AS598" s="111"/>
      <c r="AT598" s="111"/>
    </row>
    <row r="599" spans="43:46" hidden="1" x14ac:dyDescent="0.25">
      <c r="AQ599" s="111"/>
      <c r="AR599" s="111">
        <v>5</v>
      </c>
      <c r="AS599" s="111"/>
      <c r="AT599" s="111"/>
    </row>
    <row r="600" spans="43:46" hidden="1" x14ac:dyDescent="0.25">
      <c r="AQ600" s="111"/>
      <c r="AR600" s="111">
        <v>6</v>
      </c>
      <c r="AS600" s="111"/>
      <c r="AT600" s="111"/>
    </row>
    <row r="601" spans="43:46" hidden="1" x14ac:dyDescent="0.25">
      <c r="AQ601" s="111"/>
      <c r="AR601" s="111">
        <v>7</v>
      </c>
      <c r="AS601" s="111"/>
      <c r="AT601" s="111"/>
    </row>
    <row r="602" spans="43:46" hidden="1" x14ac:dyDescent="0.25">
      <c r="AQ602" s="111"/>
      <c r="AR602" s="111">
        <v>8</v>
      </c>
      <c r="AS602" s="111"/>
      <c r="AT602" s="111"/>
    </row>
    <row r="603" spans="43:46" hidden="1" x14ac:dyDescent="0.25">
      <c r="AQ603" s="111"/>
      <c r="AR603" s="111">
        <v>9</v>
      </c>
      <c r="AS603" s="111"/>
      <c r="AT603" s="111"/>
    </row>
    <row r="604" spans="43:46" hidden="1" x14ac:dyDescent="0.25">
      <c r="AQ604" s="111"/>
      <c r="AR604" s="111">
        <v>10</v>
      </c>
      <c r="AS604" s="111"/>
      <c r="AT604" s="111"/>
    </row>
    <row r="605" spans="43:46" hidden="1" x14ac:dyDescent="0.25">
      <c r="AQ605" s="111"/>
      <c r="AR605" s="111">
        <v>11</v>
      </c>
      <c r="AS605" s="111"/>
      <c r="AT605" s="111"/>
    </row>
    <row r="606" spans="43:46" hidden="1" x14ac:dyDescent="0.25">
      <c r="AQ606" s="111"/>
      <c r="AR606" s="111">
        <v>12</v>
      </c>
      <c r="AS606" s="111"/>
      <c r="AT606" s="111"/>
    </row>
    <row r="607" spans="43:46" hidden="1" x14ac:dyDescent="0.25">
      <c r="AQ607" s="111"/>
      <c r="AR607" s="111">
        <v>1</v>
      </c>
      <c r="AS607" s="111"/>
      <c r="AT607" s="111"/>
    </row>
    <row r="608" spans="43:46" hidden="1" x14ac:dyDescent="0.25">
      <c r="AQ608" s="111"/>
      <c r="AR608" s="111">
        <v>2</v>
      </c>
      <c r="AS608" s="111"/>
      <c r="AT608" s="111"/>
    </row>
    <row r="609" spans="43:46" hidden="1" x14ac:dyDescent="0.25">
      <c r="AQ609" s="111"/>
      <c r="AR609" s="111">
        <v>3</v>
      </c>
      <c r="AS609" s="111"/>
      <c r="AT609" s="111"/>
    </row>
    <row r="610" spans="43:46" hidden="1" x14ac:dyDescent="0.25">
      <c r="AQ610" s="111"/>
      <c r="AR610" s="111">
        <v>4</v>
      </c>
      <c r="AS610" s="111"/>
      <c r="AT610" s="111"/>
    </row>
    <row r="611" spans="43:46" hidden="1" x14ac:dyDescent="0.25">
      <c r="AQ611" s="111"/>
      <c r="AR611" s="111">
        <v>5</v>
      </c>
      <c r="AS611" s="111"/>
      <c r="AT611" s="111"/>
    </row>
    <row r="612" spans="43:46" hidden="1" x14ac:dyDescent="0.25">
      <c r="AQ612" s="111"/>
      <c r="AR612" s="111">
        <v>6</v>
      </c>
      <c r="AS612" s="111"/>
      <c r="AT612" s="111"/>
    </row>
    <row r="613" spans="43:46" hidden="1" x14ac:dyDescent="0.25">
      <c r="AQ613" s="111"/>
      <c r="AR613" s="111">
        <v>7</v>
      </c>
      <c r="AS613" s="111"/>
      <c r="AT613" s="111"/>
    </row>
    <row r="614" spans="43:46" hidden="1" x14ac:dyDescent="0.25">
      <c r="AQ614" s="111"/>
      <c r="AR614" s="111">
        <v>8</v>
      </c>
      <c r="AS614" s="111"/>
      <c r="AT614" s="111"/>
    </row>
    <row r="615" spans="43:46" hidden="1" x14ac:dyDescent="0.25">
      <c r="AQ615" s="111"/>
      <c r="AR615" s="111">
        <v>9</v>
      </c>
      <c r="AS615" s="111"/>
      <c r="AT615" s="111"/>
    </row>
    <row r="616" spans="43:46" hidden="1" x14ac:dyDescent="0.25">
      <c r="AQ616" s="111"/>
      <c r="AR616" s="111">
        <v>10</v>
      </c>
      <c r="AS616" s="111"/>
      <c r="AT616" s="111"/>
    </row>
    <row r="617" spans="43:46" hidden="1" x14ac:dyDescent="0.25">
      <c r="AQ617" s="111"/>
      <c r="AR617" s="111">
        <v>11</v>
      </c>
      <c r="AS617" s="111"/>
      <c r="AT617" s="111"/>
    </row>
    <row r="618" spans="43:46" hidden="1" x14ac:dyDescent="0.25">
      <c r="AQ618" s="111"/>
      <c r="AR618" s="111">
        <v>12</v>
      </c>
      <c r="AS618" s="111"/>
      <c r="AT618" s="111"/>
    </row>
    <row r="619" spans="43:46" hidden="1" x14ac:dyDescent="0.25">
      <c r="AQ619" s="111"/>
      <c r="AR619" s="111">
        <v>1</v>
      </c>
      <c r="AS619" s="111"/>
      <c r="AT619" s="111"/>
    </row>
    <row r="620" spans="43:46" hidden="1" x14ac:dyDescent="0.25">
      <c r="AQ620" s="111"/>
      <c r="AR620" s="111">
        <v>2</v>
      </c>
      <c r="AS620" s="111"/>
      <c r="AT620" s="111"/>
    </row>
    <row r="621" spans="43:46" hidden="1" x14ac:dyDescent="0.25">
      <c r="AQ621" s="111"/>
      <c r="AR621" s="111">
        <v>3</v>
      </c>
      <c r="AS621" s="111"/>
      <c r="AT621" s="111"/>
    </row>
    <row r="622" spans="43:46" hidden="1" x14ac:dyDescent="0.25">
      <c r="AQ622" s="111"/>
      <c r="AR622" s="111">
        <v>4</v>
      </c>
      <c r="AS622" s="111"/>
      <c r="AT622" s="111"/>
    </row>
    <row r="623" spans="43:46" hidden="1" x14ac:dyDescent="0.25">
      <c r="AQ623" s="111"/>
      <c r="AR623" s="111">
        <v>5</v>
      </c>
      <c r="AS623" s="111"/>
      <c r="AT623" s="111"/>
    </row>
    <row r="624" spans="43:46" hidden="1" x14ac:dyDescent="0.25">
      <c r="AQ624" s="111"/>
      <c r="AR624" s="111">
        <v>6</v>
      </c>
      <c r="AS624" s="111"/>
      <c r="AT624" s="111"/>
    </row>
    <row r="625" spans="43:46" hidden="1" x14ac:dyDescent="0.25">
      <c r="AQ625" s="111"/>
      <c r="AR625" s="111">
        <v>7</v>
      </c>
      <c r="AS625" s="111"/>
      <c r="AT625" s="111"/>
    </row>
    <row r="626" spans="43:46" hidden="1" x14ac:dyDescent="0.25">
      <c r="AQ626" s="111"/>
      <c r="AR626" s="111">
        <v>8</v>
      </c>
      <c r="AS626" s="111"/>
      <c r="AT626" s="111"/>
    </row>
    <row r="627" spans="43:46" hidden="1" x14ac:dyDescent="0.25">
      <c r="AQ627" s="111"/>
      <c r="AR627" s="111">
        <v>9</v>
      </c>
      <c r="AS627" s="111"/>
      <c r="AT627" s="111"/>
    </row>
    <row r="628" spans="43:46" hidden="1" x14ac:dyDescent="0.25">
      <c r="AQ628" s="111"/>
      <c r="AR628" s="111">
        <v>10</v>
      </c>
      <c r="AS628" s="111"/>
      <c r="AT628" s="111"/>
    </row>
    <row r="629" spans="43:46" hidden="1" x14ac:dyDescent="0.25">
      <c r="AQ629" s="111"/>
      <c r="AR629" s="111">
        <v>11</v>
      </c>
      <c r="AS629" s="111"/>
      <c r="AT629" s="111"/>
    </row>
    <row r="630" spans="43:46" hidden="1" x14ac:dyDescent="0.25">
      <c r="AQ630" s="111"/>
      <c r="AR630" s="111">
        <v>12</v>
      </c>
      <c r="AS630" s="111"/>
      <c r="AT630" s="111"/>
    </row>
    <row r="631" spans="43:46" hidden="1" x14ac:dyDescent="0.25">
      <c r="AQ631" s="111"/>
      <c r="AR631" s="111">
        <v>1</v>
      </c>
      <c r="AS631" s="111"/>
      <c r="AT631" s="111"/>
    </row>
    <row r="632" spans="43:46" hidden="1" x14ac:dyDescent="0.25">
      <c r="AQ632" s="111"/>
      <c r="AR632" s="111">
        <v>2</v>
      </c>
      <c r="AS632" s="111"/>
      <c r="AT632" s="111"/>
    </row>
    <row r="633" spans="43:46" hidden="1" x14ac:dyDescent="0.25">
      <c r="AQ633" s="111"/>
      <c r="AR633" s="111">
        <v>3</v>
      </c>
      <c r="AS633" s="111"/>
      <c r="AT633" s="111"/>
    </row>
    <row r="634" spans="43:46" hidden="1" x14ac:dyDescent="0.25">
      <c r="AQ634" s="111"/>
      <c r="AR634" s="111">
        <v>4</v>
      </c>
      <c r="AS634" s="111"/>
      <c r="AT634" s="111"/>
    </row>
    <row r="635" spans="43:46" hidden="1" x14ac:dyDescent="0.25">
      <c r="AQ635" s="111"/>
      <c r="AR635" s="111">
        <v>5</v>
      </c>
      <c r="AS635" s="111"/>
      <c r="AT635" s="111"/>
    </row>
    <row r="636" spans="43:46" hidden="1" x14ac:dyDescent="0.25">
      <c r="AQ636" s="111"/>
      <c r="AR636" s="111">
        <v>6</v>
      </c>
      <c r="AS636" s="111"/>
      <c r="AT636" s="111"/>
    </row>
    <row r="637" spans="43:46" hidden="1" x14ac:dyDescent="0.25">
      <c r="AQ637" s="111"/>
      <c r="AR637" s="111">
        <v>7</v>
      </c>
      <c r="AS637" s="111"/>
      <c r="AT637" s="111"/>
    </row>
    <row r="638" spans="43:46" hidden="1" x14ac:dyDescent="0.25">
      <c r="AQ638" s="111"/>
      <c r="AR638" s="111">
        <v>8</v>
      </c>
      <c r="AS638" s="111"/>
      <c r="AT638" s="111"/>
    </row>
    <row r="639" spans="43:46" hidden="1" x14ac:dyDescent="0.25">
      <c r="AQ639" s="111"/>
      <c r="AR639" s="111">
        <v>9</v>
      </c>
      <c r="AS639" s="111"/>
      <c r="AT639" s="111"/>
    </row>
    <row r="640" spans="43:46" hidden="1" x14ac:dyDescent="0.25">
      <c r="AQ640" s="111"/>
      <c r="AR640" s="111">
        <v>10</v>
      </c>
      <c r="AS640" s="111"/>
      <c r="AT640" s="111"/>
    </row>
    <row r="641" spans="43:46" hidden="1" x14ac:dyDescent="0.25">
      <c r="AQ641" s="111"/>
      <c r="AR641" s="111">
        <v>11</v>
      </c>
      <c r="AS641" s="111"/>
      <c r="AT641" s="111"/>
    </row>
    <row r="642" spans="43:46" hidden="1" x14ac:dyDescent="0.25">
      <c r="AQ642" s="111"/>
      <c r="AR642" s="111">
        <v>12</v>
      </c>
      <c r="AS642" s="111"/>
      <c r="AT642" s="111"/>
    </row>
    <row r="643" spans="43:46" hidden="1" x14ac:dyDescent="0.25">
      <c r="AQ643" s="111"/>
      <c r="AR643" s="111">
        <v>1</v>
      </c>
      <c r="AS643" s="111"/>
      <c r="AT643" s="111"/>
    </row>
    <row r="644" spans="43:46" hidden="1" x14ac:dyDescent="0.25">
      <c r="AQ644" s="111"/>
      <c r="AR644" s="111">
        <v>2</v>
      </c>
      <c r="AS644" s="111"/>
      <c r="AT644" s="111"/>
    </row>
    <row r="645" spans="43:46" hidden="1" x14ac:dyDescent="0.25">
      <c r="AQ645" s="111"/>
      <c r="AR645" s="111">
        <v>3</v>
      </c>
      <c r="AS645" s="111"/>
      <c r="AT645" s="111"/>
    </row>
    <row r="646" spans="43:46" hidden="1" x14ac:dyDescent="0.25">
      <c r="AQ646" s="111"/>
      <c r="AR646" s="111">
        <v>4</v>
      </c>
      <c r="AS646" s="111"/>
      <c r="AT646" s="111"/>
    </row>
    <row r="647" spans="43:46" hidden="1" x14ac:dyDescent="0.25">
      <c r="AQ647" s="111"/>
      <c r="AR647" s="111">
        <v>5</v>
      </c>
      <c r="AS647" s="111"/>
      <c r="AT647" s="111"/>
    </row>
    <row r="648" spans="43:46" hidden="1" x14ac:dyDescent="0.25">
      <c r="AQ648" s="111"/>
      <c r="AR648" s="111">
        <v>6</v>
      </c>
      <c r="AS648" s="111"/>
      <c r="AT648" s="111"/>
    </row>
    <row r="649" spans="43:46" hidden="1" x14ac:dyDescent="0.25">
      <c r="AQ649" s="111"/>
      <c r="AR649" s="111">
        <v>7</v>
      </c>
      <c r="AS649" s="111"/>
      <c r="AT649" s="111"/>
    </row>
    <row r="650" spans="43:46" hidden="1" x14ac:dyDescent="0.25">
      <c r="AQ650" s="111"/>
      <c r="AR650" s="111">
        <v>8</v>
      </c>
      <c r="AS650" s="111"/>
      <c r="AT650" s="111"/>
    </row>
    <row r="651" spans="43:46" hidden="1" x14ac:dyDescent="0.25">
      <c r="AQ651" s="111"/>
      <c r="AR651" s="111">
        <v>9</v>
      </c>
      <c r="AS651" s="111"/>
      <c r="AT651" s="111"/>
    </row>
    <row r="652" spans="43:46" hidden="1" x14ac:dyDescent="0.25">
      <c r="AQ652" s="111"/>
      <c r="AR652" s="111">
        <v>10</v>
      </c>
      <c r="AS652" s="111"/>
      <c r="AT652" s="111"/>
    </row>
    <row r="653" spans="43:46" hidden="1" x14ac:dyDescent="0.25">
      <c r="AQ653" s="111"/>
      <c r="AR653" s="111">
        <v>11</v>
      </c>
      <c r="AS653" s="111"/>
      <c r="AT653" s="111"/>
    </row>
    <row r="654" spans="43:46" hidden="1" x14ac:dyDescent="0.25">
      <c r="AQ654" s="111"/>
      <c r="AR654" s="111">
        <v>12</v>
      </c>
      <c r="AS654" s="111"/>
      <c r="AT654" s="111"/>
    </row>
    <row r="655" spans="43:46" hidden="1" x14ac:dyDescent="0.25">
      <c r="AQ655" s="111"/>
      <c r="AR655" s="111">
        <v>1</v>
      </c>
      <c r="AS655" s="111"/>
      <c r="AT655" s="111"/>
    </row>
    <row r="656" spans="43:46" hidden="1" x14ac:dyDescent="0.25">
      <c r="AQ656" s="111"/>
      <c r="AR656" s="111">
        <v>2</v>
      </c>
      <c r="AS656" s="111"/>
      <c r="AT656" s="111"/>
    </row>
    <row r="657" spans="43:46" hidden="1" x14ac:dyDescent="0.25">
      <c r="AQ657" s="111"/>
      <c r="AR657" s="111">
        <v>3</v>
      </c>
      <c r="AS657" s="111"/>
      <c r="AT657" s="111"/>
    </row>
    <row r="658" spans="43:46" hidden="1" x14ac:dyDescent="0.25">
      <c r="AQ658" s="111"/>
      <c r="AR658" s="111">
        <v>4</v>
      </c>
      <c r="AS658" s="111"/>
      <c r="AT658" s="111"/>
    </row>
    <row r="659" spans="43:46" hidden="1" x14ac:dyDescent="0.25">
      <c r="AQ659" s="111"/>
      <c r="AR659" s="111">
        <v>5</v>
      </c>
      <c r="AS659" s="111"/>
      <c r="AT659" s="111"/>
    </row>
    <row r="660" spans="43:46" hidden="1" x14ac:dyDescent="0.25">
      <c r="AQ660" s="111"/>
      <c r="AR660" s="111">
        <v>6</v>
      </c>
      <c r="AS660" s="111"/>
      <c r="AT660" s="111"/>
    </row>
    <row r="661" spans="43:46" hidden="1" x14ac:dyDescent="0.25">
      <c r="AQ661" s="111"/>
      <c r="AR661" s="111">
        <v>7</v>
      </c>
      <c r="AS661" s="111"/>
      <c r="AT661" s="111"/>
    </row>
    <row r="662" spans="43:46" hidden="1" x14ac:dyDescent="0.25">
      <c r="AQ662" s="111"/>
      <c r="AR662" s="111">
        <v>8</v>
      </c>
      <c r="AS662" s="111"/>
      <c r="AT662" s="111"/>
    </row>
    <row r="663" spans="43:46" hidden="1" x14ac:dyDescent="0.25">
      <c r="AQ663" s="111"/>
      <c r="AR663" s="111">
        <v>9</v>
      </c>
      <c r="AS663" s="111"/>
      <c r="AT663" s="111"/>
    </row>
    <row r="664" spans="43:46" hidden="1" x14ac:dyDescent="0.25">
      <c r="AQ664" s="111"/>
      <c r="AR664" s="111">
        <v>10</v>
      </c>
      <c r="AS664" s="111"/>
      <c r="AT664" s="111"/>
    </row>
    <row r="665" spans="43:46" hidden="1" x14ac:dyDescent="0.25">
      <c r="AQ665" s="111"/>
      <c r="AR665" s="111">
        <v>11</v>
      </c>
      <c r="AS665" s="111"/>
      <c r="AT665" s="111"/>
    </row>
    <row r="666" spans="43:46" hidden="1" x14ac:dyDescent="0.25">
      <c r="AQ666" s="111"/>
      <c r="AR666" s="111">
        <v>12</v>
      </c>
      <c r="AS666" s="111"/>
      <c r="AT666" s="111"/>
    </row>
    <row r="667" spans="43:46" hidden="1" x14ac:dyDescent="0.25">
      <c r="AQ667" s="111"/>
      <c r="AR667" s="111">
        <v>1</v>
      </c>
      <c r="AS667" s="111"/>
      <c r="AT667" s="111"/>
    </row>
    <row r="668" spans="43:46" hidden="1" x14ac:dyDescent="0.25">
      <c r="AQ668" s="111"/>
      <c r="AR668" s="111">
        <v>2</v>
      </c>
      <c r="AS668" s="111"/>
      <c r="AT668" s="111"/>
    </row>
    <row r="669" spans="43:46" hidden="1" x14ac:dyDescent="0.25">
      <c r="AQ669" s="111"/>
      <c r="AR669" s="111">
        <v>3</v>
      </c>
      <c r="AS669" s="111"/>
      <c r="AT669" s="111"/>
    </row>
    <row r="670" spans="43:46" hidden="1" x14ac:dyDescent="0.25">
      <c r="AQ670" s="111"/>
      <c r="AR670" s="111">
        <v>4</v>
      </c>
      <c r="AS670" s="111"/>
      <c r="AT670" s="111"/>
    </row>
    <row r="671" spans="43:46" hidden="1" x14ac:dyDescent="0.25">
      <c r="AQ671" s="111"/>
      <c r="AR671" s="111">
        <v>5</v>
      </c>
      <c r="AS671" s="111"/>
      <c r="AT671" s="111"/>
    </row>
    <row r="672" spans="43:46" hidden="1" x14ac:dyDescent="0.25">
      <c r="AQ672" s="111"/>
      <c r="AR672" s="111">
        <v>6</v>
      </c>
      <c r="AS672" s="111"/>
      <c r="AT672" s="111"/>
    </row>
    <row r="673" spans="43:46" hidden="1" x14ac:dyDescent="0.25">
      <c r="AQ673" s="111"/>
      <c r="AR673" s="111">
        <v>7</v>
      </c>
      <c r="AS673" s="111"/>
      <c r="AT673" s="111"/>
    </row>
    <row r="674" spans="43:46" hidden="1" x14ac:dyDescent="0.25">
      <c r="AQ674" s="111"/>
      <c r="AR674" s="111">
        <v>8</v>
      </c>
      <c r="AS674" s="111"/>
      <c r="AT674" s="111"/>
    </row>
    <row r="675" spans="43:46" hidden="1" x14ac:dyDescent="0.25">
      <c r="AQ675" s="111"/>
      <c r="AR675" s="111">
        <v>9</v>
      </c>
      <c r="AS675" s="111"/>
      <c r="AT675" s="111"/>
    </row>
    <row r="676" spans="43:46" hidden="1" x14ac:dyDescent="0.25">
      <c r="AQ676" s="111"/>
      <c r="AR676" s="111">
        <v>10</v>
      </c>
      <c r="AS676" s="111"/>
      <c r="AT676" s="111"/>
    </row>
    <row r="677" spans="43:46" hidden="1" x14ac:dyDescent="0.25">
      <c r="AQ677" s="111"/>
      <c r="AR677" s="111">
        <v>11</v>
      </c>
      <c r="AS677" s="111"/>
      <c r="AT677" s="111"/>
    </row>
  </sheetData>
  <sheetProtection password="ADA2" sheet="1" objects="1" scenarios="1"/>
  <customSheetViews>
    <customSheetView guid="{40B401B6-AAEE-4739-9C1E-2CC109209B4B}" showGridLines="0" showRowCol="0" hiddenRows="1" hiddenColumns="1">
      <pane xSplit="3" ySplit="14" topLeftCell="D15" activePane="bottomRight" state="frozen"/>
      <selection pane="bottomRight" activeCell="I9" sqref="I9"/>
      <pageMargins left="0.7" right="0.7" top="0.75" bottom="0.75" header="0.3" footer="0.3"/>
      <pageSetup orientation="portrait" r:id="rId1"/>
    </customSheetView>
  </customSheetViews>
  <mergeCells count="10">
    <mergeCell ref="B12:F12"/>
    <mergeCell ref="J8:Q8"/>
    <mergeCell ref="T11:X11"/>
    <mergeCell ref="T9:X9"/>
    <mergeCell ref="C9:E9"/>
    <mergeCell ref="C10:E10"/>
    <mergeCell ref="C11:E11"/>
    <mergeCell ref="J9:P9"/>
    <mergeCell ref="J11:P11"/>
    <mergeCell ref="J10:Q10"/>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970"/>
  <sheetViews>
    <sheetView zoomScaleNormal="100" workbookViewId="0">
      <selection activeCell="D4" sqref="D4"/>
    </sheetView>
  </sheetViews>
  <sheetFormatPr defaultColWidth="0" defaultRowHeight="18" customHeight="1" zeroHeight="1" x14ac:dyDescent="0.25"/>
  <cols>
    <col min="1" max="1" width="1.42578125" style="1" customWidth="1"/>
    <col min="2" max="2" width="4.140625" style="80" customWidth="1"/>
    <col min="3" max="3" width="25.28515625" style="2" customWidth="1"/>
    <col min="4" max="5" width="6.42578125" style="2" customWidth="1"/>
    <col min="6" max="6" width="7.140625" style="2" customWidth="1"/>
    <col min="7" max="7" width="11.5703125" style="2" customWidth="1"/>
    <col min="8" max="8" width="16.28515625" style="2" customWidth="1"/>
    <col min="9" max="9" width="1.28515625" style="1" customWidth="1"/>
    <col min="10" max="10" width="9.140625" style="2" hidden="1"/>
    <col min="11" max="11" width="18.140625" style="2" hidden="1"/>
    <col min="12" max="12" width="6.42578125" style="2" hidden="1"/>
    <col min="13" max="13" width="13.28515625" style="2" hidden="1"/>
    <col min="14" max="18" width="9.140625" style="2" hidden="1"/>
    <col min="19" max="21" width="9.140625" style="3" hidden="1"/>
    <col min="22" max="35" width="0" style="2" hidden="1"/>
    <col min="36" max="16384" width="9.140625" style="2" hidden="1"/>
  </cols>
  <sheetData>
    <row r="1" spans="1:21" s="27" customFormat="1" ht="22.5" customHeight="1" x14ac:dyDescent="0.25">
      <c r="A1" s="26"/>
      <c r="B1" s="109"/>
      <c r="I1" s="28"/>
      <c r="S1" s="109"/>
      <c r="T1" s="109"/>
      <c r="U1" s="109"/>
    </row>
    <row r="2" spans="1:21" s="136" customFormat="1" ht="21.75" customHeight="1" x14ac:dyDescent="0.25">
      <c r="A2" s="29"/>
      <c r="B2" s="229"/>
      <c r="C2" s="229"/>
      <c r="D2" s="229"/>
      <c r="E2" s="229"/>
      <c r="F2" s="229"/>
      <c r="G2" s="229"/>
      <c r="H2" s="229"/>
      <c r="I2" s="30"/>
      <c r="S2" s="19"/>
      <c r="T2" s="19"/>
      <c r="U2" s="19"/>
    </row>
    <row r="3" spans="1:21" s="136" customFormat="1" ht="9.75" customHeight="1" thickBot="1" x14ac:dyDescent="0.3">
      <c r="A3" s="29"/>
      <c r="B3" s="194"/>
      <c r="C3" s="194"/>
      <c r="D3" s="194"/>
      <c r="E3" s="194"/>
      <c r="F3" s="194"/>
      <c r="G3" s="194"/>
      <c r="H3" s="194"/>
      <c r="I3" s="30"/>
      <c r="S3" s="19"/>
      <c r="T3" s="19"/>
      <c r="U3" s="19"/>
    </row>
    <row r="4" spans="1:21" s="136" customFormat="1" ht="24.75" customHeight="1" thickBot="1" x14ac:dyDescent="0.3">
      <c r="A4" s="29"/>
      <c r="B4" s="59">
        <v>1</v>
      </c>
      <c r="C4" s="33" t="s">
        <v>0</v>
      </c>
      <c r="D4" s="37" t="s">
        <v>11</v>
      </c>
      <c r="E4" s="232" t="s">
        <v>12</v>
      </c>
      <c r="F4" s="233"/>
      <c r="G4" s="233"/>
      <c r="H4" s="234"/>
      <c r="I4" s="30"/>
      <c r="S4" s="19"/>
      <c r="T4" s="19"/>
      <c r="U4" s="19"/>
    </row>
    <row r="5" spans="1:21" s="136" customFormat="1" ht="24.75" customHeight="1" thickBot="1" x14ac:dyDescent="0.3">
      <c r="A5" s="29"/>
      <c r="B5" s="230">
        <v>2</v>
      </c>
      <c r="C5" s="35" t="s">
        <v>1</v>
      </c>
      <c r="D5" s="217" t="s">
        <v>9</v>
      </c>
      <c r="E5" s="218"/>
      <c r="F5" s="218"/>
      <c r="G5" s="219"/>
      <c r="H5" s="93" t="s">
        <v>42</v>
      </c>
      <c r="I5" s="30"/>
      <c r="S5" s="19"/>
      <c r="T5" s="19"/>
      <c r="U5" s="19"/>
    </row>
    <row r="6" spans="1:21" s="136" customFormat="1" ht="24.75" customHeight="1" thickBot="1" x14ac:dyDescent="0.3">
      <c r="A6" s="29"/>
      <c r="B6" s="231"/>
      <c r="C6" s="36" t="str">
        <f>IF(D5="School Assistant","SA in which Subject","")</f>
        <v/>
      </c>
      <c r="D6" s="220" t="s">
        <v>17</v>
      </c>
      <c r="E6" s="221"/>
      <c r="F6" s="221"/>
      <c r="G6" s="222"/>
      <c r="H6" s="94" t="str">
        <f>IF(D5="School Assistant","","Leave it")</f>
        <v>Leave it</v>
      </c>
      <c r="I6" s="30"/>
      <c r="S6" s="19"/>
      <c r="T6" s="19"/>
      <c r="U6" s="19"/>
    </row>
    <row r="7" spans="1:21" s="136" customFormat="1" ht="24.75" customHeight="1" x14ac:dyDescent="0.25">
      <c r="A7" s="29"/>
      <c r="B7" s="60">
        <v>3</v>
      </c>
      <c r="C7" s="34" t="s">
        <v>2</v>
      </c>
      <c r="D7" s="235" t="s">
        <v>13</v>
      </c>
      <c r="E7" s="236"/>
      <c r="F7" s="236"/>
      <c r="G7" s="236"/>
      <c r="H7" s="237"/>
      <c r="I7" s="30"/>
      <c r="S7" s="19"/>
      <c r="T7" s="19"/>
      <c r="U7" s="19"/>
    </row>
    <row r="8" spans="1:21" s="136" customFormat="1" ht="24.75" customHeight="1" x14ac:dyDescent="0.25">
      <c r="A8" s="29"/>
      <c r="B8" s="60">
        <v>4</v>
      </c>
      <c r="C8" s="14" t="s">
        <v>3</v>
      </c>
      <c r="D8" s="238" t="s">
        <v>14</v>
      </c>
      <c r="E8" s="239"/>
      <c r="F8" s="239"/>
      <c r="G8" s="239"/>
      <c r="H8" s="240"/>
      <c r="I8" s="30"/>
      <c r="S8" s="19"/>
      <c r="T8" s="19"/>
      <c r="U8" s="19"/>
    </row>
    <row r="9" spans="1:21" s="136" customFormat="1" ht="24.75" customHeight="1" thickBot="1" x14ac:dyDescent="0.3">
      <c r="A9" s="29"/>
      <c r="B9" s="61">
        <v>5</v>
      </c>
      <c r="C9" s="17" t="s">
        <v>4</v>
      </c>
      <c r="D9" s="226" t="s">
        <v>15</v>
      </c>
      <c r="E9" s="227"/>
      <c r="F9" s="227"/>
      <c r="G9" s="227"/>
      <c r="H9" s="228"/>
      <c r="I9" s="30"/>
      <c r="S9" s="19"/>
      <c r="T9" s="19"/>
      <c r="U9" s="19"/>
    </row>
    <row r="10" spans="1:21" s="136" customFormat="1" ht="20.25" customHeight="1" x14ac:dyDescent="0.25">
      <c r="A10" s="29"/>
      <c r="B10" s="241">
        <v>6</v>
      </c>
      <c r="C10" s="15" t="s">
        <v>10</v>
      </c>
      <c r="D10" s="223" t="s">
        <v>16</v>
      </c>
      <c r="E10" s="224"/>
      <c r="F10" s="224"/>
      <c r="G10" s="225"/>
      <c r="H10" s="23"/>
      <c r="I10" s="30"/>
      <c r="S10" s="19"/>
      <c r="T10" s="19"/>
      <c r="U10" s="19"/>
    </row>
    <row r="11" spans="1:21" s="136" customFormat="1" ht="20.25" customHeight="1" thickBot="1" x14ac:dyDescent="0.3">
      <c r="A11" s="29"/>
      <c r="B11" s="242"/>
      <c r="C11" s="105" t="str">
        <f>IF(D10="School Assistant","In which Subject","Leave it")</f>
        <v>In which Subject</v>
      </c>
      <c r="D11" s="226" t="s">
        <v>17</v>
      </c>
      <c r="E11" s="227"/>
      <c r="F11" s="227"/>
      <c r="G11" s="228"/>
      <c r="H11" s="24"/>
      <c r="I11" s="30"/>
      <c r="S11" s="19"/>
      <c r="T11" s="19"/>
      <c r="U11" s="19"/>
    </row>
    <row r="12" spans="1:21" s="136" customFormat="1" ht="24" customHeight="1" x14ac:dyDescent="0.25">
      <c r="A12" s="29"/>
      <c r="B12" s="151">
        <v>7</v>
      </c>
      <c r="C12" s="18" t="s">
        <v>5</v>
      </c>
      <c r="D12" s="145">
        <v>21</v>
      </c>
      <c r="E12" s="146">
        <v>8</v>
      </c>
      <c r="F12" s="147">
        <v>1965</v>
      </c>
      <c r="G12" s="95" t="str">
        <f>CONCATENATE(D12,".",E12,".",F12)</f>
        <v>21.8.1965</v>
      </c>
      <c r="H12" s="24"/>
      <c r="I12" s="30"/>
      <c r="S12" s="19"/>
      <c r="T12" s="19"/>
      <c r="U12" s="19"/>
    </row>
    <row r="13" spans="1:21" s="136" customFormat="1" ht="24.75" customHeight="1" thickBot="1" x14ac:dyDescent="0.3">
      <c r="A13" s="29"/>
      <c r="B13" s="152">
        <v>8</v>
      </c>
      <c r="C13" s="16" t="s">
        <v>6</v>
      </c>
      <c r="D13" s="148">
        <v>25</v>
      </c>
      <c r="E13" s="149">
        <v>9</v>
      </c>
      <c r="F13" s="150">
        <v>2023</v>
      </c>
      <c r="G13" s="96" t="str">
        <f>CONCATENATE(D13,".",E13,".",F13)</f>
        <v>25.9.2023</v>
      </c>
      <c r="H13" s="155"/>
      <c r="I13" s="30"/>
      <c r="S13" s="19"/>
      <c r="T13" s="19"/>
      <c r="U13" s="19"/>
    </row>
    <row r="14" spans="1:21" s="136" customFormat="1" ht="24.75" customHeight="1" x14ac:dyDescent="0.25">
      <c r="A14" s="29"/>
      <c r="B14" s="62">
        <v>9</v>
      </c>
      <c r="C14" s="44" t="s">
        <v>7</v>
      </c>
      <c r="D14" s="203" t="s">
        <v>21</v>
      </c>
      <c r="E14" s="204"/>
      <c r="F14" s="205"/>
      <c r="G14" s="199" t="s">
        <v>43</v>
      </c>
      <c r="H14" s="200"/>
      <c r="I14" s="30"/>
      <c r="S14" s="19"/>
      <c r="T14" s="19"/>
      <c r="U14" s="19"/>
    </row>
    <row r="15" spans="1:21" s="136" customFormat="1" ht="24.75" customHeight="1" thickBot="1" x14ac:dyDescent="0.3">
      <c r="A15" s="29"/>
      <c r="B15" s="63">
        <v>10</v>
      </c>
      <c r="C15" s="45" t="s">
        <v>8</v>
      </c>
      <c r="D15" s="196">
        <v>65570</v>
      </c>
      <c r="E15" s="197"/>
      <c r="F15" s="198"/>
      <c r="G15" s="201"/>
      <c r="H15" s="202"/>
      <c r="I15" s="30"/>
      <c r="S15" s="19"/>
      <c r="T15" s="19"/>
      <c r="U15" s="19"/>
    </row>
    <row r="16" spans="1:21" s="136" customFormat="1" ht="38.25" customHeight="1" thickBot="1" x14ac:dyDescent="0.3">
      <c r="A16" s="29"/>
      <c r="B16" s="210" t="str">
        <f>C69</f>
        <v/>
      </c>
      <c r="C16" s="211"/>
      <c r="D16" s="211"/>
      <c r="E16" s="211"/>
      <c r="F16" s="211"/>
      <c r="G16" s="211"/>
      <c r="H16" s="212"/>
      <c r="I16" s="30"/>
      <c r="S16" s="19"/>
      <c r="T16" s="19"/>
      <c r="U16" s="19"/>
    </row>
    <row r="17" spans="1:21" s="136" customFormat="1" ht="24.75" customHeight="1" thickBot="1" x14ac:dyDescent="0.3">
      <c r="A17" s="29"/>
      <c r="B17" s="81">
        <v>11</v>
      </c>
      <c r="C17" s="82" t="s">
        <v>41</v>
      </c>
      <c r="D17" s="213" t="s">
        <v>139</v>
      </c>
      <c r="E17" s="204"/>
      <c r="F17" s="204"/>
      <c r="G17" s="214"/>
      <c r="H17" s="98"/>
      <c r="I17" s="30"/>
      <c r="S17" s="19"/>
      <c r="T17" s="19"/>
      <c r="U17" s="19"/>
    </row>
    <row r="18" spans="1:21" s="136" customFormat="1" ht="24.75" customHeight="1" thickBot="1" x14ac:dyDescent="0.3">
      <c r="A18" s="29"/>
      <c r="B18" s="83">
        <v>12</v>
      </c>
      <c r="C18" s="84" t="s">
        <v>127</v>
      </c>
      <c r="D18" s="209" t="s">
        <v>35</v>
      </c>
      <c r="E18" s="209"/>
      <c r="F18" s="99">
        <v>2024</v>
      </c>
      <c r="G18" s="101" t="str">
        <f>H77</f>
        <v>1.8.2024</v>
      </c>
      <c r="H18" s="100"/>
      <c r="I18" s="30"/>
      <c r="S18" s="19"/>
      <c r="T18" s="19"/>
      <c r="U18" s="19"/>
    </row>
    <row r="19" spans="1:21" s="136" customFormat="1" ht="24.75" customHeight="1" x14ac:dyDescent="0.25">
      <c r="A19" s="29"/>
      <c r="B19" s="215">
        <v>13</v>
      </c>
      <c r="C19" s="90" t="s">
        <v>101</v>
      </c>
      <c r="D19" s="207" t="s">
        <v>92</v>
      </c>
      <c r="E19" s="207"/>
      <c r="F19" s="207"/>
      <c r="G19" s="207"/>
      <c r="H19" s="208"/>
      <c r="I19" s="30"/>
      <c r="S19" s="19"/>
      <c r="T19" s="19"/>
      <c r="U19" s="19"/>
    </row>
    <row r="20" spans="1:21" s="136" customFormat="1" ht="24.75" customHeight="1" x14ac:dyDescent="0.25">
      <c r="A20" s="29"/>
      <c r="B20" s="216"/>
      <c r="C20" s="91" t="s">
        <v>131</v>
      </c>
      <c r="D20" s="206" t="s">
        <v>100</v>
      </c>
      <c r="E20" s="206"/>
      <c r="F20" s="206"/>
      <c r="G20" s="92" t="s">
        <v>91</v>
      </c>
      <c r="H20" s="86" t="s">
        <v>103</v>
      </c>
      <c r="I20" s="30"/>
      <c r="S20" s="19"/>
      <c r="T20" s="19"/>
      <c r="U20" s="19"/>
    </row>
    <row r="21" spans="1:21" s="136" customFormat="1" ht="24.75" customHeight="1" x14ac:dyDescent="0.25">
      <c r="A21" s="29"/>
      <c r="B21" s="64">
        <v>14</v>
      </c>
      <c r="C21" s="32" t="s">
        <v>44</v>
      </c>
      <c r="D21" s="183" t="s">
        <v>47</v>
      </c>
      <c r="E21" s="184"/>
      <c r="F21" s="184"/>
      <c r="G21" s="184"/>
      <c r="H21" s="85" t="s">
        <v>42</v>
      </c>
      <c r="I21" s="30"/>
      <c r="S21" s="19"/>
      <c r="T21" s="19"/>
      <c r="U21" s="19"/>
    </row>
    <row r="22" spans="1:21" s="136" customFormat="1" ht="24.75" customHeight="1" x14ac:dyDescent="0.25">
      <c r="A22" s="29"/>
      <c r="B22" s="65">
        <v>15</v>
      </c>
      <c r="C22" s="32" t="s">
        <v>45</v>
      </c>
      <c r="D22" s="31" t="s">
        <v>11</v>
      </c>
      <c r="E22" s="188" t="s">
        <v>128</v>
      </c>
      <c r="F22" s="188"/>
      <c r="G22" s="188"/>
      <c r="H22" s="189"/>
      <c r="I22" s="30"/>
      <c r="S22" s="19"/>
      <c r="T22" s="19"/>
      <c r="U22" s="19"/>
    </row>
    <row r="23" spans="1:21" s="136" customFormat="1" ht="24.75" customHeight="1" thickBot="1" x14ac:dyDescent="0.3">
      <c r="A23" s="29"/>
      <c r="B23" s="134" t="s">
        <v>82</v>
      </c>
      <c r="C23" s="135" t="s">
        <v>82</v>
      </c>
      <c r="D23" s="185"/>
      <c r="E23" s="186"/>
      <c r="F23" s="186"/>
      <c r="G23" s="186"/>
      <c r="H23" s="187"/>
      <c r="I23" s="30"/>
      <c r="S23" s="19"/>
      <c r="T23" s="19"/>
      <c r="U23" s="19"/>
    </row>
    <row r="24" spans="1:21" s="157" customFormat="1" ht="39" customHeight="1" thickBot="1" x14ac:dyDescent="0.3">
      <c r="A24" s="29"/>
      <c r="B24" s="190" t="s">
        <v>145</v>
      </c>
      <c r="C24" s="191"/>
      <c r="D24" s="191"/>
      <c r="E24" s="191"/>
      <c r="F24" s="191"/>
      <c r="G24" s="191"/>
      <c r="H24" s="192"/>
      <c r="I24" s="30"/>
      <c r="J24" s="158"/>
      <c r="K24" s="158"/>
      <c r="L24" s="158"/>
      <c r="M24" s="158"/>
      <c r="N24" s="158"/>
      <c r="O24" s="158"/>
      <c r="P24" s="158"/>
      <c r="Q24" s="158"/>
      <c r="R24" s="158"/>
      <c r="S24" s="158"/>
      <c r="T24" s="158"/>
      <c r="U24" s="158"/>
    </row>
    <row r="25" spans="1:21" s="160" customFormat="1" ht="7.5" customHeight="1" thickBot="1" x14ac:dyDescent="0.3">
      <c r="A25" s="193"/>
      <c r="B25" s="194"/>
      <c r="C25" s="194"/>
      <c r="D25" s="194"/>
      <c r="E25" s="194"/>
      <c r="F25" s="194"/>
      <c r="G25" s="194"/>
      <c r="H25" s="194"/>
      <c r="I25" s="195"/>
    </row>
    <row r="26" spans="1:21" s="160" customFormat="1" ht="35.25" hidden="1" customHeight="1" x14ac:dyDescent="0.25">
      <c r="A26" s="159"/>
      <c r="B26" s="159"/>
      <c r="C26" s="159"/>
      <c r="D26" s="159"/>
      <c r="E26" s="159"/>
      <c r="F26" s="159"/>
      <c r="G26" s="159"/>
      <c r="H26" s="159"/>
      <c r="I26" s="159"/>
    </row>
    <row r="27" spans="1:21" s="160" customFormat="1" ht="35.25" hidden="1" customHeight="1" x14ac:dyDescent="0.25">
      <c r="A27" s="159"/>
      <c r="B27" s="159"/>
      <c r="C27" s="159"/>
      <c r="D27" s="159"/>
      <c r="E27" s="159"/>
      <c r="F27" s="159"/>
      <c r="G27" s="159"/>
      <c r="H27" s="159"/>
      <c r="I27" s="159"/>
    </row>
    <row r="28" spans="1:21" ht="21.75" hidden="1" customHeight="1" x14ac:dyDescent="0.25">
      <c r="A28" s="66"/>
      <c r="B28" s="19"/>
      <c r="C28" s="88" t="s">
        <v>71</v>
      </c>
      <c r="D28" s="89"/>
      <c r="E28" s="89"/>
      <c r="F28" s="89"/>
      <c r="G28" s="89"/>
      <c r="H28" s="89"/>
      <c r="I28" s="66"/>
      <c r="S28" s="104"/>
      <c r="T28" s="104"/>
      <c r="U28" s="104"/>
    </row>
    <row r="29" spans="1:21" ht="21.75" hidden="1" customHeight="1" x14ac:dyDescent="0.25">
      <c r="A29" s="66"/>
      <c r="B29" s="19"/>
      <c r="C29" s="88" t="s">
        <v>5</v>
      </c>
      <c r="D29" s="89"/>
      <c r="E29" s="89"/>
      <c r="F29" s="89"/>
      <c r="G29" s="89"/>
      <c r="H29" s="89"/>
      <c r="I29" s="66"/>
      <c r="S29" s="104"/>
      <c r="T29" s="104"/>
      <c r="U29" s="104"/>
    </row>
    <row r="30" spans="1:21" ht="21.75" hidden="1" customHeight="1" x14ac:dyDescent="0.25">
      <c r="A30" s="66"/>
      <c r="B30" s="19"/>
      <c r="C30" s="88" t="s">
        <v>134</v>
      </c>
      <c r="D30" s="89"/>
      <c r="E30" s="89"/>
      <c r="F30" s="89"/>
      <c r="G30" s="89"/>
      <c r="H30" s="89"/>
      <c r="I30" s="66"/>
      <c r="S30" s="104"/>
      <c r="T30" s="104"/>
      <c r="U30" s="104"/>
    </row>
    <row r="31" spans="1:21" ht="21.75" hidden="1" customHeight="1" x14ac:dyDescent="0.25">
      <c r="A31" s="66"/>
      <c r="B31" s="19"/>
      <c r="C31" s="88"/>
      <c r="D31" s="89"/>
      <c r="E31" s="89"/>
      <c r="F31" s="89"/>
      <c r="G31" s="89"/>
      <c r="H31" s="89"/>
      <c r="I31" s="66"/>
      <c r="S31" s="104"/>
      <c r="T31" s="104"/>
      <c r="U31" s="104"/>
    </row>
    <row r="32" spans="1:21" ht="21.75" hidden="1" customHeight="1" x14ac:dyDescent="0.25">
      <c r="A32" s="66"/>
      <c r="B32" s="19"/>
      <c r="C32" s="88"/>
      <c r="D32" s="89"/>
      <c r="E32" s="89"/>
      <c r="F32" s="89"/>
      <c r="G32" s="89"/>
      <c r="H32" s="89"/>
      <c r="I32" s="66"/>
      <c r="S32" s="104"/>
      <c r="T32" s="104"/>
      <c r="U32" s="104"/>
    </row>
    <row r="33" spans="1:21" ht="21.75" hidden="1" customHeight="1" x14ac:dyDescent="0.25">
      <c r="A33" s="66"/>
      <c r="B33" s="19"/>
      <c r="C33" s="88"/>
      <c r="D33" s="89"/>
      <c r="E33" s="89"/>
      <c r="F33" s="89"/>
      <c r="G33" s="89"/>
      <c r="H33" s="89"/>
      <c r="I33" s="66"/>
      <c r="S33" s="104"/>
      <c r="T33" s="104"/>
      <c r="U33" s="104"/>
    </row>
    <row r="34" spans="1:21" ht="21.75" hidden="1" customHeight="1" x14ac:dyDescent="0.25">
      <c r="A34" s="66"/>
      <c r="B34" s="19"/>
      <c r="C34" s="88"/>
      <c r="D34" s="89"/>
      <c r="E34" s="89"/>
      <c r="F34" s="89"/>
      <c r="G34" s="89"/>
      <c r="H34" s="89"/>
      <c r="I34" s="66"/>
      <c r="S34" s="104"/>
      <c r="T34" s="104"/>
      <c r="U34" s="104"/>
    </row>
    <row r="35" spans="1:21" ht="21.75" hidden="1" customHeight="1" x14ac:dyDescent="0.25">
      <c r="A35" s="66"/>
      <c r="B35" s="19"/>
      <c r="C35" s="88"/>
      <c r="D35" s="89"/>
      <c r="E35" s="89"/>
      <c r="F35" s="89"/>
      <c r="G35" s="89"/>
      <c r="H35" s="89"/>
      <c r="I35" s="66"/>
      <c r="S35" s="104"/>
      <c r="T35" s="104"/>
      <c r="U35" s="104"/>
    </row>
    <row r="36" spans="1:21" ht="21.75" hidden="1" customHeight="1" x14ac:dyDescent="0.25">
      <c r="A36" s="66"/>
      <c r="B36" s="19"/>
      <c r="C36" s="88"/>
      <c r="D36" s="89"/>
      <c r="E36" s="89"/>
      <c r="F36" s="89"/>
      <c r="G36" s="89"/>
      <c r="H36" s="89"/>
      <c r="I36" s="66"/>
      <c r="S36" s="104"/>
      <c r="T36" s="104"/>
      <c r="U36" s="104"/>
    </row>
    <row r="37" spans="1:21" ht="21.75" hidden="1" customHeight="1" x14ac:dyDescent="0.25">
      <c r="A37" s="66"/>
      <c r="B37" s="19"/>
      <c r="C37" s="88"/>
      <c r="D37" s="89"/>
      <c r="E37" s="89"/>
      <c r="F37" s="89"/>
      <c r="G37" s="89"/>
      <c r="H37" s="89"/>
      <c r="I37" s="66"/>
      <c r="S37" s="104"/>
      <c r="T37" s="104"/>
      <c r="U37" s="104"/>
    </row>
    <row r="38" spans="1:21" ht="21.75" hidden="1" customHeight="1" x14ac:dyDescent="0.25">
      <c r="A38" s="66"/>
      <c r="B38" s="19"/>
      <c r="C38" s="88"/>
      <c r="D38" s="89"/>
      <c r="E38" s="89"/>
      <c r="F38" s="89"/>
      <c r="G38" s="89"/>
      <c r="H38" s="89"/>
      <c r="I38" s="66"/>
      <c r="S38" s="104"/>
      <c r="T38" s="104"/>
      <c r="U38" s="104"/>
    </row>
    <row r="39" spans="1:21" ht="21.75" hidden="1" customHeight="1" x14ac:dyDescent="0.25">
      <c r="A39" s="66"/>
      <c r="B39" s="19"/>
      <c r="C39" s="88"/>
      <c r="D39" s="89"/>
      <c r="E39" s="89"/>
      <c r="F39" s="89"/>
      <c r="G39" s="89"/>
      <c r="H39" s="89"/>
      <c r="I39" s="66"/>
      <c r="S39" s="104"/>
      <c r="T39" s="104"/>
      <c r="U39" s="104"/>
    </row>
    <row r="40" spans="1:21" ht="21.75" hidden="1" customHeight="1" x14ac:dyDescent="0.25">
      <c r="A40" s="66"/>
      <c r="B40" s="19"/>
      <c r="C40" s="88"/>
      <c r="D40" s="89"/>
      <c r="E40" s="89"/>
      <c r="F40" s="89"/>
      <c r="G40" s="89"/>
      <c r="H40" s="89"/>
      <c r="I40" s="66"/>
      <c r="S40" s="104"/>
      <c r="T40" s="104"/>
      <c r="U40" s="104"/>
    </row>
    <row r="41" spans="1:21" ht="21.75" hidden="1" customHeight="1" x14ac:dyDescent="0.25">
      <c r="A41" s="66"/>
      <c r="B41" s="19"/>
      <c r="C41" s="88"/>
      <c r="D41" s="89"/>
      <c r="E41" s="89"/>
      <c r="F41" s="89"/>
      <c r="G41" s="89"/>
      <c r="H41" s="89"/>
      <c r="I41" s="66"/>
      <c r="S41" s="104"/>
      <c r="T41" s="104"/>
      <c r="U41" s="104"/>
    </row>
    <row r="42" spans="1:21" ht="21.75" hidden="1" customHeight="1" x14ac:dyDescent="0.25">
      <c r="A42" s="66"/>
      <c r="B42" s="19"/>
      <c r="C42" s="88"/>
      <c r="D42" s="89"/>
      <c r="E42" s="89"/>
      <c r="F42" s="89"/>
      <c r="G42" s="89"/>
      <c r="H42" s="89"/>
      <c r="I42" s="66"/>
      <c r="S42" s="104"/>
      <c r="T42" s="104"/>
      <c r="U42" s="104"/>
    </row>
    <row r="43" spans="1:21" ht="21.75" hidden="1" customHeight="1" x14ac:dyDescent="0.25">
      <c r="A43" s="66"/>
      <c r="B43" s="19"/>
      <c r="C43" s="88"/>
      <c r="D43" s="89"/>
      <c r="E43" s="89"/>
      <c r="F43" s="89"/>
      <c r="G43" s="89"/>
      <c r="H43" s="89"/>
      <c r="I43" s="66"/>
      <c r="S43" s="6"/>
      <c r="T43" s="6"/>
      <c r="U43" s="6"/>
    </row>
    <row r="44" spans="1:21" ht="21.75" hidden="1" customHeight="1" x14ac:dyDescent="0.25">
      <c r="A44" s="66"/>
      <c r="B44" s="19"/>
      <c r="C44" s="88"/>
      <c r="D44" s="89"/>
      <c r="E44" s="89"/>
      <c r="F44" s="89"/>
      <c r="G44" s="89"/>
      <c r="H44" s="89"/>
      <c r="I44" s="66"/>
      <c r="S44" s="6"/>
      <c r="T44" s="6"/>
      <c r="U44" s="6"/>
    </row>
    <row r="45" spans="1:21" ht="21.75" hidden="1" customHeight="1" x14ac:dyDescent="0.25">
      <c r="A45" s="66"/>
      <c r="B45" s="19"/>
      <c r="C45" s="88"/>
      <c r="D45" s="89"/>
      <c r="E45" s="89"/>
      <c r="F45" s="89"/>
      <c r="G45" s="89"/>
      <c r="H45" s="89"/>
      <c r="I45" s="66"/>
      <c r="S45" s="6"/>
      <c r="T45" s="6"/>
      <c r="U45" s="6"/>
    </row>
    <row r="46" spans="1:21" ht="21.75" hidden="1" customHeight="1" x14ac:dyDescent="0.25">
      <c r="A46" s="66"/>
      <c r="B46" s="19"/>
      <c r="C46" s="88"/>
      <c r="D46" s="89"/>
      <c r="E46" s="89"/>
      <c r="F46" s="89"/>
      <c r="G46" s="89"/>
      <c r="H46" s="89"/>
      <c r="I46" s="66"/>
      <c r="S46" s="6"/>
      <c r="T46" s="6"/>
      <c r="U46" s="6"/>
    </row>
    <row r="47" spans="1:21" ht="21.75" hidden="1" customHeight="1" x14ac:dyDescent="0.25">
      <c r="A47" s="66"/>
      <c r="B47" s="19"/>
      <c r="C47" s="88"/>
      <c r="D47" s="89"/>
      <c r="E47" s="89"/>
      <c r="F47" s="89"/>
      <c r="G47" s="89"/>
      <c r="H47" s="89"/>
      <c r="I47" s="66"/>
      <c r="S47" s="6"/>
      <c r="T47" s="6"/>
      <c r="U47" s="6"/>
    </row>
    <row r="48" spans="1:21" ht="21.75" hidden="1" customHeight="1" x14ac:dyDescent="0.25">
      <c r="A48" s="66"/>
      <c r="B48" s="19"/>
      <c r="C48" s="88"/>
      <c r="D48" s="89"/>
      <c r="E48" s="89"/>
      <c r="F48" s="89"/>
      <c r="G48" s="89"/>
      <c r="H48" s="89"/>
      <c r="I48" s="66"/>
      <c r="S48" s="6"/>
      <c r="T48" s="6"/>
      <c r="U48" s="6"/>
    </row>
    <row r="49" spans="1:35" ht="21.75" hidden="1" customHeight="1" x14ac:dyDescent="0.25">
      <c r="A49" s="66"/>
      <c r="B49" s="19"/>
      <c r="I49" s="66"/>
      <c r="S49" s="6"/>
      <c r="T49" s="6"/>
      <c r="U49" s="6"/>
    </row>
    <row r="50" spans="1:35" ht="21.75" hidden="1" customHeight="1" x14ac:dyDescent="0.25">
      <c r="A50" s="66"/>
      <c r="B50" s="19"/>
      <c r="I50" s="66"/>
      <c r="S50" s="6"/>
      <c r="T50" s="6"/>
      <c r="U50" s="6"/>
    </row>
    <row r="51" spans="1:35" ht="21.75" hidden="1" customHeight="1" x14ac:dyDescent="0.25">
      <c r="A51" s="66"/>
      <c r="B51" s="19"/>
      <c r="I51" s="66"/>
      <c r="S51" s="6"/>
      <c r="T51" s="6"/>
      <c r="U51" s="6"/>
    </row>
    <row r="52" spans="1:35" ht="21.75" hidden="1" customHeight="1" x14ac:dyDescent="0.25">
      <c r="B52" s="19"/>
    </row>
    <row r="53" spans="1:35" ht="18" hidden="1" customHeight="1" x14ac:dyDescent="0.25">
      <c r="C53" s="2" t="str">
        <f>IF(Q63="SPP-II availed","FR 22a(i) read with FR 31(2)",D17)</f>
        <v>Increment Date</v>
      </c>
      <c r="AB53" s="2" t="s">
        <v>69</v>
      </c>
      <c r="AH53" s="2" t="s">
        <v>70</v>
      </c>
    </row>
    <row r="54" spans="1:35" ht="18" hidden="1" customHeight="1" thickBot="1" x14ac:dyDescent="0.3">
      <c r="S54" s="10"/>
      <c r="T54" s="10" t="s">
        <v>26</v>
      </c>
      <c r="U54" s="10" t="s">
        <v>27</v>
      </c>
      <c r="AA54" s="9"/>
      <c r="AB54" s="9" t="s">
        <v>24</v>
      </c>
      <c r="AC54" s="9" t="s">
        <v>25</v>
      </c>
      <c r="AH54" s="2" t="s">
        <v>24</v>
      </c>
      <c r="AI54" s="2" t="s">
        <v>25</v>
      </c>
    </row>
    <row r="55" spans="1:35" ht="18" hidden="1" customHeight="1" thickBot="1" x14ac:dyDescent="0.3">
      <c r="C55" s="97" t="str">
        <f>IF(C53="FR 22a(i) read with FR 31(2)",CONCATENATE(" has availed SPP-II in the lower post"),IF(D17="Promotion Date",C56,C57))</f>
        <v>to Accrual of next increment in the lower cadre</v>
      </c>
      <c r="D55" s="2" t="str">
        <f>IF(D4="Sri.","his","her")</f>
        <v>his</v>
      </c>
      <c r="E55" s="2" t="str">
        <f>IF(D4="Sri.","he","she")</f>
        <v>he</v>
      </c>
      <c r="M55" s="2" t="s">
        <v>18</v>
      </c>
      <c r="O55" s="2" t="s">
        <v>20</v>
      </c>
      <c r="S55" s="11">
        <v>31040</v>
      </c>
      <c r="T55" s="12">
        <v>31870</v>
      </c>
      <c r="U55" s="12">
        <v>32810</v>
      </c>
      <c r="AA55" s="5">
        <v>31040</v>
      </c>
      <c r="AB55" s="4">
        <v>42300</v>
      </c>
      <c r="AC55" s="4">
        <v>42300</v>
      </c>
      <c r="AD55" s="7"/>
      <c r="AG55" s="4">
        <v>42300</v>
      </c>
      <c r="AH55" s="4">
        <v>51320</v>
      </c>
      <c r="AI55" s="4">
        <v>51320</v>
      </c>
    </row>
    <row r="56" spans="1:35" ht="18" hidden="1" customHeight="1" x14ac:dyDescent="0.25">
      <c r="C56" s="2" t="s">
        <v>130</v>
      </c>
      <c r="M56" s="2" t="s">
        <v>19</v>
      </c>
      <c r="O56" s="2" t="s">
        <v>20</v>
      </c>
      <c r="S56" s="12">
        <v>31870</v>
      </c>
      <c r="T56" s="12">
        <v>32810</v>
      </c>
      <c r="U56" s="12">
        <v>33750</v>
      </c>
      <c r="AA56" s="4">
        <v>31870</v>
      </c>
      <c r="AB56" s="4">
        <v>42300</v>
      </c>
      <c r="AC56" s="4">
        <v>42300</v>
      </c>
      <c r="AD56" s="7"/>
      <c r="AG56" s="4">
        <v>43490</v>
      </c>
      <c r="AH56" s="4">
        <v>51320</v>
      </c>
      <c r="AI56" s="4">
        <v>51320</v>
      </c>
    </row>
    <row r="57" spans="1:35" ht="18" hidden="1" customHeight="1" x14ac:dyDescent="0.25">
      <c r="C57" s="2" t="s">
        <v>129</v>
      </c>
      <c r="M57" s="2" t="s">
        <v>20</v>
      </c>
      <c r="O57" s="2" t="s">
        <v>20</v>
      </c>
      <c r="S57" s="12">
        <v>32810</v>
      </c>
      <c r="T57" s="12">
        <v>33750</v>
      </c>
      <c r="U57" s="12">
        <v>34690</v>
      </c>
      <c r="AA57" s="4">
        <v>32810</v>
      </c>
      <c r="AB57" s="4">
        <v>42300</v>
      </c>
      <c r="AC57" s="4">
        <v>42300</v>
      </c>
      <c r="AD57" s="7"/>
      <c r="AG57" s="4">
        <v>44680</v>
      </c>
      <c r="AH57" s="4">
        <v>51320</v>
      </c>
      <c r="AI57" s="4">
        <v>51320</v>
      </c>
    </row>
    <row r="58" spans="1:35" ht="18" hidden="1" customHeight="1" thickBot="1" x14ac:dyDescent="0.3">
      <c r="M58" s="2" t="s">
        <v>21</v>
      </c>
      <c r="O58" s="2" t="s">
        <v>21</v>
      </c>
      <c r="S58" s="12">
        <v>33750</v>
      </c>
      <c r="T58" s="12">
        <v>34690</v>
      </c>
      <c r="U58" s="12">
        <v>35720</v>
      </c>
      <c r="AA58" s="4">
        <v>33750</v>
      </c>
      <c r="AB58" s="4">
        <v>42300</v>
      </c>
      <c r="AC58" s="4">
        <v>42300</v>
      </c>
      <c r="AD58" s="7"/>
      <c r="AG58" s="4">
        <v>45960</v>
      </c>
      <c r="AH58" s="4">
        <v>51320</v>
      </c>
      <c r="AI58" s="4">
        <v>51320</v>
      </c>
    </row>
    <row r="59" spans="1:35" ht="18" hidden="1" customHeight="1" thickBot="1" x14ac:dyDescent="0.3">
      <c r="C59" s="38" t="s">
        <v>7</v>
      </c>
      <c r="D59" s="39"/>
      <c r="E59" s="39"/>
      <c r="F59" s="39"/>
      <c r="G59" s="40" t="str">
        <f>D14</f>
        <v>51320-127310</v>
      </c>
      <c r="H59" s="43"/>
      <c r="S59" s="12">
        <v>34690</v>
      </c>
      <c r="T59" s="12">
        <v>35720</v>
      </c>
      <c r="U59" s="12">
        <v>36750</v>
      </c>
      <c r="AA59" s="4">
        <v>34690</v>
      </c>
      <c r="AB59" s="4">
        <v>42300</v>
      </c>
      <c r="AC59" s="4">
        <v>42300</v>
      </c>
      <c r="AD59" s="7"/>
      <c r="AG59" s="4">
        <v>47240</v>
      </c>
      <c r="AH59" s="4">
        <v>51320</v>
      </c>
      <c r="AI59" s="4">
        <v>51320</v>
      </c>
    </row>
    <row r="60" spans="1:35" ht="18" hidden="1" customHeight="1" thickBot="1" x14ac:dyDescent="0.3">
      <c r="C60" s="40" t="s">
        <v>40</v>
      </c>
      <c r="D60" s="41"/>
      <c r="E60" s="42"/>
      <c r="F60" s="42"/>
      <c r="G60" s="56">
        <f>D15</f>
        <v>65570</v>
      </c>
      <c r="H60" s="43"/>
      <c r="M60" s="22" t="str">
        <f>D14</f>
        <v>51320-127310</v>
      </c>
      <c r="N60" s="20"/>
      <c r="O60" s="25" t="str">
        <f>VLOOKUP(M60,M55:P58,3,0)</f>
        <v>51320-127310</v>
      </c>
      <c r="P60" s="21"/>
      <c r="Q60" s="2" t="str">
        <f>IF(O60=M58,"SPP-II availed","SPP-II not availed" )</f>
        <v>SPP-II availed</v>
      </c>
      <c r="S60" s="12">
        <v>35720</v>
      </c>
      <c r="T60" s="12">
        <v>36750</v>
      </c>
      <c r="U60" s="12">
        <v>37780</v>
      </c>
      <c r="AA60" s="4">
        <v>35720</v>
      </c>
      <c r="AB60" s="4">
        <v>42300</v>
      </c>
      <c r="AC60" s="4">
        <v>42300</v>
      </c>
      <c r="AD60" s="7"/>
      <c r="AG60" s="4">
        <v>48520</v>
      </c>
      <c r="AH60" s="4">
        <v>51320</v>
      </c>
      <c r="AI60" s="4">
        <v>51320</v>
      </c>
    </row>
    <row r="61" spans="1:35" ht="18" hidden="1" customHeight="1" x14ac:dyDescent="0.25">
      <c r="C61" s="2" t="str">
        <f>D5</f>
        <v>Gazetted Headmaster</v>
      </c>
      <c r="D61" s="2" t="str">
        <f>IF(C61="School Assistant",CONCATENATE(C61," (",D6,")"),CONCATENATE(Data!C61," Gr.II"))</f>
        <v>Gazetted Headmaster Gr.II</v>
      </c>
      <c r="S61" s="12">
        <v>36750</v>
      </c>
      <c r="T61" s="12">
        <v>37780</v>
      </c>
      <c r="U61" s="12">
        <v>38890</v>
      </c>
      <c r="AA61" s="4">
        <v>36750</v>
      </c>
      <c r="AB61" s="4">
        <v>42300</v>
      </c>
      <c r="AC61" s="4">
        <v>42300</v>
      </c>
      <c r="AD61" s="7"/>
      <c r="AG61" s="4">
        <v>49920</v>
      </c>
      <c r="AH61" s="4">
        <v>51320</v>
      </c>
      <c r="AI61" s="4">
        <v>52720</v>
      </c>
    </row>
    <row r="62" spans="1:35" ht="18" hidden="1" customHeight="1" thickBot="1" x14ac:dyDescent="0.3">
      <c r="C62" s="2" t="s">
        <v>68</v>
      </c>
      <c r="F62" s="2">
        <f>IF(C61="School Assistant",VLOOKUP(G60,AA55:AC121,2,0),VLOOKUP(G60,AG55:AI110,2,0))</f>
        <v>67300</v>
      </c>
      <c r="G62" s="6"/>
      <c r="S62" s="12">
        <v>37780</v>
      </c>
      <c r="T62" s="12">
        <v>38890</v>
      </c>
      <c r="U62" s="12">
        <v>40000</v>
      </c>
      <c r="AA62" s="4">
        <v>37780</v>
      </c>
      <c r="AB62" s="4">
        <v>42300</v>
      </c>
      <c r="AC62" s="4">
        <v>42300</v>
      </c>
      <c r="AD62" s="7"/>
      <c r="AG62" s="4">
        <v>51320</v>
      </c>
      <c r="AH62" s="4">
        <v>52720</v>
      </c>
      <c r="AI62" s="4">
        <v>54220</v>
      </c>
    </row>
    <row r="63" spans="1:35" ht="18" hidden="1" customHeight="1" thickBot="1" x14ac:dyDescent="0.3">
      <c r="C63" s="2" t="s">
        <v>148</v>
      </c>
      <c r="F63" s="2">
        <f>IF(C61="School Assistant",VLOOKUP(F62,AA55:AC121,2,0),VLOOKUP(F62,AG55:AI110,2,0))</f>
        <v>69150</v>
      </c>
      <c r="M63" s="2" t="s">
        <v>20</v>
      </c>
      <c r="O63" s="2" t="s">
        <v>21</v>
      </c>
      <c r="Q63" s="181" t="str">
        <f>IF(D5="School Assistant",Q60,Q68)</f>
        <v>SPP-II not availed</v>
      </c>
      <c r="R63" s="182"/>
      <c r="S63" s="67">
        <v>38890</v>
      </c>
      <c r="T63" s="12">
        <v>40000</v>
      </c>
      <c r="U63" s="12">
        <v>41110</v>
      </c>
      <c r="AA63" s="4">
        <v>38890</v>
      </c>
      <c r="AB63" s="4">
        <v>42300</v>
      </c>
      <c r="AC63" s="4">
        <v>42300</v>
      </c>
      <c r="AD63" s="7"/>
      <c r="AG63" s="4">
        <v>52720</v>
      </c>
      <c r="AH63" s="4">
        <v>54220</v>
      </c>
      <c r="AI63" s="4">
        <v>55720</v>
      </c>
    </row>
    <row r="64" spans="1:35" ht="18" hidden="1" customHeight="1" x14ac:dyDescent="0.25">
      <c r="C64" s="2" t="s">
        <v>80</v>
      </c>
      <c r="F64" s="2">
        <f>IF(C61="School Assistant",VLOOKUP(F62,AA55:AC121,3,0),VLOOKUP(F62,AG55:AI110,3,0))</f>
        <v>71000</v>
      </c>
      <c r="M64" s="2" t="s">
        <v>22</v>
      </c>
      <c r="O64" s="2" t="s">
        <v>21</v>
      </c>
      <c r="S64" s="12">
        <v>40000</v>
      </c>
      <c r="T64" s="12">
        <v>41110</v>
      </c>
      <c r="U64" s="12">
        <v>42300</v>
      </c>
      <c r="AA64" s="4">
        <v>40000</v>
      </c>
      <c r="AB64" s="4">
        <v>42300</v>
      </c>
      <c r="AC64" s="4">
        <v>42300</v>
      </c>
      <c r="AD64" s="7"/>
      <c r="AG64" s="4">
        <v>54220</v>
      </c>
      <c r="AH64" s="4">
        <v>55720</v>
      </c>
      <c r="AI64" s="4">
        <v>57220</v>
      </c>
    </row>
    <row r="65" spans="2:35" ht="18" hidden="1" customHeight="1" x14ac:dyDescent="0.25">
      <c r="C65" s="2" t="s">
        <v>81</v>
      </c>
      <c r="F65" s="2">
        <f>IF(C61="School Assistant",VLOOKUP(G60,AA55:AC121,3,0),VLOOKUP(G60,AG55:AI110,3,0))</f>
        <v>69150</v>
      </c>
      <c r="M65" s="2" t="s">
        <v>21</v>
      </c>
      <c r="O65" s="2" t="s">
        <v>21</v>
      </c>
      <c r="S65" s="12">
        <v>41110</v>
      </c>
      <c r="T65" s="12">
        <v>42300</v>
      </c>
      <c r="U65" s="12">
        <v>43490</v>
      </c>
      <c r="AA65" s="4">
        <v>41110</v>
      </c>
      <c r="AB65" s="4">
        <v>42300</v>
      </c>
      <c r="AC65" s="4">
        <v>43490</v>
      </c>
      <c r="AD65" s="7"/>
      <c r="AG65" s="4">
        <v>55720</v>
      </c>
      <c r="AH65" s="4">
        <v>57220</v>
      </c>
      <c r="AI65" s="4">
        <v>58850</v>
      </c>
    </row>
    <row r="66" spans="2:35" ht="18" hidden="1" customHeight="1" x14ac:dyDescent="0.25">
      <c r="M66" s="2" t="s">
        <v>23</v>
      </c>
      <c r="O66" s="2" t="s">
        <v>23</v>
      </c>
      <c r="S66" s="12">
        <v>42300</v>
      </c>
      <c r="T66" s="12">
        <v>43490</v>
      </c>
      <c r="U66" s="12">
        <v>44680</v>
      </c>
      <c r="AA66" s="4">
        <v>42300</v>
      </c>
      <c r="AB66" s="4">
        <v>43490</v>
      </c>
      <c r="AC66" s="4">
        <v>44680</v>
      </c>
      <c r="AD66" s="7"/>
      <c r="AG66" s="4">
        <v>57220</v>
      </c>
      <c r="AH66" s="4">
        <v>58850</v>
      </c>
      <c r="AI66" s="4">
        <v>60480</v>
      </c>
    </row>
    <row r="67" spans="2:35" ht="18" hidden="1" customHeight="1" thickBot="1" x14ac:dyDescent="0.3">
      <c r="B67" s="110" t="s">
        <v>69</v>
      </c>
      <c r="C67" s="46" t="str">
        <f>IF(O60=M58,"You are availed SPP-II availed, So you are allowed to fix under FR22 a(i) read with FR 31(2) only","")</f>
        <v>You are availed SPP-II availed, So you are allowed to fix under FR22 a(i) read with FR 31(2) only</v>
      </c>
      <c r="S67" s="12">
        <v>43490</v>
      </c>
      <c r="T67" s="12">
        <v>44680</v>
      </c>
      <c r="U67" s="12">
        <v>45960</v>
      </c>
      <c r="AA67" s="4">
        <v>43490</v>
      </c>
      <c r="AB67" s="4">
        <v>44680</v>
      </c>
      <c r="AC67" s="4">
        <v>45960</v>
      </c>
      <c r="AD67" s="7"/>
      <c r="AG67" s="4">
        <v>58850</v>
      </c>
      <c r="AH67" s="4">
        <v>60480</v>
      </c>
      <c r="AI67" s="4">
        <v>62110</v>
      </c>
    </row>
    <row r="68" spans="2:35" ht="18" hidden="1" customHeight="1" thickBot="1" x14ac:dyDescent="0.3">
      <c r="B68" s="110" t="s">
        <v>70</v>
      </c>
      <c r="C68" s="46" t="str">
        <f>IF(O68=M66,"You are availed SPP-II, So you are allowed to fix under FR22 a(i) read with FR 31(2) only","")</f>
        <v/>
      </c>
      <c r="M68" s="22" t="str">
        <f>D14</f>
        <v>51320-127310</v>
      </c>
      <c r="N68" s="20"/>
      <c r="O68" s="25" t="str">
        <f>VLOOKUP(D14,M63:P66,3,0)</f>
        <v>51320-127310</v>
      </c>
      <c r="P68" s="21"/>
      <c r="Q68" s="2" t="str">
        <f>IF(O68=M66,"SPP-II availed","SPP-II not availed" )</f>
        <v>SPP-II not availed</v>
      </c>
      <c r="S68" s="12">
        <v>44680</v>
      </c>
      <c r="T68" s="12">
        <v>45960</v>
      </c>
      <c r="U68" s="12">
        <v>47240</v>
      </c>
      <c r="AA68" s="4">
        <v>44680</v>
      </c>
      <c r="AB68" s="4">
        <v>45960</v>
      </c>
      <c r="AC68" s="4">
        <v>47240</v>
      </c>
      <c r="AD68" s="7"/>
      <c r="AG68" s="4">
        <v>60480</v>
      </c>
      <c r="AH68" s="4">
        <v>62110</v>
      </c>
      <c r="AI68" s="4">
        <v>63840</v>
      </c>
    </row>
    <row r="69" spans="2:35" ht="18" hidden="1" customHeight="1" x14ac:dyDescent="0.25">
      <c r="B69" s="110" t="s">
        <v>124</v>
      </c>
      <c r="C69" s="46" t="str">
        <f>IF(D5="School Assistant",C67,C68)</f>
        <v/>
      </c>
      <c r="S69" s="12">
        <v>45960</v>
      </c>
      <c r="T69" s="12">
        <v>47240</v>
      </c>
      <c r="U69" s="12">
        <v>48520</v>
      </c>
      <c r="AA69" s="4">
        <v>45960</v>
      </c>
      <c r="AB69" s="4">
        <v>47240</v>
      </c>
      <c r="AC69" s="4">
        <v>48520</v>
      </c>
      <c r="AD69" s="7"/>
      <c r="AG69" s="4">
        <v>62110</v>
      </c>
      <c r="AH69" s="4">
        <v>63840</v>
      </c>
      <c r="AI69" s="4">
        <v>65570</v>
      </c>
    </row>
    <row r="70" spans="2:35" ht="18" hidden="1" customHeight="1" x14ac:dyDescent="0.25">
      <c r="C70" s="2" t="s">
        <v>46</v>
      </c>
      <c r="M70" s="2" t="s">
        <v>18</v>
      </c>
      <c r="S70" s="12">
        <v>47240</v>
      </c>
      <c r="T70" s="12">
        <v>48520</v>
      </c>
      <c r="U70" s="12">
        <v>49920</v>
      </c>
      <c r="AA70" s="4">
        <v>47240</v>
      </c>
      <c r="AB70" s="4">
        <v>48520</v>
      </c>
      <c r="AC70" s="4">
        <v>49920</v>
      </c>
      <c r="AD70" s="7"/>
      <c r="AG70" s="4">
        <v>63840</v>
      </c>
      <c r="AH70" s="4">
        <v>65570</v>
      </c>
      <c r="AI70" s="4">
        <v>67300</v>
      </c>
    </row>
    <row r="71" spans="2:35" ht="18" hidden="1" customHeight="1" x14ac:dyDescent="0.25">
      <c r="C71" s="2" t="s">
        <v>46</v>
      </c>
      <c r="M71" s="2" t="s">
        <v>19</v>
      </c>
      <c r="S71" s="12">
        <v>48520</v>
      </c>
      <c r="T71" s="12">
        <v>49920</v>
      </c>
      <c r="U71" s="12">
        <v>51320</v>
      </c>
      <c r="AA71" s="4">
        <v>48520</v>
      </c>
      <c r="AB71" s="4">
        <v>49920</v>
      </c>
      <c r="AC71" s="4">
        <v>51320</v>
      </c>
      <c r="AD71" s="7"/>
      <c r="AG71" s="4">
        <v>65570</v>
      </c>
      <c r="AH71" s="4">
        <v>67300</v>
      </c>
      <c r="AI71" s="4">
        <v>69150</v>
      </c>
    </row>
    <row r="72" spans="2:35" ht="18" hidden="1" customHeight="1" thickBot="1" x14ac:dyDescent="0.3">
      <c r="M72" s="2" t="s">
        <v>20</v>
      </c>
      <c r="S72" s="12">
        <v>49920</v>
      </c>
      <c r="T72" s="12">
        <v>51320</v>
      </c>
      <c r="U72" s="12">
        <v>52720</v>
      </c>
      <c r="AA72" s="4">
        <v>49920</v>
      </c>
      <c r="AB72" s="4">
        <v>51320</v>
      </c>
      <c r="AC72" s="4">
        <v>52720</v>
      </c>
      <c r="AD72" s="7"/>
      <c r="AG72" s="4">
        <v>67300</v>
      </c>
      <c r="AH72" s="4">
        <v>69150</v>
      </c>
      <c r="AI72" s="4">
        <v>71000</v>
      </c>
    </row>
    <row r="73" spans="2:35" ht="18" hidden="1" customHeight="1" thickBot="1" x14ac:dyDescent="0.3">
      <c r="C73" s="49" t="s">
        <v>74</v>
      </c>
      <c r="D73" s="47" t="str">
        <f>D17</f>
        <v>Increment Date</v>
      </c>
      <c r="E73" s="47"/>
      <c r="F73" s="48"/>
      <c r="G73" s="2" t="str">
        <f>CONCATENATE(E76,"/",F76)</f>
        <v>9/2023</v>
      </c>
      <c r="H73" s="2">
        <f>VLOOKUP(G73,K127:N730,4,0)</f>
        <v>1</v>
      </c>
      <c r="M73" s="2" t="s">
        <v>22</v>
      </c>
      <c r="S73" s="12">
        <v>51320</v>
      </c>
      <c r="T73" s="12">
        <v>52720</v>
      </c>
      <c r="U73" s="12">
        <v>54220</v>
      </c>
      <c r="AA73" s="4">
        <v>51320</v>
      </c>
      <c r="AB73" s="4">
        <v>52720</v>
      </c>
      <c r="AC73" s="4">
        <v>54220</v>
      </c>
      <c r="AD73" s="7"/>
      <c r="AG73" s="4">
        <v>69150</v>
      </c>
      <c r="AH73" s="4">
        <v>71000</v>
      </c>
      <c r="AI73" s="4">
        <v>72850</v>
      </c>
    </row>
    <row r="74" spans="2:35" ht="18" hidden="1" customHeight="1" x14ac:dyDescent="0.25">
      <c r="C74" s="2" t="s">
        <v>5</v>
      </c>
      <c r="D74" s="2">
        <f>D12</f>
        <v>21</v>
      </c>
      <c r="E74" s="2">
        <f>E12</f>
        <v>8</v>
      </c>
      <c r="F74" s="2">
        <f>F12</f>
        <v>1965</v>
      </c>
      <c r="G74" s="2" t="str">
        <f>G12</f>
        <v>21.8.1965</v>
      </c>
      <c r="M74" s="2" t="s">
        <v>21</v>
      </c>
      <c r="S74" s="12">
        <v>52720</v>
      </c>
      <c r="T74" s="12">
        <v>54220</v>
      </c>
      <c r="U74" s="12">
        <v>55720</v>
      </c>
      <c r="AA74" s="4">
        <v>52720</v>
      </c>
      <c r="AB74" s="4">
        <v>54220</v>
      </c>
      <c r="AC74" s="4">
        <v>55720</v>
      </c>
      <c r="AD74" s="7"/>
      <c r="AG74" s="4">
        <v>71000</v>
      </c>
      <c r="AH74" s="4">
        <v>72850</v>
      </c>
      <c r="AI74" s="4">
        <v>74840</v>
      </c>
    </row>
    <row r="75" spans="2:35" ht="18" hidden="1" customHeight="1" x14ac:dyDescent="0.25">
      <c r="C75" s="2" t="s">
        <v>73</v>
      </c>
      <c r="D75" s="2">
        <f>D74</f>
        <v>21</v>
      </c>
      <c r="E75" s="2">
        <f>E74</f>
        <v>8</v>
      </c>
      <c r="F75" s="2">
        <f>F74+61</f>
        <v>2026</v>
      </c>
      <c r="G75" s="2" t="str">
        <f>CONCATENATE(E75,"/",F75)</f>
        <v>8/2026</v>
      </c>
      <c r="H75" s="2">
        <f>VLOOKUP(G75,K127:N730,4,0)</f>
        <v>36</v>
      </c>
      <c r="M75" s="2" t="s">
        <v>23</v>
      </c>
      <c r="S75" s="12">
        <v>54220</v>
      </c>
      <c r="T75" s="12">
        <v>55720</v>
      </c>
      <c r="U75" s="12">
        <v>57220</v>
      </c>
      <c r="AA75" s="4">
        <v>54220</v>
      </c>
      <c r="AB75" s="4">
        <v>55720</v>
      </c>
      <c r="AC75" s="4">
        <v>57220</v>
      </c>
      <c r="AD75" s="7"/>
      <c r="AG75" s="4">
        <v>72850</v>
      </c>
      <c r="AH75" s="4">
        <v>74840</v>
      </c>
      <c r="AI75" s="4">
        <v>76830</v>
      </c>
    </row>
    <row r="76" spans="2:35" ht="18" hidden="1" customHeight="1" x14ac:dyDescent="0.25">
      <c r="C76" s="2" t="s">
        <v>71</v>
      </c>
      <c r="D76" s="2">
        <f>D13</f>
        <v>25</v>
      </c>
      <c r="E76" s="2">
        <f>E13</f>
        <v>9</v>
      </c>
      <c r="F76" s="2">
        <f>F13</f>
        <v>2023</v>
      </c>
      <c r="G76" s="2" t="str">
        <f>G13</f>
        <v>25.9.2023</v>
      </c>
      <c r="S76" s="12">
        <v>55720</v>
      </c>
      <c r="T76" s="12">
        <v>57220</v>
      </c>
      <c r="U76" s="12">
        <v>58850</v>
      </c>
      <c r="AA76" s="4">
        <v>55720</v>
      </c>
      <c r="AB76" s="4">
        <v>57220</v>
      </c>
      <c r="AC76" s="4">
        <v>58850</v>
      </c>
      <c r="AD76" s="7"/>
      <c r="AG76" s="4">
        <v>74840</v>
      </c>
      <c r="AH76" s="4">
        <v>76830</v>
      </c>
      <c r="AI76" s="4">
        <v>78820</v>
      </c>
    </row>
    <row r="77" spans="2:35" ht="18" hidden="1" customHeight="1" x14ac:dyDescent="0.25">
      <c r="C77" s="2" t="s">
        <v>72</v>
      </c>
      <c r="D77" s="2" t="str">
        <f>D18</f>
        <v>August</v>
      </c>
      <c r="F77" s="2">
        <f>F18</f>
        <v>2024</v>
      </c>
      <c r="G77" s="2" t="str">
        <f>CONCATENATE(E78,"/",F78)</f>
        <v>8/2024</v>
      </c>
      <c r="H77" s="2" t="str">
        <f>CONCATENATE("1",".",E78,".",F78)</f>
        <v>1.8.2024</v>
      </c>
      <c r="M77" s="2" t="s">
        <v>82</v>
      </c>
      <c r="S77" s="12">
        <v>57220</v>
      </c>
      <c r="T77" s="12">
        <v>58850</v>
      </c>
      <c r="U77" s="12">
        <v>60480</v>
      </c>
      <c r="AA77" s="4">
        <v>57220</v>
      </c>
      <c r="AB77" s="4">
        <v>58850</v>
      </c>
      <c r="AC77" s="4">
        <v>60480</v>
      </c>
      <c r="AD77" s="7"/>
      <c r="AG77" s="4">
        <v>76830</v>
      </c>
      <c r="AH77" s="4">
        <v>78820</v>
      </c>
      <c r="AI77" s="4">
        <v>80960</v>
      </c>
    </row>
    <row r="78" spans="2:35" ht="18" hidden="1" customHeight="1" x14ac:dyDescent="0.25">
      <c r="E78" s="2">
        <f>VLOOKUP(D77,M81:N92,2,0)</f>
        <v>8</v>
      </c>
      <c r="F78" s="2">
        <f>F77</f>
        <v>2024</v>
      </c>
      <c r="G78" s="2" t="str">
        <f>CONCATENATE(E78,"/",F78)</f>
        <v>8/2024</v>
      </c>
      <c r="H78" s="2">
        <f>VLOOKUP(G78,K127:N730,4,0)</f>
        <v>12</v>
      </c>
      <c r="S78" s="12">
        <v>58850</v>
      </c>
      <c r="T78" s="12">
        <v>60480</v>
      </c>
      <c r="U78" s="12">
        <v>62110</v>
      </c>
      <c r="AA78" s="4">
        <v>58850</v>
      </c>
      <c r="AB78" s="4">
        <v>60480</v>
      </c>
      <c r="AC78" s="4">
        <v>62110</v>
      </c>
      <c r="AD78" s="7"/>
      <c r="AG78" s="4">
        <v>78820</v>
      </c>
      <c r="AH78" s="4">
        <v>80960</v>
      </c>
      <c r="AI78" s="4">
        <v>83100</v>
      </c>
    </row>
    <row r="79" spans="2:35" ht="18" hidden="1" customHeight="1" x14ac:dyDescent="0.25">
      <c r="H79" s="2" t="str">
        <f>CONCATENATE("1",".",E78,".",F78+1)</f>
        <v>1.8.2025</v>
      </c>
      <c r="S79" s="12">
        <v>60480</v>
      </c>
      <c r="T79" s="12">
        <v>62110</v>
      </c>
      <c r="U79" s="12">
        <v>63840</v>
      </c>
      <c r="AA79" s="4">
        <v>60480</v>
      </c>
      <c r="AB79" s="4">
        <v>62110</v>
      </c>
      <c r="AC79" s="4">
        <v>63840</v>
      </c>
      <c r="AD79" s="7"/>
      <c r="AG79" s="4">
        <v>80960</v>
      </c>
      <c r="AH79" s="4">
        <v>83100</v>
      </c>
      <c r="AI79" s="4">
        <v>85240</v>
      </c>
    </row>
    <row r="80" spans="2:35" ht="18" hidden="1" customHeight="1" x14ac:dyDescent="0.25">
      <c r="C80" s="2" t="s">
        <v>77</v>
      </c>
      <c r="D80" s="2">
        <f>H73</f>
        <v>1</v>
      </c>
      <c r="S80" s="12">
        <v>62110</v>
      </c>
      <c r="T80" s="12">
        <v>63840</v>
      </c>
      <c r="U80" s="12">
        <v>65570</v>
      </c>
      <c r="AA80" s="4">
        <v>62110</v>
      </c>
      <c r="AB80" s="4">
        <v>63840</v>
      </c>
      <c r="AC80" s="4">
        <v>65570</v>
      </c>
      <c r="AD80" s="7"/>
      <c r="AG80" s="4">
        <v>83100</v>
      </c>
      <c r="AH80" s="4">
        <v>85240</v>
      </c>
      <c r="AI80" s="4">
        <v>87510</v>
      </c>
    </row>
    <row r="81" spans="3:35" ht="18" hidden="1" customHeight="1" x14ac:dyDescent="0.25">
      <c r="C81" s="2" t="s">
        <v>75</v>
      </c>
      <c r="D81" s="2">
        <f>VLOOKUP(G77,K127:N730,4,0)</f>
        <v>12</v>
      </c>
      <c r="M81" s="2" t="s">
        <v>28</v>
      </c>
      <c r="N81" s="2">
        <v>1</v>
      </c>
      <c r="O81" s="2">
        <v>2024</v>
      </c>
      <c r="S81" s="12">
        <v>63840</v>
      </c>
      <c r="T81" s="12">
        <v>65570</v>
      </c>
      <c r="U81" s="12">
        <v>67300</v>
      </c>
      <c r="AA81" s="4">
        <v>63840</v>
      </c>
      <c r="AB81" s="4">
        <v>65570</v>
      </c>
      <c r="AC81" s="4">
        <v>67300</v>
      </c>
      <c r="AD81" s="7"/>
      <c r="AG81" s="4">
        <v>85240</v>
      </c>
      <c r="AH81" s="4">
        <v>87510</v>
      </c>
      <c r="AI81" s="4">
        <v>89780</v>
      </c>
    </row>
    <row r="82" spans="3:35" ht="18" hidden="1" customHeight="1" x14ac:dyDescent="0.25">
      <c r="C82" s="2" t="s">
        <v>76</v>
      </c>
      <c r="D82" s="2">
        <f>IF(D13=1,D81-D80,D81-D80-1)</f>
        <v>10</v>
      </c>
      <c r="E82" s="2" t="s">
        <v>90</v>
      </c>
      <c r="M82" s="2" t="s">
        <v>29</v>
      </c>
      <c r="N82" s="2">
        <v>2</v>
      </c>
      <c r="O82" s="2">
        <v>2024</v>
      </c>
      <c r="S82" s="12">
        <v>65570</v>
      </c>
      <c r="T82" s="12">
        <v>67300</v>
      </c>
      <c r="U82" s="12">
        <v>69150</v>
      </c>
      <c r="AA82" s="4">
        <v>65570</v>
      </c>
      <c r="AB82" s="4">
        <v>67300</v>
      </c>
      <c r="AC82" s="4">
        <v>69150</v>
      </c>
      <c r="AD82" s="7"/>
      <c r="AG82" s="4">
        <v>87510</v>
      </c>
      <c r="AH82" s="4">
        <v>89780</v>
      </c>
      <c r="AI82" s="4">
        <v>92050</v>
      </c>
    </row>
    <row r="83" spans="3:35" ht="18" hidden="1" customHeight="1" x14ac:dyDescent="0.25">
      <c r="C83" s="2" t="s">
        <v>78</v>
      </c>
      <c r="D83" s="2">
        <f>H75-D80</f>
        <v>35</v>
      </c>
      <c r="E83" s="2" t="s">
        <v>79</v>
      </c>
      <c r="M83" s="2" t="s">
        <v>30</v>
      </c>
      <c r="N83" s="2">
        <v>3</v>
      </c>
      <c r="O83" s="2">
        <v>2024</v>
      </c>
      <c r="S83" s="12">
        <v>67300</v>
      </c>
      <c r="T83" s="12">
        <v>69150</v>
      </c>
      <c r="U83" s="12">
        <v>71000</v>
      </c>
      <c r="AA83" s="4">
        <v>67300</v>
      </c>
      <c r="AB83" s="4">
        <v>69150</v>
      </c>
      <c r="AC83" s="4">
        <v>71000</v>
      </c>
      <c r="AD83" s="7"/>
      <c r="AG83" s="4">
        <v>89780</v>
      </c>
      <c r="AH83" s="4">
        <v>92050</v>
      </c>
      <c r="AI83" s="4">
        <v>94470</v>
      </c>
    </row>
    <row r="84" spans="3:35" ht="18" hidden="1" customHeight="1" x14ac:dyDescent="0.25">
      <c r="M84" s="2" t="s">
        <v>31</v>
      </c>
      <c r="N84" s="2">
        <v>4</v>
      </c>
      <c r="O84" s="2">
        <v>2024</v>
      </c>
      <c r="S84" s="12">
        <v>69150</v>
      </c>
      <c r="T84" s="12">
        <v>71000</v>
      </c>
      <c r="U84" s="12">
        <v>72850</v>
      </c>
      <c r="AA84" s="4">
        <v>69150</v>
      </c>
      <c r="AB84" s="4">
        <v>71000</v>
      </c>
      <c r="AC84" s="4">
        <v>72850</v>
      </c>
      <c r="AD84" s="7"/>
      <c r="AG84" s="4">
        <v>92050</v>
      </c>
      <c r="AH84" s="4">
        <v>94470</v>
      </c>
      <c r="AI84" s="4">
        <v>96890</v>
      </c>
    </row>
    <row r="85" spans="3:35" ht="18" hidden="1" customHeight="1" x14ac:dyDescent="0.25">
      <c r="M85" s="2" t="s">
        <v>32</v>
      </c>
      <c r="N85" s="2">
        <v>5</v>
      </c>
      <c r="O85" s="2">
        <v>2024</v>
      </c>
      <c r="S85" s="12">
        <v>71000</v>
      </c>
      <c r="T85" s="12">
        <v>72850</v>
      </c>
      <c r="U85" s="12">
        <v>74840</v>
      </c>
      <c r="AA85" s="4">
        <v>71000</v>
      </c>
      <c r="AB85" s="4">
        <v>72850</v>
      </c>
      <c r="AC85" s="4">
        <v>74840</v>
      </c>
      <c r="AD85" s="7"/>
      <c r="AG85" s="4">
        <v>94470</v>
      </c>
      <c r="AH85" s="4">
        <v>96890</v>
      </c>
      <c r="AI85" s="4">
        <v>99310</v>
      </c>
    </row>
    <row r="86" spans="3:35" ht="18" hidden="1" customHeight="1" x14ac:dyDescent="0.25">
      <c r="M86" s="2" t="s">
        <v>33</v>
      </c>
      <c r="N86" s="2">
        <v>6</v>
      </c>
      <c r="O86" s="2">
        <v>2024</v>
      </c>
      <c r="S86" s="12">
        <v>72850</v>
      </c>
      <c r="T86" s="12">
        <v>74840</v>
      </c>
      <c r="U86" s="12">
        <v>76830</v>
      </c>
      <c r="AA86" s="4">
        <v>72850</v>
      </c>
      <c r="AB86" s="4">
        <v>74840</v>
      </c>
      <c r="AC86" s="4">
        <v>76830</v>
      </c>
      <c r="AD86" s="7"/>
      <c r="AG86" s="4">
        <v>96890</v>
      </c>
      <c r="AH86" s="4">
        <v>99310</v>
      </c>
      <c r="AI86" s="4">
        <v>101870</v>
      </c>
    </row>
    <row r="87" spans="3:35" ht="18" hidden="1" customHeight="1" x14ac:dyDescent="0.25">
      <c r="M87" s="2" t="s">
        <v>34</v>
      </c>
      <c r="N87" s="2">
        <v>7</v>
      </c>
      <c r="O87" s="2">
        <v>2024</v>
      </c>
      <c r="S87" s="12">
        <v>74840</v>
      </c>
      <c r="T87" s="12">
        <v>76830</v>
      </c>
      <c r="U87" s="12">
        <v>78820</v>
      </c>
      <c r="AA87" s="4">
        <v>74840</v>
      </c>
      <c r="AB87" s="4">
        <v>76830</v>
      </c>
      <c r="AC87" s="4">
        <v>78820</v>
      </c>
      <c r="AD87" s="7"/>
      <c r="AG87" s="4">
        <v>99310</v>
      </c>
      <c r="AH87" s="4">
        <v>101870</v>
      </c>
      <c r="AI87" s="4">
        <v>104430</v>
      </c>
    </row>
    <row r="88" spans="3:35" ht="18" hidden="1" customHeight="1" x14ac:dyDescent="0.25">
      <c r="M88" s="2" t="s">
        <v>35</v>
      </c>
      <c r="N88" s="2">
        <v>8</v>
      </c>
      <c r="O88" s="2">
        <v>2024</v>
      </c>
      <c r="S88" s="12">
        <v>76830</v>
      </c>
      <c r="T88" s="12">
        <v>78820</v>
      </c>
      <c r="U88" s="12">
        <v>80960</v>
      </c>
      <c r="AA88" s="4">
        <v>76830</v>
      </c>
      <c r="AB88" s="4">
        <v>78820</v>
      </c>
      <c r="AC88" s="4">
        <v>80960</v>
      </c>
      <c r="AD88" s="7"/>
      <c r="AG88" s="4">
        <v>101870</v>
      </c>
      <c r="AH88" s="4">
        <v>104430</v>
      </c>
      <c r="AI88" s="4">
        <v>106990</v>
      </c>
    </row>
    <row r="89" spans="3:35" ht="18" hidden="1" customHeight="1" x14ac:dyDescent="0.25">
      <c r="C89" s="2" t="s">
        <v>25</v>
      </c>
      <c r="M89" s="2" t="s">
        <v>36</v>
      </c>
      <c r="N89" s="2">
        <v>9</v>
      </c>
      <c r="O89" s="2">
        <v>2024</v>
      </c>
      <c r="S89" s="12">
        <v>78820</v>
      </c>
      <c r="T89" s="12">
        <v>80960</v>
      </c>
      <c r="U89" s="12">
        <v>83100</v>
      </c>
      <c r="AA89" s="4">
        <v>78820</v>
      </c>
      <c r="AB89" s="4">
        <v>80960</v>
      </c>
      <c r="AC89" s="4">
        <v>83100</v>
      </c>
      <c r="AD89" s="7"/>
      <c r="AG89" s="4">
        <v>104430</v>
      </c>
      <c r="AH89" s="4">
        <v>106990</v>
      </c>
      <c r="AI89" s="4">
        <v>109750</v>
      </c>
    </row>
    <row r="90" spans="3:35" ht="18" hidden="1" customHeight="1" thickBot="1" x14ac:dyDescent="0.3">
      <c r="M90" s="2" t="s">
        <v>37</v>
      </c>
      <c r="N90" s="2">
        <v>10</v>
      </c>
      <c r="O90" s="2">
        <v>2023</v>
      </c>
      <c r="S90" s="12">
        <v>80960</v>
      </c>
      <c r="T90" s="12">
        <v>83100</v>
      </c>
      <c r="U90" s="12">
        <v>85240</v>
      </c>
      <c r="AA90" s="4">
        <v>80960</v>
      </c>
      <c r="AB90" s="4">
        <v>83100</v>
      </c>
      <c r="AC90" s="4">
        <v>85240</v>
      </c>
      <c r="AD90" s="7"/>
      <c r="AG90" s="4">
        <v>106990</v>
      </c>
      <c r="AH90" s="4">
        <v>109750</v>
      </c>
      <c r="AI90" s="4">
        <v>112510</v>
      </c>
    </row>
    <row r="91" spans="3:35" ht="18" hidden="1" customHeight="1" thickBot="1" x14ac:dyDescent="0.3">
      <c r="C91" s="87" t="s">
        <v>121</v>
      </c>
      <c r="D91" s="176">
        <f>D15</f>
        <v>65570</v>
      </c>
      <c r="E91" s="177"/>
      <c r="M91" s="2" t="s">
        <v>38</v>
      </c>
      <c r="N91" s="2">
        <v>11</v>
      </c>
      <c r="S91" s="12">
        <v>83100</v>
      </c>
      <c r="T91" s="12">
        <v>85240</v>
      </c>
      <c r="U91" s="12">
        <v>87510</v>
      </c>
      <c r="AA91" s="4">
        <v>83100</v>
      </c>
      <c r="AB91" s="4">
        <v>85240</v>
      </c>
      <c r="AC91" s="4">
        <v>87510</v>
      </c>
      <c r="AD91" s="7"/>
      <c r="AG91" s="4">
        <v>109750</v>
      </c>
      <c r="AH91" s="4">
        <v>112510</v>
      </c>
      <c r="AI91" s="4">
        <v>115270</v>
      </c>
    </row>
    <row r="92" spans="3:35" ht="18" hidden="1" customHeight="1" thickBot="1" x14ac:dyDescent="0.3">
      <c r="C92" s="87" t="s">
        <v>122</v>
      </c>
      <c r="D92" s="176">
        <f>VLOOKUP(D91,S55:T123,2,0)</f>
        <v>67300</v>
      </c>
      <c r="E92" s="177"/>
      <c r="M92" s="2" t="s">
        <v>39</v>
      </c>
      <c r="N92" s="2">
        <v>12</v>
      </c>
      <c r="S92" s="12">
        <v>85240</v>
      </c>
      <c r="T92" s="12">
        <v>87510</v>
      </c>
      <c r="U92" s="12">
        <v>89780</v>
      </c>
      <c r="AA92" s="4">
        <v>85240</v>
      </c>
      <c r="AB92" s="4">
        <v>87510</v>
      </c>
      <c r="AC92" s="4">
        <v>89780</v>
      </c>
      <c r="AD92" s="7"/>
      <c r="AG92" s="4">
        <v>112510</v>
      </c>
      <c r="AH92" s="4">
        <v>115270</v>
      </c>
      <c r="AI92" s="4">
        <v>118230</v>
      </c>
    </row>
    <row r="93" spans="3:35" ht="18" hidden="1" customHeight="1" x14ac:dyDescent="0.25">
      <c r="C93" s="178" t="s">
        <v>123</v>
      </c>
      <c r="D93" s="180" t="str">
        <f>IF(D5="School Assistant",O60,O68)</f>
        <v>51320-127310</v>
      </c>
      <c r="E93" s="180"/>
      <c r="K93" s="2" t="str">
        <f>IF(D21="District Educational Officer",CONCATENATE("District ",D9),CONCATENATE("M.P ",D8))</f>
        <v>District Kamareddy</v>
      </c>
      <c r="S93" s="12">
        <v>87510</v>
      </c>
      <c r="T93" s="12">
        <v>89780</v>
      </c>
      <c r="U93" s="12">
        <v>92050</v>
      </c>
      <c r="AA93" s="4">
        <v>87510</v>
      </c>
      <c r="AB93" s="4">
        <v>89780</v>
      </c>
      <c r="AC93" s="4">
        <v>92050</v>
      </c>
      <c r="AD93" s="7"/>
      <c r="AG93" s="4">
        <v>115270</v>
      </c>
      <c r="AH93" s="4">
        <v>118230</v>
      </c>
      <c r="AI93" s="4">
        <v>121190</v>
      </c>
    </row>
    <row r="94" spans="3:35" ht="18" hidden="1" customHeight="1" thickBot="1" x14ac:dyDescent="0.3">
      <c r="C94" s="179"/>
      <c r="D94" s="180">
        <f>IF(D5="School Assistant",VLOOKUP(D92,AA55:AC121,2,0),VLOOKUP(D92,AG55:AI110,2,0))</f>
        <v>69150</v>
      </c>
      <c r="E94" s="180"/>
      <c r="S94" s="12">
        <v>89780</v>
      </c>
      <c r="T94" s="12">
        <v>92050</v>
      </c>
      <c r="U94" s="12">
        <v>94470</v>
      </c>
      <c r="AA94" s="4">
        <v>89780</v>
      </c>
      <c r="AB94" s="4">
        <v>92050</v>
      </c>
      <c r="AC94" s="4">
        <v>94470</v>
      </c>
      <c r="AD94" s="7"/>
      <c r="AG94" s="4">
        <v>118230</v>
      </c>
      <c r="AH94" s="4">
        <v>121190</v>
      </c>
      <c r="AI94" s="4">
        <v>124150</v>
      </c>
    </row>
    <row r="95" spans="3:35" ht="18" hidden="1" customHeight="1" x14ac:dyDescent="0.25">
      <c r="C95" s="2" t="s">
        <v>125</v>
      </c>
      <c r="D95" s="2">
        <v>1</v>
      </c>
      <c r="E95" s="2">
        <f>E76</f>
        <v>9</v>
      </c>
      <c r="F95" s="2">
        <f>F76+1</f>
        <v>2024</v>
      </c>
      <c r="G95" s="2" t="str">
        <f>CONCATENATE(D95,".",E95,".",F95)</f>
        <v>1.9.2024</v>
      </c>
      <c r="K95" s="2" t="s">
        <v>47</v>
      </c>
      <c r="M95" s="2" t="str">
        <f>CONCATENATE("District ",D9)</f>
        <v>District Kamareddy</v>
      </c>
      <c r="S95" s="12">
        <v>92050</v>
      </c>
      <c r="T95" s="12">
        <v>94470</v>
      </c>
      <c r="U95" s="12">
        <v>96890</v>
      </c>
      <c r="AA95" s="4">
        <v>92050</v>
      </c>
      <c r="AB95" s="4">
        <v>94470</v>
      </c>
      <c r="AC95" s="4">
        <v>96890</v>
      </c>
      <c r="AD95" s="7"/>
      <c r="AG95" s="4">
        <v>121190</v>
      </c>
      <c r="AH95" s="4">
        <v>124150</v>
      </c>
      <c r="AI95" s="4">
        <v>127310</v>
      </c>
    </row>
    <row r="96" spans="3:35" ht="18" hidden="1" customHeight="1" x14ac:dyDescent="0.25">
      <c r="K96" s="2" t="s">
        <v>48</v>
      </c>
      <c r="M96" s="2" t="str">
        <f>CONCATENATE("M.P ",D8)</f>
        <v>M.P Domakonda</v>
      </c>
      <c r="S96" s="12">
        <v>94470</v>
      </c>
      <c r="T96" s="12">
        <v>96890</v>
      </c>
      <c r="U96" s="12">
        <v>99310</v>
      </c>
      <c r="AA96" s="4">
        <v>94470</v>
      </c>
      <c r="AB96" s="4">
        <v>96890</v>
      </c>
      <c r="AC96" s="4">
        <v>99310</v>
      </c>
      <c r="AD96" s="7"/>
      <c r="AG96" s="4">
        <v>124150</v>
      </c>
      <c r="AH96" s="4">
        <v>127310</v>
      </c>
      <c r="AI96" s="4">
        <v>130470</v>
      </c>
    </row>
    <row r="97" spans="11:35" ht="18" hidden="1" customHeight="1" x14ac:dyDescent="0.25">
      <c r="K97" s="2" t="s">
        <v>9</v>
      </c>
      <c r="M97" s="2" t="str">
        <f>D7</f>
        <v>ZPHS B Domakonda</v>
      </c>
      <c r="S97" s="12">
        <v>96890</v>
      </c>
      <c r="T97" s="12">
        <v>99310</v>
      </c>
      <c r="U97" s="12">
        <v>101870</v>
      </c>
      <c r="AA97" s="4">
        <v>96890</v>
      </c>
      <c r="AB97" s="4">
        <v>99310</v>
      </c>
      <c r="AC97" s="4">
        <v>101870</v>
      </c>
      <c r="AD97" s="7"/>
      <c r="AG97" s="4">
        <v>127310</v>
      </c>
      <c r="AH97" s="4">
        <v>130470</v>
      </c>
      <c r="AI97" s="4">
        <v>133630</v>
      </c>
    </row>
    <row r="98" spans="11:35" ht="18" hidden="1" customHeight="1" x14ac:dyDescent="0.25">
      <c r="K98" s="2" t="s">
        <v>49</v>
      </c>
      <c r="M98" s="2" t="str">
        <f>D7</f>
        <v>ZPHS B Domakonda</v>
      </c>
      <c r="S98" s="12">
        <v>99310</v>
      </c>
      <c r="T98" s="12">
        <v>101870</v>
      </c>
      <c r="U98" s="12">
        <v>104430</v>
      </c>
      <c r="AA98" s="4">
        <v>99310</v>
      </c>
      <c r="AB98" s="4">
        <v>101870</v>
      </c>
      <c r="AC98" s="4">
        <v>104430</v>
      </c>
      <c r="AD98" s="7"/>
      <c r="AG98" s="4">
        <v>130470</v>
      </c>
      <c r="AH98" s="4">
        <v>133630</v>
      </c>
      <c r="AI98" s="4">
        <v>137050</v>
      </c>
    </row>
    <row r="99" spans="11:35" ht="18" hidden="1" customHeight="1" x14ac:dyDescent="0.25">
      <c r="K99" s="2" t="s">
        <v>50</v>
      </c>
      <c r="M99" s="2" t="str">
        <f>D7</f>
        <v>ZPHS B Domakonda</v>
      </c>
      <c r="S99" s="12">
        <v>101870</v>
      </c>
      <c r="T99" s="12">
        <v>104430</v>
      </c>
      <c r="U99" s="12">
        <v>106990</v>
      </c>
      <c r="AA99" s="4">
        <v>101870</v>
      </c>
      <c r="AB99" s="4">
        <v>104430</v>
      </c>
      <c r="AC99" s="4">
        <v>106990</v>
      </c>
      <c r="AD99" s="7"/>
      <c r="AG99" s="4">
        <v>133630</v>
      </c>
      <c r="AH99" s="4">
        <v>137050</v>
      </c>
      <c r="AI99" s="4">
        <v>140470</v>
      </c>
    </row>
    <row r="100" spans="11:35" ht="18" hidden="1" customHeight="1" x14ac:dyDescent="0.25">
      <c r="K100" s="2" t="s">
        <v>51</v>
      </c>
      <c r="M100" s="2" t="str">
        <f>D7</f>
        <v>ZPHS B Domakonda</v>
      </c>
      <c r="S100" s="12">
        <v>104430</v>
      </c>
      <c r="T100" s="12">
        <v>106990</v>
      </c>
      <c r="U100" s="12">
        <v>109750</v>
      </c>
      <c r="AA100" s="4">
        <v>104430</v>
      </c>
      <c r="AB100" s="4">
        <v>106990</v>
      </c>
      <c r="AC100" s="4">
        <v>109750</v>
      </c>
      <c r="AD100" s="7"/>
      <c r="AG100" s="4">
        <v>137050</v>
      </c>
      <c r="AH100" s="4">
        <v>140470</v>
      </c>
      <c r="AI100" s="4">
        <v>143890</v>
      </c>
    </row>
    <row r="101" spans="11:35" ht="18" hidden="1" customHeight="1" x14ac:dyDescent="0.25">
      <c r="S101" s="12">
        <v>106990</v>
      </c>
      <c r="T101" s="12">
        <v>109750</v>
      </c>
      <c r="U101" s="12">
        <v>112510</v>
      </c>
      <c r="AA101" s="4">
        <v>106990</v>
      </c>
      <c r="AB101" s="4">
        <v>109750</v>
      </c>
      <c r="AC101" s="4">
        <v>112510</v>
      </c>
      <c r="AD101" s="7"/>
      <c r="AG101" s="4">
        <v>140470</v>
      </c>
      <c r="AH101" s="4">
        <v>143890</v>
      </c>
      <c r="AI101" s="4">
        <v>147310</v>
      </c>
    </row>
    <row r="102" spans="11:35" ht="18" hidden="1" customHeight="1" x14ac:dyDescent="0.25">
      <c r="S102" s="12">
        <v>109750</v>
      </c>
      <c r="T102" s="12">
        <v>112510</v>
      </c>
      <c r="U102" s="12">
        <v>115270</v>
      </c>
      <c r="AA102" s="4">
        <v>109750</v>
      </c>
      <c r="AB102" s="4">
        <v>112510</v>
      </c>
      <c r="AC102" s="4">
        <v>115270</v>
      </c>
      <c r="AD102" s="7"/>
      <c r="AG102" s="4">
        <v>143890</v>
      </c>
      <c r="AH102" s="4">
        <v>147310</v>
      </c>
      <c r="AI102" s="4">
        <v>151000</v>
      </c>
    </row>
    <row r="103" spans="11:35" ht="18" hidden="1" customHeight="1" x14ac:dyDescent="0.25">
      <c r="K103" s="2" t="s">
        <v>9</v>
      </c>
      <c r="M103" s="2" t="s">
        <v>52</v>
      </c>
      <c r="S103" s="12">
        <v>112510</v>
      </c>
      <c r="T103" s="12">
        <v>115270</v>
      </c>
      <c r="U103" s="12">
        <v>118230</v>
      </c>
      <c r="AA103" s="4">
        <v>112510</v>
      </c>
      <c r="AB103" s="4">
        <v>115270</v>
      </c>
      <c r="AC103" s="4">
        <v>118230</v>
      </c>
      <c r="AD103" s="7"/>
      <c r="AG103" s="4">
        <v>147310</v>
      </c>
      <c r="AH103" s="4">
        <v>151000</v>
      </c>
      <c r="AI103" s="4">
        <v>154690</v>
      </c>
    </row>
    <row r="104" spans="11:35" ht="18" hidden="1" customHeight="1" x14ac:dyDescent="0.25">
      <c r="K104" s="2" t="s">
        <v>49</v>
      </c>
      <c r="M104" s="2" t="s">
        <v>53</v>
      </c>
      <c r="S104" s="12">
        <v>115270</v>
      </c>
      <c r="T104" s="12">
        <v>118230</v>
      </c>
      <c r="U104" s="12">
        <v>121190</v>
      </c>
      <c r="AA104" s="4">
        <v>115270</v>
      </c>
      <c r="AB104" s="4">
        <v>118230</v>
      </c>
      <c r="AC104" s="4">
        <v>121190</v>
      </c>
      <c r="AD104" s="7"/>
      <c r="AG104" s="4">
        <v>151000</v>
      </c>
      <c r="AH104" s="4">
        <v>154690</v>
      </c>
      <c r="AI104" s="4">
        <v>158380</v>
      </c>
    </row>
    <row r="105" spans="11:35" ht="18" hidden="1" customHeight="1" x14ac:dyDescent="0.25">
      <c r="K105" s="2" t="s">
        <v>16</v>
      </c>
      <c r="M105" s="2" t="s">
        <v>54</v>
      </c>
      <c r="S105" s="12">
        <v>118230</v>
      </c>
      <c r="T105" s="12">
        <v>121190</v>
      </c>
      <c r="U105" s="12">
        <v>124150</v>
      </c>
      <c r="AA105" s="4">
        <v>118230</v>
      </c>
      <c r="AB105" s="4">
        <v>121190</v>
      </c>
      <c r="AC105" s="4">
        <v>124150</v>
      </c>
      <c r="AD105" s="7"/>
      <c r="AG105" s="4">
        <v>154690</v>
      </c>
      <c r="AH105" s="4">
        <v>158380</v>
      </c>
      <c r="AI105" s="4">
        <v>162070</v>
      </c>
    </row>
    <row r="106" spans="11:35" ht="18" hidden="1" customHeight="1" x14ac:dyDescent="0.25">
      <c r="K106" s="2" t="s">
        <v>60</v>
      </c>
      <c r="M106" s="2" t="s">
        <v>17</v>
      </c>
      <c r="S106" s="12">
        <v>121190</v>
      </c>
      <c r="T106" s="12">
        <v>124150</v>
      </c>
      <c r="U106" s="12">
        <v>127310</v>
      </c>
      <c r="AA106" s="4">
        <v>121190</v>
      </c>
      <c r="AB106" s="4">
        <v>124150</v>
      </c>
      <c r="AC106" s="4">
        <v>127310</v>
      </c>
      <c r="AD106" s="7"/>
      <c r="AG106" s="4">
        <v>158380</v>
      </c>
      <c r="AH106" s="4">
        <v>162070</v>
      </c>
      <c r="AI106" s="5">
        <v>165760</v>
      </c>
    </row>
    <row r="107" spans="11:35" ht="18" hidden="1" customHeight="1" x14ac:dyDescent="0.25">
      <c r="K107" s="2" t="s">
        <v>61</v>
      </c>
      <c r="M107" s="2" t="s">
        <v>56</v>
      </c>
      <c r="S107" s="12">
        <v>124150</v>
      </c>
      <c r="T107" s="12">
        <v>127310</v>
      </c>
      <c r="U107" s="12">
        <v>130470</v>
      </c>
      <c r="AA107" s="4">
        <v>124150</v>
      </c>
      <c r="AB107" s="4">
        <v>127310</v>
      </c>
      <c r="AC107" s="4">
        <v>130470</v>
      </c>
      <c r="AD107" s="7"/>
      <c r="AG107" s="4">
        <v>162070</v>
      </c>
      <c r="AH107" s="5">
        <v>165760</v>
      </c>
      <c r="AI107" s="5">
        <v>169450</v>
      </c>
    </row>
    <row r="108" spans="11:35" ht="18" hidden="1" customHeight="1" x14ac:dyDescent="0.25">
      <c r="K108" s="2" t="s">
        <v>62</v>
      </c>
      <c r="M108" s="2" t="s">
        <v>55</v>
      </c>
      <c r="S108" s="12">
        <v>127310</v>
      </c>
      <c r="T108" s="12">
        <v>130470</v>
      </c>
      <c r="U108" s="12">
        <v>133630</v>
      </c>
      <c r="AA108" s="4">
        <v>127310</v>
      </c>
      <c r="AB108" s="4">
        <v>130470</v>
      </c>
      <c r="AC108" s="4">
        <v>133630</v>
      </c>
      <c r="AD108" s="7"/>
      <c r="AG108" s="5">
        <v>165760</v>
      </c>
      <c r="AH108" s="5">
        <v>169450</v>
      </c>
      <c r="AI108" s="5">
        <v>173140</v>
      </c>
    </row>
    <row r="109" spans="11:35" ht="18" hidden="1" customHeight="1" x14ac:dyDescent="0.25">
      <c r="K109" s="2" t="s">
        <v>63</v>
      </c>
      <c r="M109" s="2" t="s">
        <v>57</v>
      </c>
      <c r="S109" s="12">
        <v>130470</v>
      </c>
      <c r="T109" s="12">
        <v>133630</v>
      </c>
      <c r="U109" s="12">
        <v>137050</v>
      </c>
      <c r="AA109" s="4">
        <v>130470</v>
      </c>
      <c r="AB109" s="4">
        <v>133630</v>
      </c>
      <c r="AC109" s="4">
        <v>137050</v>
      </c>
      <c r="AD109" s="7"/>
      <c r="AG109" s="5">
        <v>169450</v>
      </c>
      <c r="AH109" s="5">
        <v>173140</v>
      </c>
      <c r="AI109" s="5">
        <v>176830</v>
      </c>
    </row>
    <row r="110" spans="11:35" ht="18" hidden="1" customHeight="1" x14ac:dyDescent="0.25">
      <c r="K110" s="2" t="s">
        <v>64</v>
      </c>
      <c r="M110" s="2" t="s">
        <v>58</v>
      </c>
      <c r="S110" s="12">
        <v>133630</v>
      </c>
      <c r="T110" s="12">
        <v>137050</v>
      </c>
      <c r="U110" s="12">
        <v>140470</v>
      </c>
      <c r="AA110" s="4">
        <v>133630</v>
      </c>
      <c r="AB110" s="4">
        <v>137050</v>
      </c>
      <c r="AC110" s="4">
        <v>140470</v>
      </c>
      <c r="AD110" s="7"/>
      <c r="AG110" s="5">
        <v>173140</v>
      </c>
      <c r="AH110" s="5">
        <v>176830</v>
      </c>
      <c r="AI110" s="5">
        <v>180520</v>
      </c>
    </row>
    <row r="111" spans="11:35" ht="18" hidden="1" customHeight="1" x14ac:dyDescent="0.25">
      <c r="K111" s="2" t="s">
        <v>66</v>
      </c>
      <c r="M111" s="2" t="s">
        <v>59</v>
      </c>
      <c r="S111" s="12">
        <v>137050</v>
      </c>
      <c r="T111" s="12">
        <v>140470</v>
      </c>
      <c r="U111" s="12">
        <v>143890</v>
      </c>
      <c r="AA111" s="4">
        <v>137050</v>
      </c>
      <c r="AB111" s="4">
        <v>140470</v>
      </c>
      <c r="AC111" s="4">
        <v>143890</v>
      </c>
      <c r="AD111" s="7"/>
      <c r="AG111" s="5">
        <v>176830</v>
      </c>
      <c r="AH111" s="5">
        <v>180520</v>
      </c>
      <c r="AI111" s="5"/>
    </row>
    <row r="112" spans="11:35" ht="18" hidden="1" customHeight="1" x14ac:dyDescent="0.25">
      <c r="K112" s="2" t="s">
        <v>67</v>
      </c>
      <c r="S112" s="12">
        <v>140470</v>
      </c>
      <c r="T112" s="12">
        <v>143890</v>
      </c>
      <c r="U112" s="12">
        <v>147310</v>
      </c>
      <c r="AA112" s="4">
        <v>140470</v>
      </c>
      <c r="AB112" s="4">
        <v>143890</v>
      </c>
      <c r="AC112" s="4">
        <v>147310</v>
      </c>
      <c r="AD112" s="7"/>
      <c r="AG112" s="5">
        <v>180520</v>
      </c>
      <c r="AH112" s="5"/>
    </row>
    <row r="113" spans="11:30" ht="18" hidden="1" customHeight="1" x14ac:dyDescent="0.25">
      <c r="K113" s="2" t="s">
        <v>65</v>
      </c>
      <c r="S113" s="12">
        <v>143890</v>
      </c>
      <c r="T113" s="12">
        <v>147310</v>
      </c>
      <c r="U113" s="12">
        <v>151000</v>
      </c>
      <c r="AA113" s="4">
        <v>143890</v>
      </c>
      <c r="AB113" s="4">
        <v>147310</v>
      </c>
      <c r="AC113" s="4">
        <v>151000</v>
      </c>
      <c r="AD113" s="7"/>
    </row>
    <row r="114" spans="11:30" ht="18" hidden="1" customHeight="1" x14ac:dyDescent="0.25">
      <c r="S114" s="12">
        <v>147310</v>
      </c>
      <c r="T114" s="12">
        <v>151000</v>
      </c>
      <c r="U114" s="12">
        <v>154690</v>
      </c>
      <c r="AA114" s="4">
        <v>147310</v>
      </c>
      <c r="AB114" s="4">
        <v>151000</v>
      </c>
      <c r="AC114" s="4">
        <v>154690</v>
      </c>
      <c r="AD114" s="7"/>
    </row>
    <row r="115" spans="11:30" ht="18" hidden="1" customHeight="1" x14ac:dyDescent="0.25">
      <c r="S115" s="12">
        <v>151000</v>
      </c>
      <c r="T115" s="12">
        <v>154690</v>
      </c>
      <c r="U115" s="12">
        <v>158380</v>
      </c>
      <c r="AA115" s="4">
        <v>151000</v>
      </c>
      <c r="AB115" s="4">
        <v>154690</v>
      </c>
      <c r="AC115" s="4">
        <v>158380</v>
      </c>
      <c r="AD115" s="7"/>
    </row>
    <row r="116" spans="11:30" ht="18" hidden="1" customHeight="1" x14ac:dyDescent="0.25">
      <c r="S116" s="12">
        <v>154690</v>
      </c>
      <c r="T116" s="12">
        <v>158380</v>
      </c>
      <c r="U116" s="12">
        <v>162070</v>
      </c>
      <c r="AA116" s="4">
        <v>154690</v>
      </c>
      <c r="AB116" s="4">
        <v>158380</v>
      </c>
      <c r="AC116" s="4">
        <v>162070</v>
      </c>
      <c r="AD116" s="7"/>
    </row>
    <row r="117" spans="11:30" ht="18" hidden="1" customHeight="1" x14ac:dyDescent="0.25">
      <c r="S117" s="12">
        <v>158380</v>
      </c>
      <c r="T117" s="12">
        <v>162070</v>
      </c>
      <c r="U117" s="13">
        <v>165760</v>
      </c>
      <c r="AA117" s="4">
        <v>158380</v>
      </c>
      <c r="AB117" s="4">
        <v>162070</v>
      </c>
      <c r="AC117" s="5">
        <v>165760</v>
      </c>
      <c r="AD117" s="7"/>
    </row>
    <row r="118" spans="11:30" ht="18" hidden="1" customHeight="1" x14ac:dyDescent="0.25">
      <c r="S118" s="12">
        <v>162070</v>
      </c>
      <c r="T118" s="13">
        <v>165760</v>
      </c>
      <c r="U118" s="13">
        <v>169450</v>
      </c>
      <c r="AA118" s="4">
        <v>162070</v>
      </c>
      <c r="AB118" s="5">
        <v>165760</v>
      </c>
      <c r="AC118" s="5">
        <v>169450</v>
      </c>
      <c r="AD118" s="8"/>
    </row>
    <row r="119" spans="11:30" ht="18" hidden="1" customHeight="1" x14ac:dyDescent="0.25">
      <c r="S119" s="13">
        <v>165760</v>
      </c>
      <c r="T119" s="13">
        <v>169450</v>
      </c>
      <c r="U119" s="13">
        <v>173140</v>
      </c>
      <c r="AA119" s="5">
        <v>165760</v>
      </c>
      <c r="AB119" s="5">
        <v>169450</v>
      </c>
      <c r="AC119" s="5">
        <v>173140</v>
      </c>
      <c r="AD119" s="8"/>
    </row>
    <row r="120" spans="11:30" ht="18" hidden="1" customHeight="1" x14ac:dyDescent="0.25">
      <c r="S120" s="13">
        <v>169450</v>
      </c>
      <c r="T120" s="13">
        <v>173140</v>
      </c>
      <c r="U120" s="13">
        <v>176830</v>
      </c>
      <c r="AA120" s="5">
        <v>169450</v>
      </c>
      <c r="AB120" s="5">
        <v>173140</v>
      </c>
      <c r="AC120" s="5">
        <v>176830</v>
      </c>
      <c r="AD120" s="8"/>
    </row>
    <row r="121" spans="11:30" ht="18" hidden="1" customHeight="1" x14ac:dyDescent="0.25">
      <c r="S121" s="13">
        <v>173140</v>
      </c>
      <c r="T121" s="13">
        <v>176830</v>
      </c>
      <c r="U121" s="13">
        <v>180520</v>
      </c>
      <c r="AA121" s="5">
        <v>173140</v>
      </c>
      <c r="AB121" s="5">
        <v>176830</v>
      </c>
      <c r="AC121" s="5">
        <v>180520</v>
      </c>
      <c r="AD121" s="8"/>
    </row>
    <row r="122" spans="11:30" ht="18" hidden="1" customHeight="1" x14ac:dyDescent="0.25">
      <c r="S122" s="13">
        <v>176830</v>
      </c>
      <c r="T122" s="13">
        <v>180520</v>
      </c>
      <c r="U122" s="13">
        <v>180520</v>
      </c>
      <c r="AA122" s="5">
        <v>176830</v>
      </c>
      <c r="AB122" s="5">
        <v>180520</v>
      </c>
      <c r="AC122" s="5"/>
      <c r="AD122" s="8"/>
    </row>
    <row r="123" spans="11:30" ht="18" hidden="1" customHeight="1" x14ac:dyDescent="0.25">
      <c r="S123" s="13">
        <v>180520</v>
      </c>
      <c r="T123" s="13">
        <v>180520</v>
      </c>
      <c r="U123" s="13">
        <v>180520</v>
      </c>
      <c r="AA123" s="5">
        <v>180520</v>
      </c>
      <c r="AB123" s="5"/>
    </row>
    <row r="124" spans="11:30" ht="18" hidden="1" customHeight="1" x14ac:dyDescent="0.25"/>
    <row r="125" spans="11:30" ht="18" hidden="1" customHeight="1" x14ac:dyDescent="0.25"/>
    <row r="126" spans="11:30" ht="18" hidden="1" customHeight="1" x14ac:dyDescent="0.25"/>
    <row r="127" spans="11:30" ht="18" hidden="1" customHeight="1" x14ac:dyDescent="0.25">
      <c r="K127" s="2" t="str">
        <f>CONCATENATE(L127,"/",M127)</f>
        <v>9/2023</v>
      </c>
      <c r="L127" s="2">
        <v>9</v>
      </c>
      <c r="M127" s="2">
        <v>2023</v>
      </c>
      <c r="N127" s="2">
        <v>1</v>
      </c>
    </row>
    <row r="128" spans="11:30" ht="18" hidden="1" customHeight="1" x14ac:dyDescent="0.25">
      <c r="K128" s="2" t="str">
        <f t="shared" ref="K128:K191" si="0">CONCATENATE(L128,"/",M128)</f>
        <v>10/2023</v>
      </c>
      <c r="L128" s="2">
        <v>10</v>
      </c>
      <c r="M128" s="2">
        <v>2023</v>
      </c>
      <c r="N128" s="2">
        <v>2</v>
      </c>
    </row>
    <row r="129" spans="11:14" ht="18" hidden="1" customHeight="1" x14ac:dyDescent="0.25">
      <c r="K129" s="2" t="str">
        <f t="shared" si="0"/>
        <v>11/2023</v>
      </c>
      <c r="L129" s="2">
        <v>11</v>
      </c>
      <c r="M129" s="2">
        <v>2023</v>
      </c>
      <c r="N129" s="2">
        <v>3</v>
      </c>
    </row>
    <row r="130" spans="11:14" ht="18" hidden="1" customHeight="1" x14ac:dyDescent="0.25">
      <c r="K130" s="2" t="str">
        <f t="shared" si="0"/>
        <v>12/2023</v>
      </c>
      <c r="L130" s="2">
        <v>12</v>
      </c>
      <c r="M130" s="2">
        <v>2023</v>
      </c>
      <c r="N130" s="2">
        <v>4</v>
      </c>
    </row>
    <row r="131" spans="11:14" ht="18" hidden="1" customHeight="1" x14ac:dyDescent="0.25">
      <c r="K131" s="2" t="str">
        <f t="shared" si="0"/>
        <v>1/2024</v>
      </c>
      <c r="L131" s="2">
        <v>1</v>
      </c>
      <c r="M131" s="46">
        <v>2024</v>
      </c>
      <c r="N131" s="2">
        <v>5</v>
      </c>
    </row>
    <row r="132" spans="11:14" ht="18" hidden="1" customHeight="1" x14ac:dyDescent="0.25">
      <c r="K132" s="2" t="str">
        <f t="shared" si="0"/>
        <v>2/2024</v>
      </c>
      <c r="L132" s="2">
        <v>2</v>
      </c>
      <c r="M132" s="2">
        <v>2024</v>
      </c>
      <c r="N132" s="2">
        <v>6</v>
      </c>
    </row>
    <row r="133" spans="11:14" ht="18" hidden="1" customHeight="1" x14ac:dyDescent="0.25">
      <c r="K133" s="2" t="str">
        <f t="shared" si="0"/>
        <v>3/2024</v>
      </c>
      <c r="L133" s="2">
        <v>3</v>
      </c>
      <c r="M133" s="2">
        <v>2024</v>
      </c>
      <c r="N133" s="2">
        <v>7</v>
      </c>
    </row>
    <row r="134" spans="11:14" ht="18" hidden="1" customHeight="1" x14ac:dyDescent="0.25">
      <c r="K134" s="2" t="str">
        <f t="shared" si="0"/>
        <v>4/2024</v>
      </c>
      <c r="L134" s="2">
        <v>4</v>
      </c>
      <c r="M134" s="2">
        <v>2024</v>
      </c>
      <c r="N134" s="2">
        <v>8</v>
      </c>
    </row>
    <row r="135" spans="11:14" ht="18" hidden="1" customHeight="1" x14ac:dyDescent="0.25">
      <c r="K135" s="2" t="str">
        <f t="shared" si="0"/>
        <v>5/2024</v>
      </c>
      <c r="L135" s="2">
        <v>5</v>
      </c>
      <c r="M135" s="2">
        <v>2024</v>
      </c>
      <c r="N135" s="2">
        <v>9</v>
      </c>
    </row>
    <row r="136" spans="11:14" ht="18" hidden="1" customHeight="1" x14ac:dyDescent="0.25">
      <c r="K136" s="2" t="str">
        <f t="shared" si="0"/>
        <v>6/2024</v>
      </c>
      <c r="L136" s="2">
        <v>6</v>
      </c>
      <c r="M136" s="2">
        <v>2024</v>
      </c>
      <c r="N136" s="2">
        <v>10</v>
      </c>
    </row>
    <row r="137" spans="11:14" ht="18" hidden="1" customHeight="1" x14ac:dyDescent="0.25">
      <c r="K137" s="2" t="str">
        <f t="shared" si="0"/>
        <v>7/2024</v>
      </c>
      <c r="L137" s="2">
        <v>7</v>
      </c>
      <c r="M137" s="2">
        <v>2024</v>
      </c>
      <c r="N137" s="2">
        <v>11</v>
      </c>
    </row>
    <row r="138" spans="11:14" ht="18" hidden="1" customHeight="1" x14ac:dyDescent="0.25">
      <c r="K138" s="2" t="str">
        <f t="shared" si="0"/>
        <v>8/2024</v>
      </c>
      <c r="L138" s="2">
        <v>8</v>
      </c>
      <c r="M138" s="2">
        <v>2024</v>
      </c>
      <c r="N138" s="2">
        <v>12</v>
      </c>
    </row>
    <row r="139" spans="11:14" ht="18" hidden="1" customHeight="1" x14ac:dyDescent="0.25">
      <c r="K139" s="2" t="str">
        <f t="shared" si="0"/>
        <v>9/2024</v>
      </c>
      <c r="L139" s="2">
        <v>9</v>
      </c>
      <c r="M139" s="2">
        <v>2024</v>
      </c>
      <c r="N139" s="2">
        <v>13</v>
      </c>
    </row>
    <row r="140" spans="11:14" ht="18" hidden="1" customHeight="1" x14ac:dyDescent="0.25">
      <c r="K140" s="2" t="str">
        <f t="shared" si="0"/>
        <v>10/2024</v>
      </c>
      <c r="L140" s="2">
        <v>10</v>
      </c>
      <c r="M140" s="2">
        <v>2024</v>
      </c>
      <c r="N140" s="2">
        <v>14</v>
      </c>
    </row>
    <row r="141" spans="11:14" ht="18" hidden="1" customHeight="1" x14ac:dyDescent="0.25">
      <c r="K141" s="2" t="str">
        <f t="shared" si="0"/>
        <v>11/2024</v>
      </c>
      <c r="L141" s="2">
        <v>11</v>
      </c>
      <c r="M141" s="2">
        <v>2024</v>
      </c>
      <c r="N141" s="2">
        <v>15</v>
      </c>
    </row>
    <row r="142" spans="11:14" ht="18" hidden="1" customHeight="1" x14ac:dyDescent="0.25">
      <c r="K142" s="2" t="str">
        <f t="shared" si="0"/>
        <v>12/2024</v>
      </c>
      <c r="L142" s="2">
        <v>12</v>
      </c>
      <c r="M142" s="2">
        <v>2024</v>
      </c>
      <c r="N142" s="2">
        <v>16</v>
      </c>
    </row>
    <row r="143" spans="11:14" ht="18" hidden="1" customHeight="1" x14ac:dyDescent="0.25">
      <c r="K143" s="2" t="str">
        <f t="shared" si="0"/>
        <v>1/2025</v>
      </c>
      <c r="L143" s="2">
        <v>1</v>
      </c>
      <c r="M143" s="46">
        <v>2025</v>
      </c>
      <c r="N143" s="2">
        <v>17</v>
      </c>
    </row>
    <row r="144" spans="11:14" ht="18" hidden="1" customHeight="1" x14ac:dyDescent="0.25">
      <c r="K144" s="2" t="str">
        <f t="shared" si="0"/>
        <v>2/2025</v>
      </c>
      <c r="L144" s="2">
        <v>2</v>
      </c>
      <c r="M144" s="2">
        <v>2025</v>
      </c>
      <c r="N144" s="2">
        <v>18</v>
      </c>
    </row>
    <row r="145" spans="11:14" ht="18" hidden="1" customHeight="1" x14ac:dyDescent="0.25">
      <c r="K145" s="2" t="str">
        <f t="shared" si="0"/>
        <v>3/2025</v>
      </c>
      <c r="L145" s="2">
        <v>3</v>
      </c>
      <c r="M145" s="2">
        <v>2025</v>
      </c>
      <c r="N145" s="2">
        <v>19</v>
      </c>
    </row>
    <row r="146" spans="11:14" ht="18" hidden="1" customHeight="1" x14ac:dyDescent="0.25">
      <c r="K146" s="2" t="str">
        <f t="shared" si="0"/>
        <v>4/2025</v>
      </c>
      <c r="L146" s="2">
        <v>4</v>
      </c>
      <c r="M146" s="2">
        <v>2025</v>
      </c>
      <c r="N146" s="2">
        <v>20</v>
      </c>
    </row>
    <row r="147" spans="11:14" ht="18" hidden="1" customHeight="1" x14ac:dyDescent="0.25">
      <c r="K147" s="2" t="str">
        <f t="shared" si="0"/>
        <v>5/2025</v>
      </c>
      <c r="L147" s="2">
        <v>5</v>
      </c>
      <c r="M147" s="2">
        <v>2025</v>
      </c>
      <c r="N147" s="2">
        <v>21</v>
      </c>
    </row>
    <row r="148" spans="11:14" ht="18" hidden="1" customHeight="1" x14ac:dyDescent="0.25">
      <c r="K148" s="2" t="str">
        <f t="shared" si="0"/>
        <v>6/2025</v>
      </c>
      <c r="L148" s="2">
        <v>6</v>
      </c>
      <c r="M148" s="2">
        <v>2025</v>
      </c>
      <c r="N148" s="2">
        <v>22</v>
      </c>
    </row>
    <row r="149" spans="11:14" ht="18" hidden="1" customHeight="1" x14ac:dyDescent="0.25">
      <c r="K149" s="2" t="str">
        <f t="shared" si="0"/>
        <v>7/2025</v>
      </c>
      <c r="L149" s="2">
        <v>7</v>
      </c>
      <c r="M149" s="2">
        <v>2025</v>
      </c>
      <c r="N149" s="2">
        <v>23</v>
      </c>
    </row>
    <row r="150" spans="11:14" ht="18" hidden="1" customHeight="1" x14ac:dyDescent="0.25">
      <c r="K150" s="2" t="str">
        <f t="shared" si="0"/>
        <v>8/2025</v>
      </c>
      <c r="L150" s="2">
        <v>8</v>
      </c>
      <c r="M150" s="2">
        <v>2025</v>
      </c>
      <c r="N150" s="2">
        <v>24</v>
      </c>
    </row>
    <row r="151" spans="11:14" ht="18" hidden="1" customHeight="1" x14ac:dyDescent="0.25">
      <c r="K151" s="2" t="str">
        <f t="shared" si="0"/>
        <v>9/2025</v>
      </c>
      <c r="L151" s="2">
        <v>9</v>
      </c>
      <c r="M151" s="2">
        <v>2025</v>
      </c>
      <c r="N151" s="2">
        <v>25</v>
      </c>
    </row>
    <row r="152" spans="11:14" ht="18" hidden="1" customHeight="1" x14ac:dyDescent="0.25">
      <c r="K152" s="2" t="str">
        <f t="shared" si="0"/>
        <v>10/2025</v>
      </c>
      <c r="L152" s="2">
        <v>10</v>
      </c>
      <c r="M152" s="2">
        <v>2025</v>
      </c>
      <c r="N152" s="2">
        <v>26</v>
      </c>
    </row>
    <row r="153" spans="11:14" ht="18" hidden="1" customHeight="1" x14ac:dyDescent="0.25">
      <c r="K153" s="2" t="str">
        <f t="shared" si="0"/>
        <v>11/2025</v>
      </c>
      <c r="L153" s="2">
        <v>11</v>
      </c>
      <c r="M153" s="2">
        <v>2025</v>
      </c>
      <c r="N153" s="2">
        <v>27</v>
      </c>
    </row>
    <row r="154" spans="11:14" ht="18" hidden="1" customHeight="1" x14ac:dyDescent="0.25">
      <c r="K154" s="2" t="str">
        <f t="shared" si="0"/>
        <v>12/2025</v>
      </c>
      <c r="L154" s="2">
        <v>12</v>
      </c>
      <c r="M154" s="2">
        <v>2025</v>
      </c>
      <c r="N154" s="2">
        <v>28</v>
      </c>
    </row>
    <row r="155" spans="11:14" ht="18" hidden="1" customHeight="1" x14ac:dyDescent="0.25">
      <c r="K155" s="2" t="str">
        <f t="shared" si="0"/>
        <v>1/2026</v>
      </c>
      <c r="L155" s="2">
        <v>1</v>
      </c>
      <c r="M155" s="46">
        <v>2026</v>
      </c>
      <c r="N155" s="2">
        <v>29</v>
      </c>
    </row>
    <row r="156" spans="11:14" ht="18" hidden="1" customHeight="1" x14ac:dyDescent="0.25">
      <c r="K156" s="2" t="str">
        <f t="shared" si="0"/>
        <v>2/2026</v>
      </c>
      <c r="L156" s="2">
        <v>2</v>
      </c>
      <c r="M156" s="2">
        <v>2026</v>
      </c>
      <c r="N156" s="2">
        <v>30</v>
      </c>
    </row>
    <row r="157" spans="11:14" ht="18" hidden="1" customHeight="1" x14ac:dyDescent="0.25">
      <c r="K157" s="2" t="str">
        <f t="shared" si="0"/>
        <v>3/2026</v>
      </c>
      <c r="L157" s="2">
        <v>3</v>
      </c>
      <c r="M157" s="2">
        <v>2026</v>
      </c>
      <c r="N157" s="2">
        <v>31</v>
      </c>
    </row>
    <row r="158" spans="11:14" ht="18" hidden="1" customHeight="1" x14ac:dyDescent="0.25">
      <c r="K158" s="2" t="str">
        <f t="shared" si="0"/>
        <v>4/2026</v>
      </c>
      <c r="L158" s="2">
        <v>4</v>
      </c>
      <c r="M158" s="2">
        <v>2026</v>
      </c>
      <c r="N158" s="2">
        <v>32</v>
      </c>
    </row>
    <row r="159" spans="11:14" ht="18" hidden="1" customHeight="1" x14ac:dyDescent="0.25">
      <c r="K159" s="2" t="str">
        <f t="shared" si="0"/>
        <v>5/2026</v>
      </c>
      <c r="L159" s="2">
        <v>5</v>
      </c>
      <c r="M159" s="2">
        <v>2026</v>
      </c>
      <c r="N159" s="2">
        <v>33</v>
      </c>
    </row>
    <row r="160" spans="11:14" ht="18" hidden="1" customHeight="1" x14ac:dyDescent="0.25">
      <c r="K160" s="2" t="str">
        <f t="shared" si="0"/>
        <v>6/2026</v>
      </c>
      <c r="L160" s="2">
        <v>6</v>
      </c>
      <c r="M160" s="2">
        <v>2026</v>
      </c>
      <c r="N160" s="2">
        <v>34</v>
      </c>
    </row>
    <row r="161" spans="11:14" ht="18" hidden="1" customHeight="1" x14ac:dyDescent="0.25">
      <c r="K161" s="2" t="str">
        <f t="shared" si="0"/>
        <v>7/2026</v>
      </c>
      <c r="L161" s="2">
        <v>7</v>
      </c>
      <c r="M161" s="2">
        <v>2026</v>
      </c>
      <c r="N161" s="2">
        <v>35</v>
      </c>
    </row>
    <row r="162" spans="11:14" ht="18" hidden="1" customHeight="1" x14ac:dyDescent="0.25">
      <c r="K162" s="2" t="str">
        <f t="shared" si="0"/>
        <v>8/2026</v>
      </c>
      <c r="L162" s="2">
        <v>8</v>
      </c>
      <c r="M162" s="2">
        <v>2026</v>
      </c>
      <c r="N162" s="2">
        <v>36</v>
      </c>
    </row>
    <row r="163" spans="11:14" ht="18" hidden="1" customHeight="1" x14ac:dyDescent="0.25">
      <c r="K163" s="2" t="str">
        <f t="shared" si="0"/>
        <v>9/2026</v>
      </c>
      <c r="L163" s="2">
        <v>9</v>
      </c>
      <c r="M163" s="2">
        <v>2026</v>
      </c>
      <c r="N163" s="2">
        <v>37</v>
      </c>
    </row>
    <row r="164" spans="11:14" ht="18" hidden="1" customHeight="1" x14ac:dyDescent="0.25">
      <c r="K164" s="2" t="str">
        <f t="shared" si="0"/>
        <v>10/2026</v>
      </c>
      <c r="L164" s="2">
        <v>10</v>
      </c>
      <c r="M164" s="2">
        <v>2026</v>
      </c>
      <c r="N164" s="2">
        <v>38</v>
      </c>
    </row>
    <row r="165" spans="11:14" ht="18" hidden="1" customHeight="1" x14ac:dyDescent="0.25">
      <c r="K165" s="2" t="str">
        <f t="shared" si="0"/>
        <v>11/2026</v>
      </c>
      <c r="L165" s="2">
        <v>11</v>
      </c>
      <c r="M165" s="2">
        <v>2026</v>
      </c>
      <c r="N165" s="2">
        <v>39</v>
      </c>
    </row>
    <row r="166" spans="11:14" ht="18" hidden="1" customHeight="1" x14ac:dyDescent="0.25">
      <c r="K166" s="2" t="str">
        <f t="shared" si="0"/>
        <v>12/2026</v>
      </c>
      <c r="L166" s="2">
        <v>12</v>
      </c>
      <c r="M166" s="2">
        <v>2026</v>
      </c>
      <c r="N166" s="2">
        <v>40</v>
      </c>
    </row>
    <row r="167" spans="11:14" ht="18" hidden="1" customHeight="1" x14ac:dyDescent="0.25">
      <c r="K167" s="2" t="str">
        <f t="shared" si="0"/>
        <v>1/2027</v>
      </c>
      <c r="L167" s="2">
        <v>1</v>
      </c>
      <c r="M167" s="46">
        <v>2027</v>
      </c>
      <c r="N167" s="2">
        <v>41</v>
      </c>
    </row>
    <row r="168" spans="11:14" ht="18" hidden="1" customHeight="1" x14ac:dyDescent="0.25">
      <c r="K168" s="2" t="str">
        <f t="shared" si="0"/>
        <v>2/2027</v>
      </c>
      <c r="L168" s="2">
        <v>2</v>
      </c>
      <c r="M168" s="2">
        <v>2027</v>
      </c>
      <c r="N168" s="2">
        <v>42</v>
      </c>
    </row>
    <row r="169" spans="11:14" ht="18" hidden="1" customHeight="1" x14ac:dyDescent="0.25">
      <c r="K169" s="2" t="str">
        <f t="shared" si="0"/>
        <v>3/2027</v>
      </c>
      <c r="L169" s="2">
        <v>3</v>
      </c>
      <c r="M169" s="2">
        <v>2027</v>
      </c>
      <c r="N169" s="2">
        <v>43</v>
      </c>
    </row>
    <row r="170" spans="11:14" ht="18" hidden="1" customHeight="1" x14ac:dyDescent="0.25">
      <c r="K170" s="2" t="str">
        <f t="shared" si="0"/>
        <v>4/2027</v>
      </c>
      <c r="L170" s="2">
        <v>4</v>
      </c>
      <c r="M170" s="2">
        <v>2027</v>
      </c>
      <c r="N170" s="2">
        <v>44</v>
      </c>
    </row>
    <row r="171" spans="11:14" ht="18" hidden="1" customHeight="1" x14ac:dyDescent="0.25">
      <c r="K171" s="2" t="str">
        <f t="shared" si="0"/>
        <v>5/2027</v>
      </c>
      <c r="L171" s="2">
        <v>5</v>
      </c>
      <c r="M171" s="2">
        <v>2027</v>
      </c>
      <c r="N171" s="2">
        <v>45</v>
      </c>
    </row>
    <row r="172" spans="11:14" ht="18" hidden="1" customHeight="1" x14ac:dyDescent="0.25">
      <c r="K172" s="2" t="str">
        <f t="shared" si="0"/>
        <v>6/2027</v>
      </c>
      <c r="L172" s="2">
        <v>6</v>
      </c>
      <c r="M172" s="2">
        <v>2027</v>
      </c>
      <c r="N172" s="2">
        <v>46</v>
      </c>
    </row>
    <row r="173" spans="11:14" ht="18" hidden="1" customHeight="1" x14ac:dyDescent="0.25">
      <c r="K173" s="2" t="str">
        <f t="shared" si="0"/>
        <v>7/2027</v>
      </c>
      <c r="L173" s="2">
        <v>7</v>
      </c>
      <c r="M173" s="2">
        <v>2027</v>
      </c>
      <c r="N173" s="2">
        <v>47</v>
      </c>
    </row>
    <row r="174" spans="11:14" ht="18" hidden="1" customHeight="1" x14ac:dyDescent="0.25">
      <c r="K174" s="2" t="str">
        <f t="shared" si="0"/>
        <v>8/2027</v>
      </c>
      <c r="L174" s="2">
        <v>8</v>
      </c>
      <c r="M174" s="2">
        <v>2027</v>
      </c>
      <c r="N174" s="2">
        <v>48</v>
      </c>
    </row>
    <row r="175" spans="11:14" ht="18" hidden="1" customHeight="1" x14ac:dyDescent="0.25">
      <c r="K175" s="2" t="str">
        <f t="shared" si="0"/>
        <v>9/2027</v>
      </c>
      <c r="L175" s="2">
        <v>9</v>
      </c>
      <c r="M175" s="2">
        <v>2027</v>
      </c>
      <c r="N175" s="2">
        <v>49</v>
      </c>
    </row>
    <row r="176" spans="11:14" ht="18" hidden="1" customHeight="1" x14ac:dyDescent="0.25">
      <c r="K176" s="2" t="str">
        <f t="shared" si="0"/>
        <v>10/2027</v>
      </c>
      <c r="L176" s="2">
        <v>10</v>
      </c>
      <c r="M176" s="2">
        <v>2027</v>
      </c>
      <c r="N176" s="2">
        <v>50</v>
      </c>
    </row>
    <row r="177" spans="11:14" ht="18" hidden="1" customHeight="1" x14ac:dyDescent="0.25">
      <c r="K177" s="2" t="str">
        <f t="shared" si="0"/>
        <v>11/2027</v>
      </c>
      <c r="L177" s="2">
        <v>11</v>
      </c>
      <c r="M177" s="2">
        <v>2027</v>
      </c>
      <c r="N177" s="2">
        <v>51</v>
      </c>
    </row>
    <row r="178" spans="11:14" ht="18" hidden="1" customHeight="1" x14ac:dyDescent="0.25">
      <c r="K178" s="2" t="str">
        <f t="shared" si="0"/>
        <v>12/2027</v>
      </c>
      <c r="L178" s="2">
        <v>12</v>
      </c>
      <c r="M178" s="2">
        <v>2027</v>
      </c>
      <c r="N178" s="2">
        <v>52</v>
      </c>
    </row>
    <row r="179" spans="11:14" ht="18" hidden="1" customHeight="1" x14ac:dyDescent="0.25">
      <c r="K179" s="2" t="str">
        <f t="shared" si="0"/>
        <v>1/2028</v>
      </c>
      <c r="L179" s="2">
        <v>1</v>
      </c>
      <c r="M179" s="46">
        <v>2028</v>
      </c>
      <c r="N179" s="2">
        <v>53</v>
      </c>
    </row>
    <row r="180" spans="11:14" ht="18" hidden="1" customHeight="1" x14ac:dyDescent="0.25">
      <c r="K180" s="2" t="str">
        <f t="shared" si="0"/>
        <v>2/2028</v>
      </c>
      <c r="L180" s="2">
        <v>2</v>
      </c>
      <c r="M180" s="2">
        <v>2028</v>
      </c>
      <c r="N180" s="2">
        <v>54</v>
      </c>
    </row>
    <row r="181" spans="11:14" ht="18" hidden="1" customHeight="1" x14ac:dyDescent="0.25">
      <c r="K181" s="2" t="str">
        <f t="shared" si="0"/>
        <v>3/2028</v>
      </c>
      <c r="L181" s="2">
        <v>3</v>
      </c>
      <c r="M181" s="2">
        <v>2028</v>
      </c>
      <c r="N181" s="2">
        <v>55</v>
      </c>
    </row>
    <row r="182" spans="11:14" ht="18" hidden="1" customHeight="1" x14ac:dyDescent="0.25">
      <c r="K182" s="2" t="str">
        <f t="shared" si="0"/>
        <v>4/2028</v>
      </c>
      <c r="L182" s="2">
        <v>4</v>
      </c>
      <c r="M182" s="2">
        <v>2028</v>
      </c>
      <c r="N182" s="2">
        <v>56</v>
      </c>
    </row>
    <row r="183" spans="11:14" ht="18" hidden="1" customHeight="1" x14ac:dyDescent="0.25">
      <c r="K183" s="2" t="str">
        <f t="shared" si="0"/>
        <v>5/2028</v>
      </c>
      <c r="L183" s="2">
        <v>5</v>
      </c>
      <c r="M183" s="2">
        <v>2028</v>
      </c>
      <c r="N183" s="2">
        <v>57</v>
      </c>
    </row>
    <row r="184" spans="11:14" ht="18" hidden="1" customHeight="1" x14ac:dyDescent="0.25">
      <c r="K184" s="2" t="str">
        <f t="shared" si="0"/>
        <v>6/2028</v>
      </c>
      <c r="L184" s="2">
        <v>6</v>
      </c>
      <c r="M184" s="2">
        <v>2028</v>
      </c>
      <c r="N184" s="2">
        <v>58</v>
      </c>
    </row>
    <row r="185" spans="11:14" ht="18" hidden="1" customHeight="1" x14ac:dyDescent="0.25">
      <c r="K185" s="2" t="str">
        <f t="shared" si="0"/>
        <v>7/2028</v>
      </c>
      <c r="L185" s="2">
        <v>7</v>
      </c>
      <c r="M185" s="2">
        <v>2028</v>
      </c>
      <c r="N185" s="2">
        <v>59</v>
      </c>
    </row>
    <row r="186" spans="11:14" ht="18" hidden="1" customHeight="1" x14ac:dyDescent="0.25">
      <c r="K186" s="2" t="str">
        <f t="shared" si="0"/>
        <v>8/2028</v>
      </c>
      <c r="L186" s="2">
        <v>8</v>
      </c>
      <c r="M186" s="2">
        <v>2028</v>
      </c>
      <c r="N186" s="2">
        <v>60</v>
      </c>
    </row>
    <row r="187" spans="11:14" ht="18" hidden="1" customHeight="1" x14ac:dyDescent="0.25">
      <c r="K187" s="2" t="str">
        <f t="shared" si="0"/>
        <v>9/2028</v>
      </c>
      <c r="L187" s="2">
        <v>9</v>
      </c>
      <c r="M187" s="2">
        <v>2028</v>
      </c>
      <c r="N187" s="2">
        <v>61</v>
      </c>
    </row>
    <row r="188" spans="11:14" ht="18" hidden="1" customHeight="1" x14ac:dyDescent="0.25">
      <c r="K188" s="2" t="str">
        <f t="shared" si="0"/>
        <v>10/2028</v>
      </c>
      <c r="L188" s="2">
        <v>10</v>
      </c>
      <c r="M188" s="2">
        <v>2028</v>
      </c>
      <c r="N188" s="2">
        <v>62</v>
      </c>
    </row>
    <row r="189" spans="11:14" ht="18" hidden="1" customHeight="1" x14ac:dyDescent="0.25">
      <c r="K189" s="2" t="str">
        <f t="shared" si="0"/>
        <v>11/2028</v>
      </c>
      <c r="L189" s="2">
        <v>11</v>
      </c>
      <c r="M189" s="2">
        <v>2028</v>
      </c>
      <c r="N189" s="2">
        <v>63</v>
      </c>
    </row>
    <row r="190" spans="11:14" ht="18" hidden="1" customHeight="1" x14ac:dyDescent="0.25">
      <c r="K190" s="2" t="str">
        <f t="shared" si="0"/>
        <v>12/2028</v>
      </c>
      <c r="L190" s="2">
        <v>12</v>
      </c>
      <c r="M190" s="2">
        <v>2028</v>
      </c>
      <c r="N190" s="2">
        <v>64</v>
      </c>
    </row>
    <row r="191" spans="11:14" ht="18" hidden="1" customHeight="1" x14ac:dyDescent="0.25">
      <c r="K191" s="2" t="str">
        <f t="shared" si="0"/>
        <v>1/2029</v>
      </c>
      <c r="L191" s="2">
        <v>1</v>
      </c>
      <c r="M191" s="46">
        <v>2029</v>
      </c>
      <c r="N191" s="2">
        <v>65</v>
      </c>
    </row>
    <row r="192" spans="11:14" ht="18" hidden="1" customHeight="1" x14ac:dyDescent="0.25">
      <c r="K192" s="2" t="str">
        <f t="shared" ref="K192:K255" si="1">CONCATENATE(L192,"/",M192)</f>
        <v>2/2029</v>
      </c>
      <c r="L192" s="2">
        <v>2</v>
      </c>
      <c r="M192" s="2">
        <v>2029</v>
      </c>
      <c r="N192" s="2">
        <v>66</v>
      </c>
    </row>
    <row r="193" spans="11:14" ht="18" hidden="1" customHeight="1" x14ac:dyDescent="0.25">
      <c r="K193" s="2" t="str">
        <f t="shared" si="1"/>
        <v>3/2029</v>
      </c>
      <c r="L193" s="2">
        <v>3</v>
      </c>
      <c r="M193" s="2">
        <v>2029</v>
      </c>
      <c r="N193" s="2">
        <v>67</v>
      </c>
    </row>
    <row r="194" spans="11:14" ht="18" hidden="1" customHeight="1" x14ac:dyDescent="0.25">
      <c r="K194" s="2" t="str">
        <f t="shared" si="1"/>
        <v>4/2029</v>
      </c>
      <c r="L194" s="2">
        <v>4</v>
      </c>
      <c r="M194" s="2">
        <v>2029</v>
      </c>
      <c r="N194" s="2">
        <v>68</v>
      </c>
    </row>
    <row r="195" spans="11:14" ht="18" hidden="1" customHeight="1" x14ac:dyDescent="0.25">
      <c r="K195" s="2" t="str">
        <f t="shared" si="1"/>
        <v>5/2029</v>
      </c>
      <c r="L195" s="2">
        <v>5</v>
      </c>
      <c r="M195" s="2">
        <v>2029</v>
      </c>
      <c r="N195" s="2">
        <v>69</v>
      </c>
    </row>
    <row r="196" spans="11:14" ht="18" hidden="1" customHeight="1" x14ac:dyDescent="0.25">
      <c r="K196" s="2" t="str">
        <f t="shared" si="1"/>
        <v>6/2029</v>
      </c>
      <c r="L196" s="2">
        <v>6</v>
      </c>
      <c r="M196" s="2">
        <v>2029</v>
      </c>
      <c r="N196" s="2">
        <v>70</v>
      </c>
    </row>
    <row r="197" spans="11:14" ht="18" hidden="1" customHeight="1" x14ac:dyDescent="0.25">
      <c r="K197" s="2" t="str">
        <f t="shared" si="1"/>
        <v>7/2029</v>
      </c>
      <c r="L197" s="2">
        <v>7</v>
      </c>
      <c r="M197" s="2">
        <v>2029</v>
      </c>
      <c r="N197" s="2">
        <v>71</v>
      </c>
    </row>
    <row r="198" spans="11:14" ht="18" hidden="1" customHeight="1" x14ac:dyDescent="0.25">
      <c r="K198" s="2" t="str">
        <f t="shared" si="1"/>
        <v>8/2029</v>
      </c>
      <c r="L198" s="2">
        <v>8</v>
      </c>
      <c r="M198" s="2">
        <v>2029</v>
      </c>
      <c r="N198" s="2">
        <v>72</v>
      </c>
    </row>
    <row r="199" spans="11:14" ht="18" hidden="1" customHeight="1" x14ac:dyDescent="0.25">
      <c r="K199" s="2" t="str">
        <f t="shared" si="1"/>
        <v>9/2029</v>
      </c>
      <c r="L199" s="2">
        <v>9</v>
      </c>
      <c r="M199" s="2">
        <v>2029</v>
      </c>
      <c r="N199" s="2">
        <v>73</v>
      </c>
    </row>
    <row r="200" spans="11:14" ht="18" hidden="1" customHeight="1" x14ac:dyDescent="0.25">
      <c r="K200" s="2" t="str">
        <f t="shared" si="1"/>
        <v>10/2029</v>
      </c>
      <c r="L200" s="2">
        <v>10</v>
      </c>
      <c r="M200" s="2">
        <v>2029</v>
      </c>
      <c r="N200" s="2">
        <v>74</v>
      </c>
    </row>
    <row r="201" spans="11:14" ht="18" hidden="1" customHeight="1" x14ac:dyDescent="0.25">
      <c r="K201" s="2" t="str">
        <f t="shared" si="1"/>
        <v>11/2029</v>
      </c>
      <c r="L201" s="2">
        <v>11</v>
      </c>
      <c r="M201" s="2">
        <v>2029</v>
      </c>
      <c r="N201" s="2">
        <v>75</v>
      </c>
    </row>
    <row r="202" spans="11:14" ht="18" hidden="1" customHeight="1" x14ac:dyDescent="0.25">
      <c r="K202" s="2" t="str">
        <f t="shared" si="1"/>
        <v>12/2029</v>
      </c>
      <c r="L202" s="2">
        <v>12</v>
      </c>
      <c r="M202" s="2">
        <v>2029</v>
      </c>
      <c r="N202" s="2">
        <v>76</v>
      </c>
    </row>
    <row r="203" spans="11:14" ht="18" hidden="1" customHeight="1" x14ac:dyDescent="0.25">
      <c r="K203" s="2" t="str">
        <f t="shared" si="1"/>
        <v>1/2030</v>
      </c>
      <c r="L203" s="2">
        <v>1</v>
      </c>
      <c r="M203" s="46">
        <v>2030</v>
      </c>
      <c r="N203" s="2">
        <v>77</v>
      </c>
    </row>
    <row r="204" spans="11:14" ht="18" hidden="1" customHeight="1" x14ac:dyDescent="0.25">
      <c r="K204" s="2" t="str">
        <f t="shared" si="1"/>
        <v>2/2030</v>
      </c>
      <c r="L204" s="2">
        <v>2</v>
      </c>
      <c r="M204" s="2">
        <v>2030</v>
      </c>
      <c r="N204" s="2">
        <v>78</v>
      </c>
    </row>
    <row r="205" spans="11:14" ht="18" hidden="1" customHeight="1" x14ac:dyDescent="0.25">
      <c r="K205" s="2" t="str">
        <f t="shared" si="1"/>
        <v>3/2030</v>
      </c>
      <c r="L205" s="2">
        <v>3</v>
      </c>
      <c r="M205" s="2">
        <v>2030</v>
      </c>
      <c r="N205" s="2">
        <v>79</v>
      </c>
    </row>
    <row r="206" spans="11:14" ht="18" hidden="1" customHeight="1" x14ac:dyDescent="0.25">
      <c r="K206" s="2" t="str">
        <f t="shared" si="1"/>
        <v>4/2030</v>
      </c>
      <c r="L206" s="2">
        <v>4</v>
      </c>
      <c r="M206" s="2">
        <v>2030</v>
      </c>
      <c r="N206" s="2">
        <v>80</v>
      </c>
    </row>
    <row r="207" spans="11:14" ht="18" hidden="1" customHeight="1" x14ac:dyDescent="0.25">
      <c r="K207" s="2" t="str">
        <f t="shared" si="1"/>
        <v>5/2030</v>
      </c>
      <c r="L207" s="2">
        <v>5</v>
      </c>
      <c r="M207" s="2">
        <v>2030</v>
      </c>
      <c r="N207" s="2">
        <v>81</v>
      </c>
    </row>
    <row r="208" spans="11:14" ht="18" hidden="1" customHeight="1" x14ac:dyDescent="0.25">
      <c r="K208" s="2" t="str">
        <f t="shared" si="1"/>
        <v>6/2030</v>
      </c>
      <c r="L208" s="2">
        <v>6</v>
      </c>
      <c r="M208" s="2">
        <v>2030</v>
      </c>
      <c r="N208" s="2">
        <v>82</v>
      </c>
    </row>
    <row r="209" spans="11:14" ht="18" hidden="1" customHeight="1" x14ac:dyDescent="0.25">
      <c r="K209" s="2" t="str">
        <f t="shared" si="1"/>
        <v>7/2030</v>
      </c>
      <c r="L209" s="2">
        <v>7</v>
      </c>
      <c r="M209" s="2">
        <v>2030</v>
      </c>
      <c r="N209" s="2">
        <v>83</v>
      </c>
    </row>
    <row r="210" spans="11:14" ht="18" hidden="1" customHeight="1" x14ac:dyDescent="0.25">
      <c r="K210" s="2" t="str">
        <f t="shared" si="1"/>
        <v>8/2030</v>
      </c>
      <c r="L210" s="2">
        <v>8</v>
      </c>
      <c r="M210" s="2">
        <v>2030</v>
      </c>
      <c r="N210" s="2">
        <v>84</v>
      </c>
    </row>
    <row r="211" spans="11:14" ht="18" hidden="1" customHeight="1" x14ac:dyDescent="0.25">
      <c r="K211" s="2" t="str">
        <f t="shared" si="1"/>
        <v>9/2030</v>
      </c>
      <c r="L211" s="2">
        <v>9</v>
      </c>
      <c r="M211" s="2">
        <v>2030</v>
      </c>
      <c r="N211" s="2">
        <v>85</v>
      </c>
    </row>
    <row r="212" spans="11:14" ht="18" hidden="1" customHeight="1" x14ac:dyDescent="0.25">
      <c r="K212" s="2" t="str">
        <f t="shared" si="1"/>
        <v>10/2030</v>
      </c>
      <c r="L212" s="2">
        <v>10</v>
      </c>
      <c r="M212" s="2">
        <v>2030</v>
      </c>
      <c r="N212" s="2">
        <v>86</v>
      </c>
    </row>
    <row r="213" spans="11:14" ht="18" hidden="1" customHeight="1" x14ac:dyDescent="0.25">
      <c r="K213" s="2" t="str">
        <f t="shared" si="1"/>
        <v>11/2030</v>
      </c>
      <c r="L213" s="2">
        <v>11</v>
      </c>
      <c r="M213" s="2">
        <v>2030</v>
      </c>
      <c r="N213" s="2">
        <v>87</v>
      </c>
    </row>
    <row r="214" spans="11:14" ht="18" hidden="1" customHeight="1" x14ac:dyDescent="0.25">
      <c r="K214" s="2" t="str">
        <f t="shared" si="1"/>
        <v>12/2030</v>
      </c>
      <c r="L214" s="2">
        <v>12</v>
      </c>
      <c r="M214" s="2">
        <v>2030</v>
      </c>
      <c r="N214" s="2">
        <v>88</v>
      </c>
    </row>
    <row r="215" spans="11:14" ht="18" hidden="1" customHeight="1" x14ac:dyDescent="0.25">
      <c r="K215" s="2" t="str">
        <f t="shared" si="1"/>
        <v>1/2031</v>
      </c>
      <c r="L215" s="2">
        <v>1</v>
      </c>
      <c r="M215" s="46">
        <v>2031</v>
      </c>
      <c r="N215" s="2">
        <v>89</v>
      </c>
    </row>
    <row r="216" spans="11:14" ht="18" hidden="1" customHeight="1" x14ac:dyDescent="0.25">
      <c r="K216" s="2" t="str">
        <f t="shared" si="1"/>
        <v>2/2031</v>
      </c>
      <c r="L216" s="2">
        <v>2</v>
      </c>
      <c r="M216" s="2">
        <v>2031</v>
      </c>
      <c r="N216" s="2">
        <v>90</v>
      </c>
    </row>
    <row r="217" spans="11:14" ht="18" hidden="1" customHeight="1" x14ac:dyDescent="0.25">
      <c r="K217" s="2" t="str">
        <f t="shared" si="1"/>
        <v>3/2031</v>
      </c>
      <c r="L217" s="2">
        <v>3</v>
      </c>
      <c r="M217" s="2">
        <v>2031</v>
      </c>
      <c r="N217" s="2">
        <v>91</v>
      </c>
    </row>
    <row r="218" spans="11:14" ht="18" hidden="1" customHeight="1" x14ac:dyDescent="0.25">
      <c r="K218" s="2" t="str">
        <f t="shared" si="1"/>
        <v>4/2031</v>
      </c>
      <c r="L218" s="2">
        <v>4</v>
      </c>
      <c r="M218" s="2">
        <v>2031</v>
      </c>
      <c r="N218" s="2">
        <v>92</v>
      </c>
    </row>
    <row r="219" spans="11:14" ht="18" hidden="1" customHeight="1" x14ac:dyDescent="0.25">
      <c r="K219" s="2" t="str">
        <f t="shared" si="1"/>
        <v>5/2031</v>
      </c>
      <c r="L219" s="2">
        <v>5</v>
      </c>
      <c r="M219" s="2">
        <v>2031</v>
      </c>
      <c r="N219" s="2">
        <v>93</v>
      </c>
    </row>
    <row r="220" spans="11:14" ht="18" hidden="1" customHeight="1" x14ac:dyDescent="0.25">
      <c r="K220" s="2" t="str">
        <f t="shared" si="1"/>
        <v>6/2031</v>
      </c>
      <c r="L220" s="2">
        <v>6</v>
      </c>
      <c r="M220" s="2">
        <v>2031</v>
      </c>
      <c r="N220" s="2">
        <v>94</v>
      </c>
    </row>
    <row r="221" spans="11:14" ht="18" hidden="1" customHeight="1" x14ac:dyDescent="0.25">
      <c r="K221" s="2" t="str">
        <f t="shared" si="1"/>
        <v>7/2031</v>
      </c>
      <c r="L221" s="2">
        <v>7</v>
      </c>
      <c r="M221" s="2">
        <v>2031</v>
      </c>
      <c r="N221" s="2">
        <v>95</v>
      </c>
    </row>
    <row r="222" spans="11:14" ht="18" hidden="1" customHeight="1" x14ac:dyDescent="0.25">
      <c r="K222" s="2" t="str">
        <f t="shared" si="1"/>
        <v>8/2031</v>
      </c>
      <c r="L222" s="2">
        <v>8</v>
      </c>
      <c r="M222" s="2">
        <v>2031</v>
      </c>
      <c r="N222" s="2">
        <v>96</v>
      </c>
    </row>
    <row r="223" spans="11:14" ht="18" hidden="1" customHeight="1" x14ac:dyDescent="0.25">
      <c r="K223" s="2" t="str">
        <f t="shared" si="1"/>
        <v>9/2031</v>
      </c>
      <c r="L223" s="2">
        <v>9</v>
      </c>
      <c r="M223" s="2">
        <v>2031</v>
      </c>
      <c r="N223" s="2">
        <v>97</v>
      </c>
    </row>
    <row r="224" spans="11:14" ht="18" hidden="1" customHeight="1" x14ac:dyDescent="0.25">
      <c r="K224" s="2" t="str">
        <f t="shared" si="1"/>
        <v>10/2031</v>
      </c>
      <c r="L224" s="2">
        <v>10</v>
      </c>
      <c r="M224" s="2">
        <v>2031</v>
      </c>
      <c r="N224" s="2">
        <v>98</v>
      </c>
    </row>
    <row r="225" spans="11:14" ht="18" hidden="1" customHeight="1" x14ac:dyDescent="0.25">
      <c r="K225" s="2" t="str">
        <f t="shared" si="1"/>
        <v>11/2031</v>
      </c>
      <c r="L225" s="2">
        <v>11</v>
      </c>
      <c r="M225" s="2">
        <v>2031</v>
      </c>
      <c r="N225" s="2">
        <v>99</v>
      </c>
    </row>
    <row r="226" spans="11:14" ht="18" hidden="1" customHeight="1" x14ac:dyDescent="0.25">
      <c r="K226" s="2" t="str">
        <f t="shared" si="1"/>
        <v>12/2031</v>
      </c>
      <c r="L226" s="2">
        <v>12</v>
      </c>
      <c r="M226" s="2">
        <v>2031</v>
      </c>
      <c r="N226" s="2">
        <v>100</v>
      </c>
    </row>
    <row r="227" spans="11:14" ht="18" hidden="1" customHeight="1" x14ac:dyDescent="0.25">
      <c r="K227" s="2" t="str">
        <f t="shared" si="1"/>
        <v>1/2032</v>
      </c>
      <c r="L227" s="2">
        <v>1</v>
      </c>
      <c r="M227" s="2">
        <v>2032</v>
      </c>
      <c r="N227" s="2">
        <v>101</v>
      </c>
    </row>
    <row r="228" spans="11:14" ht="18" hidden="1" customHeight="1" x14ac:dyDescent="0.25">
      <c r="K228" s="2" t="str">
        <f t="shared" si="1"/>
        <v>2/2032</v>
      </c>
      <c r="L228" s="2">
        <v>2</v>
      </c>
      <c r="M228" s="2">
        <v>2032</v>
      </c>
      <c r="N228" s="2">
        <v>102</v>
      </c>
    </row>
    <row r="229" spans="11:14" ht="18" hidden="1" customHeight="1" x14ac:dyDescent="0.25">
      <c r="K229" s="2" t="str">
        <f t="shared" si="1"/>
        <v>3/2032</v>
      </c>
      <c r="L229" s="2">
        <v>3</v>
      </c>
      <c r="M229" s="2">
        <v>2032</v>
      </c>
      <c r="N229" s="2">
        <v>103</v>
      </c>
    </row>
    <row r="230" spans="11:14" ht="18" hidden="1" customHeight="1" x14ac:dyDescent="0.25">
      <c r="K230" s="2" t="str">
        <f t="shared" si="1"/>
        <v>4/2032</v>
      </c>
      <c r="L230" s="2">
        <v>4</v>
      </c>
      <c r="M230" s="2">
        <v>2032</v>
      </c>
      <c r="N230" s="2">
        <v>104</v>
      </c>
    </row>
    <row r="231" spans="11:14" ht="18" hidden="1" customHeight="1" x14ac:dyDescent="0.25">
      <c r="K231" s="2" t="str">
        <f t="shared" si="1"/>
        <v>5/2032</v>
      </c>
      <c r="L231" s="2">
        <v>5</v>
      </c>
      <c r="M231" s="2">
        <v>2032</v>
      </c>
      <c r="N231" s="2">
        <v>105</v>
      </c>
    </row>
    <row r="232" spans="11:14" ht="18" hidden="1" customHeight="1" x14ac:dyDescent="0.25">
      <c r="K232" s="2" t="str">
        <f t="shared" si="1"/>
        <v>6/2032</v>
      </c>
      <c r="L232" s="2">
        <v>6</v>
      </c>
      <c r="M232" s="2">
        <v>2032</v>
      </c>
      <c r="N232" s="2">
        <v>106</v>
      </c>
    </row>
    <row r="233" spans="11:14" ht="18" hidden="1" customHeight="1" x14ac:dyDescent="0.25">
      <c r="K233" s="2" t="str">
        <f t="shared" si="1"/>
        <v>7/2032</v>
      </c>
      <c r="L233" s="2">
        <v>7</v>
      </c>
      <c r="M233" s="2">
        <v>2032</v>
      </c>
      <c r="N233" s="2">
        <v>107</v>
      </c>
    </row>
    <row r="234" spans="11:14" ht="18" hidden="1" customHeight="1" x14ac:dyDescent="0.25">
      <c r="K234" s="2" t="str">
        <f t="shared" si="1"/>
        <v>8/2032</v>
      </c>
      <c r="L234" s="2">
        <v>8</v>
      </c>
      <c r="M234" s="2">
        <v>2032</v>
      </c>
      <c r="N234" s="2">
        <v>108</v>
      </c>
    </row>
    <row r="235" spans="11:14" ht="18" hidden="1" customHeight="1" x14ac:dyDescent="0.25">
      <c r="K235" s="2" t="str">
        <f t="shared" si="1"/>
        <v>9/2032</v>
      </c>
      <c r="L235" s="2">
        <v>9</v>
      </c>
      <c r="M235" s="2">
        <v>2032</v>
      </c>
      <c r="N235" s="2">
        <v>109</v>
      </c>
    </row>
    <row r="236" spans="11:14" ht="18" hidden="1" customHeight="1" x14ac:dyDescent="0.25">
      <c r="K236" s="2" t="str">
        <f t="shared" si="1"/>
        <v>10/2032</v>
      </c>
      <c r="L236" s="2">
        <v>10</v>
      </c>
      <c r="M236" s="2">
        <v>2032</v>
      </c>
      <c r="N236" s="2">
        <v>110</v>
      </c>
    </row>
    <row r="237" spans="11:14" ht="18" hidden="1" customHeight="1" x14ac:dyDescent="0.25">
      <c r="K237" s="2" t="str">
        <f t="shared" si="1"/>
        <v>11/2032</v>
      </c>
      <c r="L237" s="2">
        <v>11</v>
      </c>
      <c r="M237" s="2">
        <v>2032</v>
      </c>
      <c r="N237" s="2">
        <v>111</v>
      </c>
    </row>
    <row r="238" spans="11:14" ht="18" hidden="1" customHeight="1" x14ac:dyDescent="0.25">
      <c r="K238" s="2" t="str">
        <f t="shared" si="1"/>
        <v>12/2032</v>
      </c>
      <c r="L238" s="2">
        <v>12</v>
      </c>
      <c r="M238" s="2">
        <v>2032</v>
      </c>
      <c r="N238" s="2">
        <v>112</v>
      </c>
    </row>
    <row r="239" spans="11:14" ht="18" hidden="1" customHeight="1" x14ac:dyDescent="0.25">
      <c r="K239" s="2" t="str">
        <f t="shared" si="1"/>
        <v>1/2033</v>
      </c>
      <c r="L239" s="2">
        <v>1</v>
      </c>
      <c r="M239" s="2">
        <v>2033</v>
      </c>
      <c r="N239" s="2">
        <v>113</v>
      </c>
    </row>
    <row r="240" spans="11:14" ht="18" hidden="1" customHeight="1" x14ac:dyDescent="0.25">
      <c r="K240" s="2" t="str">
        <f t="shared" si="1"/>
        <v>2/2033</v>
      </c>
      <c r="L240" s="2">
        <v>2</v>
      </c>
      <c r="M240" s="2">
        <v>2033</v>
      </c>
      <c r="N240" s="2">
        <v>114</v>
      </c>
    </row>
    <row r="241" spans="11:14" ht="18" hidden="1" customHeight="1" x14ac:dyDescent="0.25">
      <c r="K241" s="2" t="str">
        <f t="shared" si="1"/>
        <v>3/2033</v>
      </c>
      <c r="L241" s="2">
        <v>3</v>
      </c>
      <c r="M241" s="2">
        <v>2033</v>
      </c>
      <c r="N241" s="2">
        <v>115</v>
      </c>
    </row>
    <row r="242" spans="11:14" ht="18" hidden="1" customHeight="1" x14ac:dyDescent="0.25">
      <c r="K242" s="2" t="str">
        <f t="shared" si="1"/>
        <v>4/2033</v>
      </c>
      <c r="L242" s="2">
        <v>4</v>
      </c>
      <c r="M242" s="2">
        <v>2033</v>
      </c>
      <c r="N242" s="2">
        <v>116</v>
      </c>
    </row>
    <row r="243" spans="11:14" ht="18" hidden="1" customHeight="1" x14ac:dyDescent="0.25">
      <c r="K243" s="2" t="str">
        <f t="shared" si="1"/>
        <v>5/2033</v>
      </c>
      <c r="L243" s="2">
        <v>5</v>
      </c>
      <c r="M243" s="2">
        <v>2033</v>
      </c>
      <c r="N243" s="2">
        <v>117</v>
      </c>
    </row>
    <row r="244" spans="11:14" ht="18" hidden="1" customHeight="1" x14ac:dyDescent="0.25">
      <c r="K244" s="2" t="str">
        <f t="shared" si="1"/>
        <v>6/2033</v>
      </c>
      <c r="L244" s="2">
        <v>6</v>
      </c>
      <c r="M244" s="2">
        <v>2033</v>
      </c>
      <c r="N244" s="2">
        <v>118</v>
      </c>
    </row>
    <row r="245" spans="11:14" ht="18" hidden="1" customHeight="1" x14ac:dyDescent="0.25">
      <c r="K245" s="2" t="str">
        <f t="shared" si="1"/>
        <v>7/2033</v>
      </c>
      <c r="L245" s="2">
        <v>7</v>
      </c>
      <c r="M245" s="2">
        <v>2033</v>
      </c>
      <c r="N245" s="2">
        <v>119</v>
      </c>
    </row>
    <row r="246" spans="11:14" ht="18" hidden="1" customHeight="1" x14ac:dyDescent="0.25">
      <c r="K246" s="2" t="str">
        <f t="shared" si="1"/>
        <v>8/2033</v>
      </c>
      <c r="L246" s="2">
        <v>8</v>
      </c>
      <c r="M246" s="2">
        <v>2033</v>
      </c>
      <c r="N246" s="2">
        <v>120</v>
      </c>
    </row>
    <row r="247" spans="11:14" ht="18" hidden="1" customHeight="1" x14ac:dyDescent="0.25">
      <c r="K247" s="2" t="str">
        <f t="shared" si="1"/>
        <v>9/2033</v>
      </c>
      <c r="L247" s="2">
        <v>9</v>
      </c>
      <c r="M247" s="2">
        <v>2033</v>
      </c>
      <c r="N247" s="2">
        <v>121</v>
      </c>
    </row>
    <row r="248" spans="11:14" ht="18" hidden="1" customHeight="1" x14ac:dyDescent="0.25">
      <c r="K248" s="2" t="str">
        <f t="shared" si="1"/>
        <v>10/2033</v>
      </c>
      <c r="L248" s="2">
        <v>10</v>
      </c>
      <c r="M248" s="2">
        <v>2033</v>
      </c>
      <c r="N248" s="2">
        <v>122</v>
      </c>
    </row>
    <row r="249" spans="11:14" ht="18" hidden="1" customHeight="1" x14ac:dyDescent="0.25">
      <c r="K249" s="2" t="str">
        <f t="shared" si="1"/>
        <v>11/2033</v>
      </c>
      <c r="L249" s="2">
        <v>11</v>
      </c>
      <c r="M249" s="2">
        <v>2033</v>
      </c>
      <c r="N249" s="2">
        <v>123</v>
      </c>
    </row>
    <row r="250" spans="11:14" ht="18" hidden="1" customHeight="1" x14ac:dyDescent="0.25">
      <c r="K250" s="2" t="str">
        <f t="shared" si="1"/>
        <v>12/2033</v>
      </c>
      <c r="L250" s="2">
        <v>12</v>
      </c>
      <c r="M250" s="2">
        <v>2033</v>
      </c>
      <c r="N250" s="2">
        <v>124</v>
      </c>
    </row>
    <row r="251" spans="11:14" ht="18" hidden="1" customHeight="1" x14ac:dyDescent="0.25">
      <c r="K251" s="2" t="str">
        <f t="shared" si="1"/>
        <v>1/2034</v>
      </c>
      <c r="L251" s="2">
        <v>1</v>
      </c>
      <c r="M251" s="2">
        <v>2034</v>
      </c>
      <c r="N251" s="2">
        <v>125</v>
      </c>
    </row>
    <row r="252" spans="11:14" ht="18" hidden="1" customHeight="1" x14ac:dyDescent="0.25">
      <c r="K252" s="2" t="str">
        <f t="shared" si="1"/>
        <v>2/2034</v>
      </c>
      <c r="L252" s="2">
        <v>2</v>
      </c>
      <c r="M252" s="2">
        <v>2034</v>
      </c>
      <c r="N252" s="2">
        <v>126</v>
      </c>
    </row>
    <row r="253" spans="11:14" ht="18" hidden="1" customHeight="1" x14ac:dyDescent="0.25">
      <c r="K253" s="2" t="str">
        <f t="shared" si="1"/>
        <v>3/2034</v>
      </c>
      <c r="L253" s="2">
        <v>3</v>
      </c>
      <c r="M253" s="2">
        <v>2034</v>
      </c>
      <c r="N253" s="2">
        <v>127</v>
      </c>
    </row>
    <row r="254" spans="11:14" ht="18" hidden="1" customHeight="1" x14ac:dyDescent="0.25">
      <c r="K254" s="2" t="str">
        <f t="shared" si="1"/>
        <v>4/2034</v>
      </c>
      <c r="L254" s="2">
        <v>4</v>
      </c>
      <c r="M254" s="2">
        <v>2034</v>
      </c>
      <c r="N254" s="2">
        <v>128</v>
      </c>
    </row>
    <row r="255" spans="11:14" ht="18" hidden="1" customHeight="1" x14ac:dyDescent="0.25">
      <c r="K255" s="2" t="str">
        <f t="shared" si="1"/>
        <v>5/2034</v>
      </c>
      <c r="L255" s="2">
        <v>5</v>
      </c>
      <c r="M255" s="2">
        <v>2034</v>
      </c>
      <c r="N255" s="2">
        <v>129</v>
      </c>
    </row>
    <row r="256" spans="11:14" ht="18" hidden="1" customHeight="1" x14ac:dyDescent="0.25">
      <c r="K256" s="2" t="str">
        <f t="shared" ref="K256:K319" si="2">CONCATENATE(L256,"/",M256)</f>
        <v>6/2034</v>
      </c>
      <c r="L256" s="2">
        <v>6</v>
      </c>
      <c r="M256" s="2">
        <v>2034</v>
      </c>
      <c r="N256" s="2">
        <v>130</v>
      </c>
    </row>
    <row r="257" spans="11:14" ht="18" hidden="1" customHeight="1" x14ac:dyDescent="0.25">
      <c r="K257" s="2" t="str">
        <f t="shared" si="2"/>
        <v>7/2034</v>
      </c>
      <c r="L257" s="2">
        <v>7</v>
      </c>
      <c r="M257" s="2">
        <v>2034</v>
      </c>
      <c r="N257" s="2">
        <v>131</v>
      </c>
    </row>
    <row r="258" spans="11:14" ht="18" hidden="1" customHeight="1" x14ac:dyDescent="0.25">
      <c r="K258" s="2" t="str">
        <f t="shared" si="2"/>
        <v>8/2034</v>
      </c>
      <c r="L258" s="2">
        <v>8</v>
      </c>
      <c r="M258" s="2">
        <v>2034</v>
      </c>
      <c r="N258" s="2">
        <v>132</v>
      </c>
    </row>
    <row r="259" spans="11:14" ht="18" hidden="1" customHeight="1" x14ac:dyDescent="0.25">
      <c r="K259" s="2" t="str">
        <f t="shared" si="2"/>
        <v>9/2034</v>
      </c>
      <c r="L259" s="2">
        <v>9</v>
      </c>
      <c r="M259" s="2">
        <v>2034</v>
      </c>
      <c r="N259" s="2">
        <v>133</v>
      </c>
    </row>
    <row r="260" spans="11:14" ht="18" hidden="1" customHeight="1" x14ac:dyDescent="0.25">
      <c r="K260" s="2" t="str">
        <f t="shared" si="2"/>
        <v>10/2034</v>
      </c>
      <c r="L260" s="2">
        <v>10</v>
      </c>
      <c r="M260" s="2">
        <v>2034</v>
      </c>
      <c r="N260" s="2">
        <v>134</v>
      </c>
    </row>
    <row r="261" spans="11:14" ht="18" hidden="1" customHeight="1" x14ac:dyDescent="0.25">
      <c r="K261" s="2" t="str">
        <f t="shared" si="2"/>
        <v>11/2034</v>
      </c>
      <c r="L261" s="2">
        <v>11</v>
      </c>
      <c r="M261" s="2">
        <v>2034</v>
      </c>
      <c r="N261" s="2">
        <v>135</v>
      </c>
    </row>
    <row r="262" spans="11:14" ht="18" hidden="1" customHeight="1" x14ac:dyDescent="0.25">
      <c r="K262" s="2" t="str">
        <f t="shared" si="2"/>
        <v>12/2034</v>
      </c>
      <c r="L262" s="2">
        <v>12</v>
      </c>
      <c r="M262" s="2">
        <v>2034</v>
      </c>
      <c r="N262" s="2">
        <v>136</v>
      </c>
    </row>
    <row r="263" spans="11:14" ht="18" hidden="1" customHeight="1" x14ac:dyDescent="0.25">
      <c r="K263" s="2" t="str">
        <f t="shared" si="2"/>
        <v>1/2035</v>
      </c>
      <c r="L263" s="2">
        <v>1</v>
      </c>
      <c r="M263" s="2">
        <v>2035</v>
      </c>
      <c r="N263" s="2">
        <v>137</v>
      </c>
    </row>
    <row r="264" spans="11:14" ht="18" hidden="1" customHeight="1" x14ac:dyDescent="0.25">
      <c r="K264" s="2" t="str">
        <f t="shared" si="2"/>
        <v>2/2035</v>
      </c>
      <c r="L264" s="2">
        <v>2</v>
      </c>
      <c r="M264" s="2">
        <v>2035</v>
      </c>
      <c r="N264" s="2">
        <v>138</v>
      </c>
    </row>
    <row r="265" spans="11:14" ht="18" hidden="1" customHeight="1" x14ac:dyDescent="0.25">
      <c r="K265" s="2" t="str">
        <f t="shared" si="2"/>
        <v>3/2035</v>
      </c>
      <c r="L265" s="2">
        <v>3</v>
      </c>
      <c r="M265" s="2">
        <v>2035</v>
      </c>
      <c r="N265" s="2">
        <v>139</v>
      </c>
    </row>
    <row r="266" spans="11:14" ht="18" hidden="1" customHeight="1" x14ac:dyDescent="0.25">
      <c r="K266" s="2" t="str">
        <f t="shared" si="2"/>
        <v>4/2035</v>
      </c>
      <c r="L266" s="2">
        <v>4</v>
      </c>
      <c r="M266" s="2">
        <v>2035</v>
      </c>
      <c r="N266" s="2">
        <v>140</v>
      </c>
    </row>
    <row r="267" spans="11:14" ht="18" hidden="1" customHeight="1" x14ac:dyDescent="0.25">
      <c r="K267" s="2" t="str">
        <f t="shared" si="2"/>
        <v>5/2035</v>
      </c>
      <c r="L267" s="2">
        <v>5</v>
      </c>
      <c r="M267" s="2">
        <v>2035</v>
      </c>
      <c r="N267" s="2">
        <v>141</v>
      </c>
    </row>
    <row r="268" spans="11:14" ht="18" hidden="1" customHeight="1" x14ac:dyDescent="0.25">
      <c r="K268" s="2" t="str">
        <f t="shared" si="2"/>
        <v>6/2035</v>
      </c>
      <c r="L268" s="2">
        <v>6</v>
      </c>
      <c r="M268" s="2">
        <v>2035</v>
      </c>
      <c r="N268" s="2">
        <v>142</v>
      </c>
    </row>
    <row r="269" spans="11:14" ht="18" hidden="1" customHeight="1" x14ac:dyDescent="0.25">
      <c r="K269" s="2" t="str">
        <f t="shared" si="2"/>
        <v>7/2035</v>
      </c>
      <c r="L269" s="2">
        <v>7</v>
      </c>
      <c r="M269" s="2">
        <v>2035</v>
      </c>
      <c r="N269" s="2">
        <v>143</v>
      </c>
    </row>
    <row r="270" spans="11:14" ht="18" hidden="1" customHeight="1" x14ac:dyDescent="0.25">
      <c r="K270" s="2" t="str">
        <f t="shared" si="2"/>
        <v>8/2035</v>
      </c>
      <c r="L270" s="2">
        <v>8</v>
      </c>
      <c r="M270" s="2">
        <v>2035</v>
      </c>
      <c r="N270" s="2">
        <v>144</v>
      </c>
    </row>
    <row r="271" spans="11:14" ht="18" hidden="1" customHeight="1" x14ac:dyDescent="0.25">
      <c r="K271" s="2" t="str">
        <f t="shared" si="2"/>
        <v>9/2035</v>
      </c>
      <c r="L271" s="2">
        <v>9</v>
      </c>
      <c r="M271" s="2">
        <v>2035</v>
      </c>
      <c r="N271" s="2">
        <v>145</v>
      </c>
    </row>
    <row r="272" spans="11:14" ht="18" hidden="1" customHeight="1" x14ac:dyDescent="0.25">
      <c r="K272" s="2" t="str">
        <f t="shared" si="2"/>
        <v>10/2035</v>
      </c>
      <c r="L272" s="2">
        <v>10</v>
      </c>
      <c r="M272" s="2">
        <v>2035</v>
      </c>
      <c r="N272" s="2">
        <v>146</v>
      </c>
    </row>
    <row r="273" spans="11:14" ht="18" hidden="1" customHeight="1" x14ac:dyDescent="0.25">
      <c r="K273" s="2" t="str">
        <f t="shared" si="2"/>
        <v>11/2035</v>
      </c>
      <c r="L273" s="2">
        <v>11</v>
      </c>
      <c r="M273" s="2">
        <v>2035</v>
      </c>
      <c r="N273" s="2">
        <v>147</v>
      </c>
    </row>
    <row r="274" spans="11:14" ht="18" hidden="1" customHeight="1" x14ac:dyDescent="0.25">
      <c r="K274" s="2" t="str">
        <f t="shared" si="2"/>
        <v>12/2035</v>
      </c>
      <c r="L274" s="2">
        <v>12</v>
      </c>
      <c r="M274" s="2">
        <v>2035</v>
      </c>
      <c r="N274" s="2">
        <v>148</v>
      </c>
    </row>
    <row r="275" spans="11:14" ht="18" hidden="1" customHeight="1" x14ac:dyDescent="0.25">
      <c r="K275" s="2" t="str">
        <f t="shared" si="2"/>
        <v>1/2036</v>
      </c>
      <c r="L275" s="2">
        <v>1</v>
      </c>
      <c r="M275" s="2">
        <v>2036</v>
      </c>
      <c r="N275" s="2">
        <v>149</v>
      </c>
    </row>
    <row r="276" spans="11:14" ht="18" hidden="1" customHeight="1" x14ac:dyDescent="0.25">
      <c r="K276" s="2" t="str">
        <f t="shared" si="2"/>
        <v>2/2036</v>
      </c>
      <c r="L276" s="2">
        <v>2</v>
      </c>
      <c r="M276" s="2">
        <v>2036</v>
      </c>
      <c r="N276" s="2">
        <v>150</v>
      </c>
    </row>
    <row r="277" spans="11:14" ht="18" hidden="1" customHeight="1" x14ac:dyDescent="0.25">
      <c r="K277" s="2" t="str">
        <f t="shared" si="2"/>
        <v>3/2036</v>
      </c>
      <c r="L277" s="2">
        <v>3</v>
      </c>
      <c r="M277" s="2">
        <v>2036</v>
      </c>
      <c r="N277" s="2">
        <v>151</v>
      </c>
    </row>
    <row r="278" spans="11:14" ht="18" hidden="1" customHeight="1" x14ac:dyDescent="0.25">
      <c r="K278" s="2" t="str">
        <f t="shared" si="2"/>
        <v>4/2036</v>
      </c>
      <c r="L278" s="2">
        <v>4</v>
      </c>
      <c r="M278" s="2">
        <v>2036</v>
      </c>
      <c r="N278" s="2">
        <v>152</v>
      </c>
    </row>
    <row r="279" spans="11:14" ht="18" hidden="1" customHeight="1" x14ac:dyDescent="0.25">
      <c r="K279" s="2" t="str">
        <f t="shared" si="2"/>
        <v>5/2036</v>
      </c>
      <c r="L279" s="2">
        <v>5</v>
      </c>
      <c r="M279" s="2">
        <v>2036</v>
      </c>
      <c r="N279" s="2">
        <v>153</v>
      </c>
    </row>
    <row r="280" spans="11:14" ht="18" hidden="1" customHeight="1" x14ac:dyDescent="0.25">
      <c r="K280" s="2" t="str">
        <f t="shared" si="2"/>
        <v>6/2036</v>
      </c>
      <c r="L280" s="2">
        <v>6</v>
      </c>
      <c r="M280" s="2">
        <v>2036</v>
      </c>
      <c r="N280" s="2">
        <v>154</v>
      </c>
    </row>
    <row r="281" spans="11:14" ht="18" hidden="1" customHeight="1" x14ac:dyDescent="0.25">
      <c r="K281" s="2" t="str">
        <f t="shared" si="2"/>
        <v>7/2036</v>
      </c>
      <c r="L281" s="2">
        <v>7</v>
      </c>
      <c r="M281" s="2">
        <v>2036</v>
      </c>
      <c r="N281" s="2">
        <v>155</v>
      </c>
    </row>
    <row r="282" spans="11:14" ht="18" hidden="1" customHeight="1" x14ac:dyDescent="0.25">
      <c r="K282" s="2" t="str">
        <f t="shared" si="2"/>
        <v>8/2036</v>
      </c>
      <c r="L282" s="2">
        <v>8</v>
      </c>
      <c r="M282" s="2">
        <v>2036</v>
      </c>
      <c r="N282" s="2">
        <v>156</v>
      </c>
    </row>
    <row r="283" spans="11:14" ht="18" hidden="1" customHeight="1" x14ac:dyDescent="0.25">
      <c r="K283" s="2" t="str">
        <f t="shared" si="2"/>
        <v>9/2036</v>
      </c>
      <c r="L283" s="2">
        <v>9</v>
      </c>
      <c r="M283" s="2">
        <v>2036</v>
      </c>
      <c r="N283" s="2">
        <v>157</v>
      </c>
    </row>
    <row r="284" spans="11:14" ht="18" hidden="1" customHeight="1" x14ac:dyDescent="0.25">
      <c r="K284" s="2" t="str">
        <f t="shared" si="2"/>
        <v>10/2036</v>
      </c>
      <c r="L284" s="2">
        <v>10</v>
      </c>
      <c r="M284" s="2">
        <v>2036</v>
      </c>
      <c r="N284" s="2">
        <v>158</v>
      </c>
    </row>
    <row r="285" spans="11:14" ht="18" hidden="1" customHeight="1" x14ac:dyDescent="0.25">
      <c r="K285" s="2" t="str">
        <f t="shared" si="2"/>
        <v>11/2036</v>
      </c>
      <c r="L285" s="2">
        <v>11</v>
      </c>
      <c r="M285" s="2">
        <v>2036</v>
      </c>
      <c r="N285" s="2">
        <v>159</v>
      </c>
    </row>
    <row r="286" spans="11:14" ht="18" hidden="1" customHeight="1" x14ac:dyDescent="0.25">
      <c r="K286" s="2" t="str">
        <f t="shared" si="2"/>
        <v>12/2036</v>
      </c>
      <c r="L286" s="2">
        <v>12</v>
      </c>
      <c r="M286" s="2">
        <v>2036</v>
      </c>
      <c r="N286" s="2">
        <v>160</v>
      </c>
    </row>
    <row r="287" spans="11:14" ht="18" hidden="1" customHeight="1" x14ac:dyDescent="0.25">
      <c r="K287" s="2" t="str">
        <f t="shared" si="2"/>
        <v>1/2037</v>
      </c>
      <c r="L287" s="2">
        <v>1</v>
      </c>
      <c r="M287" s="2">
        <v>2037</v>
      </c>
      <c r="N287" s="2">
        <v>161</v>
      </c>
    </row>
    <row r="288" spans="11:14" ht="18" hidden="1" customHeight="1" x14ac:dyDescent="0.25">
      <c r="K288" s="2" t="str">
        <f t="shared" si="2"/>
        <v>2/2037</v>
      </c>
      <c r="L288" s="2">
        <v>2</v>
      </c>
      <c r="M288" s="2">
        <v>2037</v>
      </c>
      <c r="N288" s="2">
        <v>162</v>
      </c>
    </row>
    <row r="289" spans="11:14" ht="18" hidden="1" customHeight="1" x14ac:dyDescent="0.25">
      <c r="K289" s="2" t="str">
        <f t="shared" si="2"/>
        <v>3/2037</v>
      </c>
      <c r="L289" s="2">
        <v>3</v>
      </c>
      <c r="M289" s="2">
        <v>2037</v>
      </c>
      <c r="N289" s="2">
        <v>163</v>
      </c>
    </row>
    <row r="290" spans="11:14" ht="18" hidden="1" customHeight="1" x14ac:dyDescent="0.25">
      <c r="K290" s="2" t="str">
        <f t="shared" si="2"/>
        <v>4/2037</v>
      </c>
      <c r="L290" s="2">
        <v>4</v>
      </c>
      <c r="M290" s="2">
        <v>2037</v>
      </c>
      <c r="N290" s="2">
        <v>164</v>
      </c>
    </row>
    <row r="291" spans="11:14" ht="18" hidden="1" customHeight="1" x14ac:dyDescent="0.25">
      <c r="K291" s="2" t="str">
        <f t="shared" si="2"/>
        <v>5/2037</v>
      </c>
      <c r="L291" s="2">
        <v>5</v>
      </c>
      <c r="M291" s="2">
        <v>2037</v>
      </c>
      <c r="N291" s="2">
        <v>165</v>
      </c>
    </row>
    <row r="292" spans="11:14" ht="18" hidden="1" customHeight="1" x14ac:dyDescent="0.25">
      <c r="K292" s="2" t="str">
        <f t="shared" si="2"/>
        <v>6/2037</v>
      </c>
      <c r="L292" s="2">
        <v>6</v>
      </c>
      <c r="M292" s="2">
        <v>2037</v>
      </c>
      <c r="N292" s="2">
        <v>166</v>
      </c>
    </row>
    <row r="293" spans="11:14" ht="18" hidden="1" customHeight="1" x14ac:dyDescent="0.25">
      <c r="K293" s="2" t="str">
        <f t="shared" si="2"/>
        <v>7/2037</v>
      </c>
      <c r="L293" s="2">
        <v>7</v>
      </c>
      <c r="M293" s="2">
        <v>2037</v>
      </c>
      <c r="N293" s="2">
        <v>167</v>
      </c>
    </row>
    <row r="294" spans="11:14" ht="18" hidden="1" customHeight="1" x14ac:dyDescent="0.25">
      <c r="K294" s="2" t="str">
        <f t="shared" si="2"/>
        <v>8/2037</v>
      </c>
      <c r="L294" s="2">
        <v>8</v>
      </c>
      <c r="M294" s="2">
        <v>2037</v>
      </c>
      <c r="N294" s="2">
        <v>168</v>
      </c>
    </row>
    <row r="295" spans="11:14" ht="18" hidden="1" customHeight="1" x14ac:dyDescent="0.25">
      <c r="K295" s="2" t="str">
        <f t="shared" si="2"/>
        <v>9/2037</v>
      </c>
      <c r="L295" s="2">
        <v>9</v>
      </c>
      <c r="M295" s="2">
        <v>2037</v>
      </c>
      <c r="N295" s="2">
        <v>169</v>
      </c>
    </row>
    <row r="296" spans="11:14" ht="18" hidden="1" customHeight="1" x14ac:dyDescent="0.25">
      <c r="K296" s="2" t="str">
        <f t="shared" si="2"/>
        <v>10/2037</v>
      </c>
      <c r="L296" s="2">
        <v>10</v>
      </c>
      <c r="M296" s="2">
        <v>2037</v>
      </c>
      <c r="N296" s="2">
        <v>170</v>
      </c>
    </row>
    <row r="297" spans="11:14" ht="18" hidden="1" customHeight="1" x14ac:dyDescent="0.25">
      <c r="K297" s="2" t="str">
        <f t="shared" si="2"/>
        <v>11/2037</v>
      </c>
      <c r="L297" s="2">
        <v>11</v>
      </c>
      <c r="M297" s="2">
        <v>2037</v>
      </c>
      <c r="N297" s="2">
        <v>171</v>
      </c>
    </row>
    <row r="298" spans="11:14" ht="18" hidden="1" customHeight="1" x14ac:dyDescent="0.25">
      <c r="K298" s="2" t="str">
        <f t="shared" si="2"/>
        <v>12/2037</v>
      </c>
      <c r="L298" s="2">
        <v>12</v>
      </c>
      <c r="M298" s="2">
        <v>2037</v>
      </c>
      <c r="N298" s="2">
        <v>172</v>
      </c>
    </row>
    <row r="299" spans="11:14" ht="18" hidden="1" customHeight="1" x14ac:dyDescent="0.25">
      <c r="K299" s="2" t="str">
        <f t="shared" si="2"/>
        <v>1/2038</v>
      </c>
      <c r="L299" s="2">
        <v>1</v>
      </c>
      <c r="M299" s="2">
        <v>2038</v>
      </c>
      <c r="N299" s="2">
        <v>173</v>
      </c>
    </row>
    <row r="300" spans="11:14" ht="18" hidden="1" customHeight="1" x14ac:dyDescent="0.25">
      <c r="K300" s="2" t="str">
        <f t="shared" si="2"/>
        <v>2/2038</v>
      </c>
      <c r="L300" s="2">
        <v>2</v>
      </c>
      <c r="M300" s="2">
        <v>2038</v>
      </c>
      <c r="N300" s="2">
        <v>174</v>
      </c>
    </row>
    <row r="301" spans="11:14" ht="18" hidden="1" customHeight="1" x14ac:dyDescent="0.25">
      <c r="K301" s="2" t="str">
        <f t="shared" si="2"/>
        <v>3/2038</v>
      </c>
      <c r="L301" s="2">
        <v>3</v>
      </c>
      <c r="M301" s="2">
        <v>2038</v>
      </c>
      <c r="N301" s="2">
        <v>175</v>
      </c>
    </row>
    <row r="302" spans="11:14" ht="18" hidden="1" customHeight="1" x14ac:dyDescent="0.25">
      <c r="K302" s="2" t="str">
        <f t="shared" si="2"/>
        <v>4/2038</v>
      </c>
      <c r="L302" s="2">
        <v>4</v>
      </c>
      <c r="M302" s="2">
        <v>2038</v>
      </c>
      <c r="N302" s="2">
        <v>176</v>
      </c>
    </row>
    <row r="303" spans="11:14" ht="18" hidden="1" customHeight="1" x14ac:dyDescent="0.25">
      <c r="K303" s="2" t="str">
        <f t="shared" si="2"/>
        <v>5/2038</v>
      </c>
      <c r="L303" s="2">
        <v>5</v>
      </c>
      <c r="M303" s="2">
        <v>2038</v>
      </c>
      <c r="N303" s="2">
        <v>177</v>
      </c>
    </row>
    <row r="304" spans="11:14" ht="18" hidden="1" customHeight="1" x14ac:dyDescent="0.25">
      <c r="K304" s="2" t="str">
        <f t="shared" si="2"/>
        <v>6/2038</v>
      </c>
      <c r="L304" s="2">
        <v>6</v>
      </c>
      <c r="M304" s="2">
        <v>2038</v>
      </c>
      <c r="N304" s="2">
        <v>178</v>
      </c>
    </row>
    <row r="305" spans="11:14" ht="18" hidden="1" customHeight="1" x14ac:dyDescent="0.25">
      <c r="K305" s="2" t="str">
        <f t="shared" si="2"/>
        <v>7/2038</v>
      </c>
      <c r="L305" s="2">
        <v>7</v>
      </c>
      <c r="M305" s="2">
        <v>2038</v>
      </c>
      <c r="N305" s="2">
        <v>179</v>
      </c>
    </row>
    <row r="306" spans="11:14" ht="18" hidden="1" customHeight="1" x14ac:dyDescent="0.25">
      <c r="K306" s="2" t="str">
        <f t="shared" si="2"/>
        <v>8/2038</v>
      </c>
      <c r="L306" s="2">
        <v>8</v>
      </c>
      <c r="M306" s="2">
        <v>2038</v>
      </c>
      <c r="N306" s="2">
        <v>180</v>
      </c>
    </row>
    <row r="307" spans="11:14" ht="18" hidden="1" customHeight="1" x14ac:dyDescent="0.25">
      <c r="K307" s="2" t="str">
        <f t="shared" si="2"/>
        <v>9/2038</v>
      </c>
      <c r="L307" s="2">
        <v>9</v>
      </c>
      <c r="M307" s="2">
        <v>2038</v>
      </c>
      <c r="N307" s="2">
        <v>181</v>
      </c>
    </row>
    <row r="308" spans="11:14" ht="18" hidden="1" customHeight="1" x14ac:dyDescent="0.25">
      <c r="K308" s="2" t="str">
        <f t="shared" si="2"/>
        <v>10/2038</v>
      </c>
      <c r="L308" s="2">
        <v>10</v>
      </c>
      <c r="M308" s="2">
        <v>2038</v>
      </c>
      <c r="N308" s="2">
        <v>182</v>
      </c>
    </row>
    <row r="309" spans="11:14" ht="18" hidden="1" customHeight="1" x14ac:dyDescent="0.25">
      <c r="K309" s="2" t="str">
        <f t="shared" si="2"/>
        <v>11/2038</v>
      </c>
      <c r="L309" s="2">
        <v>11</v>
      </c>
      <c r="M309" s="2">
        <v>2038</v>
      </c>
      <c r="N309" s="2">
        <v>183</v>
      </c>
    </row>
    <row r="310" spans="11:14" ht="18" hidden="1" customHeight="1" x14ac:dyDescent="0.25">
      <c r="K310" s="2" t="str">
        <f t="shared" si="2"/>
        <v>12/2038</v>
      </c>
      <c r="L310" s="2">
        <v>12</v>
      </c>
      <c r="M310" s="2">
        <v>2038</v>
      </c>
      <c r="N310" s="2">
        <v>184</v>
      </c>
    </row>
    <row r="311" spans="11:14" ht="18" hidden="1" customHeight="1" x14ac:dyDescent="0.25">
      <c r="K311" s="2" t="str">
        <f t="shared" si="2"/>
        <v>1/2039</v>
      </c>
      <c r="L311" s="2">
        <v>1</v>
      </c>
      <c r="M311" s="2">
        <v>2039</v>
      </c>
      <c r="N311" s="2">
        <v>185</v>
      </c>
    </row>
    <row r="312" spans="11:14" ht="18" hidden="1" customHeight="1" x14ac:dyDescent="0.25">
      <c r="K312" s="2" t="str">
        <f t="shared" si="2"/>
        <v>2/2039</v>
      </c>
      <c r="L312" s="2">
        <v>2</v>
      </c>
      <c r="M312" s="2">
        <v>2039</v>
      </c>
      <c r="N312" s="2">
        <v>186</v>
      </c>
    </row>
    <row r="313" spans="11:14" ht="18" hidden="1" customHeight="1" x14ac:dyDescent="0.25">
      <c r="K313" s="2" t="str">
        <f t="shared" si="2"/>
        <v>3/2039</v>
      </c>
      <c r="L313" s="2">
        <v>3</v>
      </c>
      <c r="M313" s="2">
        <v>2039</v>
      </c>
      <c r="N313" s="2">
        <v>187</v>
      </c>
    </row>
    <row r="314" spans="11:14" ht="18" hidden="1" customHeight="1" x14ac:dyDescent="0.25">
      <c r="K314" s="2" t="str">
        <f t="shared" si="2"/>
        <v>4/2039</v>
      </c>
      <c r="L314" s="2">
        <v>4</v>
      </c>
      <c r="M314" s="2">
        <v>2039</v>
      </c>
      <c r="N314" s="2">
        <v>188</v>
      </c>
    </row>
    <row r="315" spans="11:14" ht="18" hidden="1" customHeight="1" x14ac:dyDescent="0.25">
      <c r="K315" s="2" t="str">
        <f t="shared" si="2"/>
        <v>5/2039</v>
      </c>
      <c r="L315" s="2">
        <v>5</v>
      </c>
      <c r="M315" s="2">
        <v>2039</v>
      </c>
      <c r="N315" s="2">
        <v>189</v>
      </c>
    </row>
    <row r="316" spans="11:14" ht="18" hidden="1" customHeight="1" x14ac:dyDescent="0.25">
      <c r="K316" s="2" t="str">
        <f t="shared" si="2"/>
        <v>6/2039</v>
      </c>
      <c r="L316" s="2">
        <v>6</v>
      </c>
      <c r="M316" s="2">
        <v>2039</v>
      </c>
      <c r="N316" s="2">
        <v>190</v>
      </c>
    </row>
    <row r="317" spans="11:14" ht="18" hidden="1" customHeight="1" x14ac:dyDescent="0.25">
      <c r="K317" s="2" t="str">
        <f t="shared" si="2"/>
        <v>7/2039</v>
      </c>
      <c r="L317" s="2">
        <v>7</v>
      </c>
      <c r="M317" s="2">
        <v>2039</v>
      </c>
      <c r="N317" s="2">
        <v>191</v>
      </c>
    </row>
    <row r="318" spans="11:14" ht="18" hidden="1" customHeight="1" x14ac:dyDescent="0.25">
      <c r="K318" s="2" t="str">
        <f t="shared" si="2"/>
        <v>8/2039</v>
      </c>
      <c r="L318" s="2">
        <v>8</v>
      </c>
      <c r="M318" s="2">
        <v>2039</v>
      </c>
      <c r="N318" s="2">
        <v>192</v>
      </c>
    </row>
    <row r="319" spans="11:14" ht="18" hidden="1" customHeight="1" x14ac:dyDescent="0.25">
      <c r="K319" s="2" t="str">
        <f t="shared" si="2"/>
        <v>9/2039</v>
      </c>
      <c r="L319" s="2">
        <v>9</v>
      </c>
      <c r="M319" s="2">
        <v>2039</v>
      </c>
      <c r="N319" s="2">
        <v>193</v>
      </c>
    </row>
    <row r="320" spans="11:14" ht="18" hidden="1" customHeight="1" x14ac:dyDescent="0.25">
      <c r="K320" s="2" t="str">
        <f t="shared" ref="K320:K383" si="3">CONCATENATE(L320,"/",M320)</f>
        <v>10/2039</v>
      </c>
      <c r="L320" s="2">
        <v>10</v>
      </c>
      <c r="M320" s="2">
        <v>2039</v>
      </c>
      <c r="N320" s="2">
        <v>194</v>
      </c>
    </row>
    <row r="321" spans="11:14" ht="18" hidden="1" customHeight="1" x14ac:dyDescent="0.25">
      <c r="K321" s="2" t="str">
        <f t="shared" si="3"/>
        <v>11/2039</v>
      </c>
      <c r="L321" s="2">
        <v>11</v>
      </c>
      <c r="M321" s="2">
        <v>2039</v>
      </c>
      <c r="N321" s="2">
        <v>195</v>
      </c>
    </row>
    <row r="322" spans="11:14" ht="18" hidden="1" customHeight="1" x14ac:dyDescent="0.25">
      <c r="K322" s="2" t="str">
        <f t="shared" si="3"/>
        <v>12/2039</v>
      </c>
      <c r="L322" s="2">
        <v>12</v>
      </c>
      <c r="M322" s="2">
        <v>2039</v>
      </c>
      <c r="N322" s="2">
        <v>196</v>
      </c>
    </row>
    <row r="323" spans="11:14" ht="18" hidden="1" customHeight="1" x14ac:dyDescent="0.25">
      <c r="K323" s="2" t="str">
        <f t="shared" si="3"/>
        <v>1/2040</v>
      </c>
      <c r="L323" s="2">
        <v>1</v>
      </c>
      <c r="M323" s="2">
        <v>2040</v>
      </c>
      <c r="N323" s="2">
        <v>197</v>
      </c>
    </row>
    <row r="324" spans="11:14" ht="18" hidden="1" customHeight="1" x14ac:dyDescent="0.25">
      <c r="K324" s="2" t="str">
        <f t="shared" si="3"/>
        <v>2/2040</v>
      </c>
      <c r="L324" s="2">
        <v>2</v>
      </c>
      <c r="M324" s="2">
        <v>2040</v>
      </c>
      <c r="N324" s="2">
        <v>198</v>
      </c>
    </row>
    <row r="325" spans="11:14" ht="18" hidden="1" customHeight="1" x14ac:dyDescent="0.25">
      <c r="K325" s="2" t="str">
        <f t="shared" si="3"/>
        <v>3/2040</v>
      </c>
      <c r="L325" s="2">
        <v>3</v>
      </c>
      <c r="M325" s="2">
        <v>2040</v>
      </c>
      <c r="N325" s="2">
        <v>199</v>
      </c>
    </row>
    <row r="326" spans="11:14" ht="18" hidden="1" customHeight="1" x14ac:dyDescent="0.25">
      <c r="K326" s="2" t="str">
        <f t="shared" si="3"/>
        <v>4/2040</v>
      </c>
      <c r="L326" s="2">
        <v>4</v>
      </c>
      <c r="M326" s="2">
        <v>2040</v>
      </c>
      <c r="N326" s="2">
        <v>200</v>
      </c>
    </row>
    <row r="327" spans="11:14" ht="18" hidden="1" customHeight="1" x14ac:dyDescent="0.25">
      <c r="K327" s="2" t="str">
        <f t="shared" si="3"/>
        <v>5/2040</v>
      </c>
      <c r="L327" s="2">
        <v>5</v>
      </c>
      <c r="M327" s="2">
        <v>2040</v>
      </c>
      <c r="N327" s="2">
        <v>201</v>
      </c>
    </row>
    <row r="328" spans="11:14" ht="18" hidden="1" customHeight="1" x14ac:dyDescent="0.25">
      <c r="K328" s="2" t="str">
        <f t="shared" si="3"/>
        <v>6/2040</v>
      </c>
      <c r="L328" s="2">
        <v>6</v>
      </c>
      <c r="M328" s="2">
        <v>2040</v>
      </c>
      <c r="N328" s="2">
        <v>202</v>
      </c>
    </row>
    <row r="329" spans="11:14" ht="18" hidden="1" customHeight="1" x14ac:dyDescent="0.25">
      <c r="K329" s="2" t="str">
        <f t="shared" si="3"/>
        <v>7/2040</v>
      </c>
      <c r="L329" s="2">
        <v>7</v>
      </c>
      <c r="M329" s="2">
        <v>2040</v>
      </c>
      <c r="N329" s="2">
        <v>203</v>
      </c>
    </row>
    <row r="330" spans="11:14" ht="18" hidden="1" customHeight="1" x14ac:dyDescent="0.25">
      <c r="K330" s="2" t="str">
        <f t="shared" si="3"/>
        <v>8/2040</v>
      </c>
      <c r="L330" s="2">
        <v>8</v>
      </c>
      <c r="M330" s="2">
        <v>2040</v>
      </c>
      <c r="N330" s="2">
        <v>204</v>
      </c>
    </row>
    <row r="331" spans="11:14" ht="18" hidden="1" customHeight="1" x14ac:dyDescent="0.25">
      <c r="K331" s="2" t="str">
        <f t="shared" si="3"/>
        <v>9/2040</v>
      </c>
      <c r="L331" s="2">
        <v>9</v>
      </c>
      <c r="M331" s="2">
        <v>2040</v>
      </c>
      <c r="N331" s="2">
        <v>205</v>
      </c>
    </row>
    <row r="332" spans="11:14" ht="18" hidden="1" customHeight="1" x14ac:dyDescent="0.25">
      <c r="K332" s="2" t="str">
        <f t="shared" si="3"/>
        <v>10/2040</v>
      </c>
      <c r="L332" s="2">
        <v>10</v>
      </c>
      <c r="M332" s="2">
        <v>2040</v>
      </c>
      <c r="N332" s="2">
        <v>206</v>
      </c>
    </row>
    <row r="333" spans="11:14" ht="18" hidden="1" customHeight="1" x14ac:dyDescent="0.25">
      <c r="K333" s="2" t="str">
        <f t="shared" si="3"/>
        <v>11/2040</v>
      </c>
      <c r="L333" s="2">
        <v>11</v>
      </c>
      <c r="M333" s="2">
        <v>2040</v>
      </c>
      <c r="N333" s="2">
        <v>207</v>
      </c>
    </row>
    <row r="334" spans="11:14" ht="18" hidden="1" customHeight="1" x14ac:dyDescent="0.25">
      <c r="K334" s="2" t="str">
        <f t="shared" si="3"/>
        <v>12/2040</v>
      </c>
      <c r="L334" s="2">
        <v>12</v>
      </c>
      <c r="M334" s="2">
        <v>2040</v>
      </c>
      <c r="N334" s="2">
        <v>208</v>
      </c>
    </row>
    <row r="335" spans="11:14" ht="18" hidden="1" customHeight="1" x14ac:dyDescent="0.25">
      <c r="K335" s="2" t="str">
        <f t="shared" si="3"/>
        <v>1/2041</v>
      </c>
      <c r="L335" s="2">
        <v>1</v>
      </c>
      <c r="M335" s="2">
        <v>2041</v>
      </c>
      <c r="N335" s="2">
        <v>209</v>
      </c>
    </row>
    <row r="336" spans="11:14" ht="18" hidden="1" customHeight="1" x14ac:dyDescent="0.25">
      <c r="K336" s="2" t="str">
        <f t="shared" si="3"/>
        <v>2/2041</v>
      </c>
      <c r="L336" s="2">
        <v>2</v>
      </c>
      <c r="M336" s="2">
        <v>2041</v>
      </c>
      <c r="N336" s="2">
        <v>210</v>
      </c>
    </row>
    <row r="337" spans="11:14" ht="18" hidden="1" customHeight="1" x14ac:dyDescent="0.25">
      <c r="K337" s="2" t="str">
        <f t="shared" si="3"/>
        <v>3/2041</v>
      </c>
      <c r="L337" s="2">
        <v>3</v>
      </c>
      <c r="M337" s="2">
        <v>2041</v>
      </c>
      <c r="N337" s="2">
        <v>211</v>
      </c>
    </row>
    <row r="338" spans="11:14" ht="18" hidden="1" customHeight="1" x14ac:dyDescent="0.25">
      <c r="K338" s="2" t="str">
        <f t="shared" si="3"/>
        <v>4/2041</v>
      </c>
      <c r="L338" s="2">
        <v>4</v>
      </c>
      <c r="M338" s="2">
        <v>2041</v>
      </c>
      <c r="N338" s="2">
        <v>212</v>
      </c>
    </row>
    <row r="339" spans="11:14" ht="18" hidden="1" customHeight="1" x14ac:dyDescent="0.25">
      <c r="K339" s="2" t="str">
        <f t="shared" si="3"/>
        <v>5/2041</v>
      </c>
      <c r="L339" s="2">
        <v>5</v>
      </c>
      <c r="M339" s="2">
        <v>2041</v>
      </c>
      <c r="N339" s="2">
        <v>213</v>
      </c>
    </row>
    <row r="340" spans="11:14" ht="18" hidden="1" customHeight="1" x14ac:dyDescent="0.25">
      <c r="K340" s="2" t="str">
        <f t="shared" si="3"/>
        <v>6/2041</v>
      </c>
      <c r="L340" s="2">
        <v>6</v>
      </c>
      <c r="M340" s="2">
        <v>2041</v>
      </c>
      <c r="N340" s="2">
        <v>214</v>
      </c>
    </row>
    <row r="341" spans="11:14" ht="18" hidden="1" customHeight="1" x14ac:dyDescent="0.25">
      <c r="K341" s="2" t="str">
        <f t="shared" si="3"/>
        <v>7/2041</v>
      </c>
      <c r="L341" s="2">
        <v>7</v>
      </c>
      <c r="M341" s="2">
        <v>2041</v>
      </c>
      <c r="N341" s="2">
        <v>215</v>
      </c>
    </row>
    <row r="342" spans="11:14" ht="18" hidden="1" customHeight="1" x14ac:dyDescent="0.25">
      <c r="K342" s="2" t="str">
        <f t="shared" si="3"/>
        <v>8/2041</v>
      </c>
      <c r="L342" s="2">
        <v>8</v>
      </c>
      <c r="M342" s="2">
        <v>2041</v>
      </c>
      <c r="N342" s="2">
        <v>216</v>
      </c>
    </row>
    <row r="343" spans="11:14" ht="18" hidden="1" customHeight="1" x14ac:dyDescent="0.25">
      <c r="K343" s="2" t="str">
        <f t="shared" si="3"/>
        <v>9/2041</v>
      </c>
      <c r="L343" s="2">
        <v>9</v>
      </c>
      <c r="M343" s="2">
        <v>2041</v>
      </c>
      <c r="N343" s="2">
        <v>217</v>
      </c>
    </row>
    <row r="344" spans="11:14" ht="18" hidden="1" customHeight="1" x14ac:dyDescent="0.25">
      <c r="K344" s="2" t="str">
        <f t="shared" si="3"/>
        <v>10/2041</v>
      </c>
      <c r="L344" s="2">
        <v>10</v>
      </c>
      <c r="M344" s="2">
        <v>2041</v>
      </c>
      <c r="N344" s="2">
        <v>218</v>
      </c>
    </row>
    <row r="345" spans="11:14" ht="18" hidden="1" customHeight="1" x14ac:dyDescent="0.25">
      <c r="K345" s="2" t="str">
        <f t="shared" si="3"/>
        <v>11/2041</v>
      </c>
      <c r="L345" s="2">
        <v>11</v>
      </c>
      <c r="M345" s="2">
        <v>2041</v>
      </c>
      <c r="N345" s="2">
        <v>219</v>
      </c>
    </row>
    <row r="346" spans="11:14" ht="18" hidden="1" customHeight="1" x14ac:dyDescent="0.25">
      <c r="K346" s="2" t="str">
        <f t="shared" si="3"/>
        <v>12/2041</v>
      </c>
      <c r="L346" s="2">
        <v>12</v>
      </c>
      <c r="M346" s="2">
        <v>2041</v>
      </c>
      <c r="N346" s="2">
        <v>220</v>
      </c>
    </row>
    <row r="347" spans="11:14" ht="18" hidden="1" customHeight="1" x14ac:dyDescent="0.25">
      <c r="K347" s="2" t="str">
        <f t="shared" si="3"/>
        <v>1/2042</v>
      </c>
      <c r="L347" s="2">
        <v>1</v>
      </c>
      <c r="M347" s="2">
        <v>2042</v>
      </c>
      <c r="N347" s="2">
        <v>221</v>
      </c>
    </row>
    <row r="348" spans="11:14" ht="18" hidden="1" customHeight="1" x14ac:dyDescent="0.25">
      <c r="K348" s="2" t="str">
        <f t="shared" si="3"/>
        <v>2/2042</v>
      </c>
      <c r="L348" s="2">
        <v>2</v>
      </c>
      <c r="M348" s="2">
        <v>2042</v>
      </c>
      <c r="N348" s="2">
        <v>222</v>
      </c>
    </row>
    <row r="349" spans="11:14" ht="18" hidden="1" customHeight="1" x14ac:dyDescent="0.25">
      <c r="K349" s="2" t="str">
        <f t="shared" si="3"/>
        <v>3/2042</v>
      </c>
      <c r="L349" s="2">
        <v>3</v>
      </c>
      <c r="M349" s="2">
        <v>2042</v>
      </c>
      <c r="N349" s="2">
        <v>223</v>
      </c>
    </row>
    <row r="350" spans="11:14" ht="18" hidden="1" customHeight="1" x14ac:dyDescent="0.25">
      <c r="K350" s="2" t="str">
        <f t="shared" si="3"/>
        <v>4/2042</v>
      </c>
      <c r="L350" s="2">
        <v>4</v>
      </c>
      <c r="M350" s="2">
        <v>2042</v>
      </c>
      <c r="N350" s="2">
        <v>224</v>
      </c>
    </row>
    <row r="351" spans="11:14" ht="18" hidden="1" customHeight="1" x14ac:dyDescent="0.25">
      <c r="K351" s="2" t="str">
        <f t="shared" si="3"/>
        <v>5/2042</v>
      </c>
      <c r="L351" s="2">
        <v>5</v>
      </c>
      <c r="M351" s="2">
        <v>2042</v>
      </c>
      <c r="N351" s="2">
        <v>225</v>
      </c>
    </row>
    <row r="352" spans="11:14" ht="18" hidden="1" customHeight="1" x14ac:dyDescent="0.25">
      <c r="K352" s="2" t="str">
        <f t="shared" si="3"/>
        <v>6/2042</v>
      </c>
      <c r="L352" s="2">
        <v>6</v>
      </c>
      <c r="M352" s="2">
        <v>2042</v>
      </c>
      <c r="N352" s="2">
        <v>226</v>
      </c>
    </row>
    <row r="353" spans="11:14" ht="18" hidden="1" customHeight="1" x14ac:dyDescent="0.25">
      <c r="K353" s="2" t="str">
        <f t="shared" si="3"/>
        <v>7/2042</v>
      </c>
      <c r="L353" s="2">
        <v>7</v>
      </c>
      <c r="M353" s="2">
        <v>2042</v>
      </c>
      <c r="N353" s="2">
        <v>227</v>
      </c>
    </row>
    <row r="354" spans="11:14" ht="18" hidden="1" customHeight="1" x14ac:dyDescent="0.25">
      <c r="K354" s="2" t="str">
        <f t="shared" si="3"/>
        <v>8/2042</v>
      </c>
      <c r="L354" s="2">
        <v>8</v>
      </c>
      <c r="M354" s="2">
        <v>2042</v>
      </c>
      <c r="N354" s="2">
        <v>228</v>
      </c>
    </row>
    <row r="355" spans="11:14" ht="18" hidden="1" customHeight="1" x14ac:dyDescent="0.25">
      <c r="K355" s="2" t="str">
        <f t="shared" si="3"/>
        <v>9/2042</v>
      </c>
      <c r="L355" s="2">
        <v>9</v>
      </c>
      <c r="M355" s="2">
        <v>2042</v>
      </c>
      <c r="N355" s="2">
        <v>229</v>
      </c>
    </row>
    <row r="356" spans="11:14" ht="18" hidden="1" customHeight="1" x14ac:dyDescent="0.25">
      <c r="K356" s="2" t="str">
        <f t="shared" si="3"/>
        <v>10/2042</v>
      </c>
      <c r="L356" s="2">
        <v>10</v>
      </c>
      <c r="M356" s="2">
        <v>2042</v>
      </c>
      <c r="N356" s="2">
        <v>230</v>
      </c>
    </row>
    <row r="357" spans="11:14" ht="18" hidden="1" customHeight="1" x14ac:dyDescent="0.25">
      <c r="K357" s="2" t="str">
        <f t="shared" si="3"/>
        <v>11/2042</v>
      </c>
      <c r="L357" s="2">
        <v>11</v>
      </c>
      <c r="M357" s="2">
        <v>2042</v>
      </c>
      <c r="N357" s="2">
        <v>231</v>
      </c>
    </row>
    <row r="358" spans="11:14" ht="18" hidden="1" customHeight="1" x14ac:dyDescent="0.25">
      <c r="K358" s="2" t="str">
        <f t="shared" si="3"/>
        <v>12/2042</v>
      </c>
      <c r="L358" s="2">
        <v>12</v>
      </c>
      <c r="M358" s="2">
        <v>2042</v>
      </c>
      <c r="N358" s="2">
        <v>232</v>
      </c>
    </row>
    <row r="359" spans="11:14" ht="18" hidden="1" customHeight="1" x14ac:dyDescent="0.25">
      <c r="K359" s="2" t="str">
        <f t="shared" si="3"/>
        <v>1/2043</v>
      </c>
      <c r="L359" s="2">
        <v>1</v>
      </c>
      <c r="M359" s="2">
        <v>2043</v>
      </c>
      <c r="N359" s="2">
        <v>233</v>
      </c>
    </row>
    <row r="360" spans="11:14" ht="18" hidden="1" customHeight="1" x14ac:dyDescent="0.25">
      <c r="K360" s="2" t="str">
        <f t="shared" si="3"/>
        <v>2/2043</v>
      </c>
      <c r="L360" s="2">
        <v>2</v>
      </c>
      <c r="M360" s="2">
        <v>2043</v>
      </c>
      <c r="N360" s="2">
        <v>234</v>
      </c>
    </row>
    <row r="361" spans="11:14" ht="18" hidden="1" customHeight="1" x14ac:dyDescent="0.25">
      <c r="K361" s="2" t="str">
        <f t="shared" si="3"/>
        <v>3/2043</v>
      </c>
      <c r="L361" s="2">
        <v>3</v>
      </c>
      <c r="M361" s="2">
        <v>2043</v>
      </c>
      <c r="N361" s="2">
        <v>235</v>
      </c>
    </row>
    <row r="362" spans="11:14" ht="18" hidden="1" customHeight="1" x14ac:dyDescent="0.25">
      <c r="K362" s="2" t="str">
        <f t="shared" si="3"/>
        <v>4/2043</v>
      </c>
      <c r="L362" s="2">
        <v>4</v>
      </c>
      <c r="M362" s="2">
        <v>2043</v>
      </c>
      <c r="N362" s="2">
        <v>236</v>
      </c>
    </row>
    <row r="363" spans="11:14" ht="18" hidden="1" customHeight="1" x14ac:dyDescent="0.25">
      <c r="K363" s="2" t="str">
        <f t="shared" si="3"/>
        <v>5/2043</v>
      </c>
      <c r="L363" s="2">
        <v>5</v>
      </c>
      <c r="M363" s="2">
        <v>2043</v>
      </c>
      <c r="N363" s="2">
        <v>237</v>
      </c>
    </row>
    <row r="364" spans="11:14" ht="18" hidden="1" customHeight="1" x14ac:dyDescent="0.25">
      <c r="K364" s="2" t="str">
        <f t="shared" si="3"/>
        <v>6/2043</v>
      </c>
      <c r="L364" s="2">
        <v>6</v>
      </c>
      <c r="M364" s="2">
        <v>2043</v>
      </c>
      <c r="N364" s="2">
        <v>238</v>
      </c>
    </row>
    <row r="365" spans="11:14" ht="18" hidden="1" customHeight="1" x14ac:dyDescent="0.25">
      <c r="K365" s="2" t="str">
        <f t="shared" si="3"/>
        <v>7/2043</v>
      </c>
      <c r="L365" s="2">
        <v>7</v>
      </c>
      <c r="M365" s="2">
        <v>2043</v>
      </c>
      <c r="N365" s="2">
        <v>239</v>
      </c>
    </row>
    <row r="366" spans="11:14" ht="18" hidden="1" customHeight="1" x14ac:dyDescent="0.25">
      <c r="K366" s="2" t="str">
        <f t="shared" si="3"/>
        <v>8/2043</v>
      </c>
      <c r="L366" s="2">
        <v>8</v>
      </c>
      <c r="M366" s="2">
        <v>2043</v>
      </c>
      <c r="N366" s="2">
        <v>240</v>
      </c>
    </row>
    <row r="367" spans="11:14" ht="18" hidden="1" customHeight="1" x14ac:dyDescent="0.25">
      <c r="K367" s="2" t="str">
        <f t="shared" si="3"/>
        <v>9/2043</v>
      </c>
      <c r="L367" s="2">
        <v>9</v>
      </c>
      <c r="M367" s="2">
        <v>2043</v>
      </c>
      <c r="N367" s="2">
        <v>241</v>
      </c>
    </row>
    <row r="368" spans="11:14" ht="18" hidden="1" customHeight="1" x14ac:dyDescent="0.25">
      <c r="K368" s="2" t="str">
        <f t="shared" si="3"/>
        <v>10/2043</v>
      </c>
      <c r="L368" s="2">
        <v>10</v>
      </c>
      <c r="M368" s="2">
        <v>2043</v>
      </c>
      <c r="N368" s="2">
        <v>242</v>
      </c>
    </row>
    <row r="369" spans="11:14" ht="18" hidden="1" customHeight="1" x14ac:dyDescent="0.25">
      <c r="K369" s="2" t="str">
        <f t="shared" si="3"/>
        <v>11/2043</v>
      </c>
      <c r="L369" s="2">
        <v>11</v>
      </c>
      <c r="M369" s="2">
        <v>2043</v>
      </c>
      <c r="N369" s="2">
        <v>243</v>
      </c>
    </row>
    <row r="370" spans="11:14" ht="18" hidden="1" customHeight="1" x14ac:dyDescent="0.25">
      <c r="K370" s="2" t="str">
        <f t="shared" si="3"/>
        <v>12/2043</v>
      </c>
      <c r="L370" s="2">
        <v>12</v>
      </c>
      <c r="M370" s="2">
        <v>2043</v>
      </c>
      <c r="N370" s="2">
        <v>244</v>
      </c>
    </row>
    <row r="371" spans="11:14" ht="18" hidden="1" customHeight="1" x14ac:dyDescent="0.25">
      <c r="K371" s="2" t="str">
        <f t="shared" si="3"/>
        <v>1/2044</v>
      </c>
      <c r="L371" s="2">
        <v>1</v>
      </c>
      <c r="M371" s="2">
        <v>2044</v>
      </c>
      <c r="N371" s="2">
        <v>245</v>
      </c>
    </row>
    <row r="372" spans="11:14" ht="18" hidden="1" customHeight="1" x14ac:dyDescent="0.25">
      <c r="K372" s="2" t="str">
        <f t="shared" si="3"/>
        <v>2/2044</v>
      </c>
      <c r="L372" s="2">
        <v>2</v>
      </c>
      <c r="M372" s="2">
        <v>2044</v>
      </c>
      <c r="N372" s="2">
        <v>246</v>
      </c>
    </row>
    <row r="373" spans="11:14" ht="18" hidden="1" customHeight="1" x14ac:dyDescent="0.25">
      <c r="K373" s="2" t="str">
        <f t="shared" si="3"/>
        <v>3/2044</v>
      </c>
      <c r="L373" s="2">
        <v>3</v>
      </c>
      <c r="M373" s="2">
        <v>2044</v>
      </c>
      <c r="N373" s="2">
        <v>247</v>
      </c>
    </row>
    <row r="374" spans="11:14" ht="18" hidden="1" customHeight="1" x14ac:dyDescent="0.25">
      <c r="K374" s="2" t="str">
        <f t="shared" si="3"/>
        <v>4/2044</v>
      </c>
      <c r="L374" s="2">
        <v>4</v>
      </c>
      <c r="M374" s="2">
        <v>2044</v>
      </c>
      <c r="N374" s="2">
        <v>248</v>
      </c>
    </row>
    <row r="375" spans="11:14" ht="18" hidden="1" customHeight="1" x14ac:dyDescent="0.25">
      <c r="K375" s="2" t="str">
        <f t="shared" si="3"/>
        <v>5/2044</v>
      </c>
      <c r="L375" s="2">
        <v>5</v>
      </c>
      <c r="M375" s="2">
        <v>2044</v>
      </c>
      <c r="N375" s="2">
        <v>249</v>
      </c>
    </row>
    <row r="376" spans="11:14" ht="18" hidden="1" customHeight="1" x14ac:dyDescent="0.25">
      <c r="K376" s="2" t="str">
        <f t="shared" si="3"/>
        <v>6/2044</v>
      </c>
      <c r="L376" s="2">
        <v>6</v>
      </c>
      <c r="M376" s="2">
        <v>2044</v>
      </c>
      <c r="N376" s="2">
        <v>250</v>
      </c>
    </row>
    <row r="377" spans="11:14" ht="18" hidden="1" customHeight="1" x14ac:dyDescent="0.25">
      <c r="K377" s="2" t="str">
        <f t="shared" si="3"/>
        <v>7/2044</v>
      </c>
      <c r="L377" s="2">
        <v>7</v>
      </c>
      <c r="M377" s="2">
        <v>2044</v>
      </c>
      <c r="N377" s="2">
        <v>251</v>
      </c>
    </row>
    <row r="378" spans="11:14" ht="18" hidden="1" customHeight="1" x14ac:dyDescent="0.25">
      <c r="K378" s="2" t="str">
        <f t="shared" si="3"/>
        <v>8/2044</v>
      </c>
      <c r="L378" s="2">
        <v>8</v>
      </c>
      <c r="M378" s="2">
        <v>2044</v>
      </c>
      <c r="N378" s="2">
        <v>252</v>
      </c>
    </row>
    <row r="379" spans="11:14" ht="18" hidden="1" customHeight="1" x14ac:dyDescent="0.25">
      <c r="K379" s="2" t="str">
        <f t="shared" si="3"/>
        <v>9/2044</v>
      </c>
      <c r="L379" s="2">
        <v>9</v>
      </c>
      <c r="M379" s="2">
        <v>2044</v>
      </c>
      <c r="N379" s="2">
        <v>253</v>
      </c>
    </row>
    <row r="380" spans="11:14" ht="18" hidden="1" customHeight="1" x14ac:dyDescent="0.25">
      <c r="K380" s="2" t="str">
        <f t="shared" si="3"/>
        <v>10/2044</v>
      </c>
      <c r="L380" s="2">
        <v>10</v>
      </c>
      <c r="M380" s="2">
        <v>2044</v>
      </c>
      <c r="N380" s="2">
        <v>254</v>
      </c>
    </row>
    <row r="381" spans="11:14" ht="18" hidden="1" customHeight="1" x14ac:dyDescent="0.25">
      <c r="K381" s="2" t="str">
        <f t="shared" si="3"/>
        <v>11/2044</v>
      </c>
      <c r="L381" s="2">
        <v>11</v>
      </c>
      <c r="M381" s="2">
        <v>2044</v>
      </c>
      <c r="N381" s="2">
        <v>255</v>
      </c>
    </row>
    <row r="382" spans="11:14" ht="18" hidden="1" customHeight="1" x14ac:dyDescent="0.25">
      <c r="K382" s="2" t="str">
        <f t="shared" si="3"/>
        <v>12/2044</v>
      </c>
      <c r="L382" s="2">
        <v>12</v>
      </c>
      <c r="M382" s="2">
        <v>2044</v>
      </c>
      <c r="N382" s="2">
        <v>256</v>
      </c>
    </row>
    <row r="383" spans="11:14" ht="18" hidden="1" customHeight="1" x14ac:dyDescent="0.25">
      <c r="K383" s="2" t="str">
        <f t="shared" si="3"/>
        <v>1/2045</v>
      </c>
      <c r="L383" s="2">
        <v>1</v>
      </c>
      <c r="M383" s="2">
        <v>2045</v>
      </c>
      <c r="N383" s="2">
        <v>257</v>
      </c>
    </row>
    <row r="384" spans="11:14" ht="18" hidden="1" customHeight="1" x14ac:dyDescent="0.25">
      <c r="K384" s="2" t="str">
        <f t="shared" ref="K384:K447" si="4">CONCATENATE(L384,"/",M384)</f>
        <v>2/2045</v>
      </c>
      <c r="L384" s="2">
        <v>2</v>
      </c>
      <c r="M384" s="2">
        <v>2045</v>
      </c>
      <c r="N384" s="2">
        <v>258</v>
      </c>
    </row>
    <row r="385" spans="11:14" ht="18" hidden="1" customHeight="1" x14ac:dyDescent="0.25">
      <c r="K385" s="2" t="str">
        <f t="shared" si="4"/>
        <v>3/2045</v>
      </c>
      <c r="L385" s="2">
        <v>3</v>
      </c>
      <c r="M385" s="2">
        <v>2045</v>
      </c>
      <c r="N385" s="2">
        <v>259</v>
      </c>
    </row>
    <row r="386" spans="11:14" ht="18" hidden="1" customHeight="1" x14ac:dyDescent="0.25">
      <c r="K386" s="2" t="str">
        <f t="shared" si="4"/>
        <v>4/2045</v>
      </c>
      <c r="L386" s="2">
        <v>4</v>
      </c>
      <c r="M386" s="2">
        <v>2045</v>
      </c>
      <c r="N386" s="2">
        <v>260</v>
      </c>
    </row>
    <row r="387" spans="11:14" ht="18" hidden="1" customHeight="1" x14ac:dyDescent="0.25">
      <c r="K387" s="2" t="str">
        <f t="shared" si="4"/>
        <v>5/2045</v>
      </c>
      <c r="L387" s="2">
        <v>5</v>
      </c>
      <c r="M387" s="2">
        <v>2045</v>
      </c>
      <c r="N387" s="2">
        <v>261</v>
      </c>
    </row>
    <row r="388" spans="11:14" ht="18" hidden="1" customHeight="1" x14ac:dyDescent="0.25">
      <c r="K388" s="2" t="str">
        <f t="shared" si="4"/>
        <v>6/2045</v>
      </c>
      <c r="L388" s="2">
        <v>6</v>
      </c>
      <c r="M388" s="2">
        <v>2045</v>
      </c>
      <c r="N388" s="2">
        <v>262</v>
      </c>
    </row>
    <row r="389" spans="11:14" ht="18" hidden="1" customHeight="1" x14ac:dyDescent="0.25">
      <c r="K389" s="2" t="str">
        <f t="shared" si="4"/>
        <v>7/2045</v>
      </c>
      <c r="L389" s="2">
        <v>7</v>
      </c>
      <c r="M389" s="2">
        <v>2045</v>
      </c>
      <c r="N389" s="2">
        <v>263</v>
      </c>
    </row>
    <row r="390" spans="11:14" ht="18" hidden="1" customHeight="1" x14ac:dyDescent="0.25">
      <c r="K390" s="2" t="str">
        <f t="shared" si="4"/>
        <v>8/2045</v>
      </c>
      <c r="L390" s="2">
        <v>8</v>
      </c>
      <c r="M390" s="2">
        <v>2045</v>
      </c>
      <c r="N390" s="2">
        <v>264</v>
      </c>
    </row>
    <row r="391" spans="11:14" ht="18" hidden="1" customHeight="1" x14ac:dyDescent="0.25">
      <c r="K391" s="2" t="str">
        <f t="shared" si="4"/>
        <v>9/2045</v>
      </c>
      <c r="L391" s="2">
        <v>9</v>
      </c>
      <c r="M391" s="2">
        <v>2045</v>
      </c>
      <c r="N391" s="2">
        <v>265</v>
      </c>
    </row>
    <row r="392" spans="11:14" ht="18" hidden="1" customHeight="1" x14ac:dyDescent="0.25">
      <c r="K392" s="2" t="str">
        <f t="shared" si="4"/>
        <v>10/2045</v>
      </c>
      <c r="L392" s="2">
        <v>10</v>
      </c>
      <c r="M392" s="2">
        <v>2045</v>
      </c>
      <c r="N392" s="2">
        <v>266</v>
      </c>
    </row>
    <row r="393" spans="11:14" ht="18" hidden="1" customHeight="1" x14ac:dyDescent="0.25">
      <c r="K393" s="2" t="str">
        <f t="shared" si="4"/>
        <v>11/2045</v>
      </c>
      <c r="L393" s="2">
        <v>11</v>
      </c>
      <c r="M393" s="2">
        <v>2045</v>
      </c>
      <c r="N393" s="2">
        <v>267</v>
      </c>
    </row>
    <row r="394" spans="11:14" ht="18" hidden="1" customHeight="1" x14ac:dyDescent="0.25">
      <c r="K394" s="2" t="str">
        <f t="shared" si="4"/>
        <v>12/2045</v>
      </c>
      <c r="L394" s="2">
        <v>12</v>
      </c>
      <c r="M394" s="2">
        <v>2045</v>
      </c>
      <c r="N394" s="2">
        <v>268</v>
      </c>
    </row>
    <row r="395" spans="11:14" ht="18" hidden="1" customHeight="1" x14ac:dyDescent="0.25">
      <c r="K395" s="2" t="str">
        <f t="shared" si="4"/>
        <v>1/2046</v>
      </c>
      <c r="L395" s="2">
        <v>1</v>
      </c>
      <c r="M395" s="2">
        <v>2046</v>
      </c>
      <c r="N395" s="2">
        <v>269</v>
      </c>
    </row>
    <row r="396" spans="11:14" ht="18" hidden="1" customHeight="1" x14ac:dyDescent="0.25">
      <c r="K396" s="2" t="str">
        <f t="shared" si="4"/>
        <v>2/2046</v>
      </c>
      <c r="L396" s="2">
        <v>2</v>
      </c>
      <c r="M396" s="2">
        <v>2046</v>
      </c>
      <c r="N396" s="2">
        <v>270</v>
      </c>
    </row>
    <row r="397" spans="11:14" ht="18" hidden="1" customHeight="1" x14ac:dyDescent="0.25">
      <c r="K397" s="2" t="str">
        <f t="shared" si="4"/>
        <v>3/2046</v>
      </c>
      <c r="L397" s="2">
        <v>3</v>
      </c>
      <c r="M397" s="2">
        <v>2046</v>
      </c>
      <c r="N397" s="2">
        <v>271</v>
      </c>
    </row>
    <row r="398" spans="11:14" ht="18" hidden="1" customHeight="1" x14ac:dyDescent="0.25">
      <c r="K398" s="2" t="str">
        <f t="shared" si="4"/>
        <v>4/2046</v>
      </c>
      <c r="L398" s="2">
        <v>4</v>
      </c>
      <c r="M398" s="2">
        <v>2046</v>
      </c>
      <c r="N398" s="2">
        <v>272</v>
      </c>
    </row>
    <row r="399" spans="11:14" ht="18" hidden="1" customHeight="1" x14ac:dyDescent="0.25">
      <c r="K399" s="2" t="str">
        <f t="shared" si="4"/>
        <v>5/2046</v>
      </c>
      <c r="L399" s="2">
        <v>5</v>
      </c>
      <c r="M399" s="2">
        <v>2046</v>
      </c>
      <c r="N399" s="2">
        <v>273</v>
      </c>
    </row>
    <row r="400" spans="11:14" ht="18" hidden="1" customHeight="1" x14ac:dyDescent="0.25">
      <c r="K400" s="2" t="str">
        <f t="shared" si="4"/>
        <v>6/2046</v>
      </c>
      <c r="L400" s="2">
        <v>6</v>
      </c>
      <c r="M400" s="2">
        <v>2046</v>
      </c>
      <c r="N400" s="2">
        <v>274</v>
      </c>
    </row>
    <row r="401" spans="11:14" ht="18" hidden="1" customHeight="1" x14ac:dyDescent="0.25">
      <c r="K401" s="2" t="str">
        <f t="shared" si="4"/>
        <v>7/2046</v>
      </c>
      <c r="L401" s="2">
        <v>7</v>
      </c>
      <c r="M401" s="2">
        <v>2046</v>
      </c>
      <c r="N401" s="2">
        <v>275</v>
      </c>
    </row>
    <row r="402" spans="11:14" ht="18" hidden="1" customHeight="1" x14ac:dyDescent="0.25">
      <c r="K402" s="2" t="str">
        <f t="shared" si="4"/>
        <v>8/2046</v>
      </c>
      <c r="L402" s="2">
        <v>8</v>
      </c>
      <c r="M402" s="2">
        <v>2046</v>
      </c>
      <c r="N402" s="2">
        <v>276</v>
      </c>
    </row>
    <row r="403" spans="11:14" ht="18" hidden="1" customHeight="1" x14ac:dyDescent="0.25">
      <c r="K403" s="2" t="str">
        <f t="shared" si="4"/>
        <v>9/2046</v>
      </c>
      <c r="L403" s="2">
        <v>9</v>
      </c>
      <c r="M403" s="2">
        <v>2046</v>
      </c>
      <c r="N403" s="2">
        <v>277</v>
      </c>
    </row>
    <row r="404" spans="11:14" ht="18" hidden="1" customHeight="1" x14ac:dyDescent="0.25">
      <c r="K404" s="2" t="str">
        <f t="shared" si="4"/>
        <v>10/2046</v>
      </c>
      <c r="L404" s="2">
        <v>10</v>
      </c>
      <c r="M404" s="2">
        <v>2046</v>
      </c>
      <c r="N404" s="2">
        <v>278</v>
      </c>
    </row>
    <row r="405" spans="11:14" ht="18" hidden="1" customHeight="1" x14ac:dyDescent="0.25">
      <c r="K405" s="2" t="str">
        <f t="shared" si="4"/>
        <v>11/2046</v>
      </c>
      <c r="L405" s="2">
        <v>11</v>
      </c>
      <c r="M405" s="2">
        <v>2046</v>
      </c>
      <c r="N405" s="2">
        <v>279</v>
      </c>
    </row>
    <row r="406" spans="11:14" ht="18" hidden="1" customHeight="1" x14ac:dyDescent="0.25">
      <c r="K406" s="2" t="str">
        <f t="shared" si="4"/>
        <v>12/2046</v>
      </c>
      <c r="L406" s="2">
        <v>12</v>
      </c>
      <c r="M406" s="2">
        <v>2046</v>
      </c>
      <c r="N406" s="2">
        <v>280</v>
      </c>
    </row>
    <row r="407" spans="11:14" ht="18" hidden="1" customHeight="1" x14ac:dyDescent="0.25">
      <c r="K407" s="2" t="str">
        <f t="shared" si="4"/>
        <v>1/2047</v>
      </c>
      <c r="L407" s="2">
        <v>1</v>
      </c>
      <c r="M407" s="2">
        <v>2047</v>
      </c>
      <c r="N407" s="2">
        <v>281</v>
      </c>
    </row>
    <row r="408" spans="11:14" ht="18" hidden="1" customHeight="1" x14ac:dyDescent="0.25">
      <c r="K408" s="2" t="str">
        <f t="shared" si="4"/>
        <v>2/2047</v>
      </c>
      <c r="L408" s="2">
        <v>2</v>
      </c>
      <c r="M408" s="2">
        <v>2047</v>
      </c>
      <c r="N408" s="2">
        <v>282</v>
      </c>
    </row>
    <row r="409" spans="11:14" ht="18" hidden="1" customHeight="1" x14ac:dyDescent="0.25">
      <c r="K409" s="2" t="str">
        <f t="shared" si="4"/>
        <v>3/2047</v>
      </c>
      <c r="L409" s="2">
        <v>3</v>
      </c>
      <c r="M409" s="2">
        <v>2047</v>
      </c>
      <c r="N409" s="2">
        <v>283</v>
      </c>
    </row>
    <row r="410" spans="11:14" ht="18" hidden="1" customHeight="1" x14ac:dyDescent="0.25">
      <c r="K410" s="2" t="str">
        <f t="shared" si="4"/>
        <v>4/2047</v>
      </c>
      <c r="L410" s="2">
        <v>4</v>
      </c>
      <c r="M410" s="2">
        <v>2047</v>
      </c>
      <c r="N410" s="2">
        <v>284</v>
      </c>
    </row>
    <row r="411" spans="11:14" ht="18" hidden="1" customHeight="1" x14ac:dyDescent="0.25">
      <c r="K411" s="2" t="str">
        <f t="shared" si="4"/>
        <v>5/2047</v>
      </c>
      <c r="L411" s="2">
        <v>5</v>
      </c>
      <c r="M411" s="2">
        <v>2047</v>
      </c>
      <c r="N411" s="2">
        <v>285</v>
      </c>
    </row>
    <row r="412" spans="11:14" ht="18" hidden="1" customHeight="1" x14ac:dyDescent="0.25">
      <c r="K412" s="2" t="str">
        <f t="shared" si="4"/>
        <v>6/2047</v>
      </c>
      <c r="L412" s="2">
        <v>6</v>
      </c>
      <c r="M412" s="2">
        <v>2047</v>
      </c>
      <c r="N412" s="2">
        <v>286</v>
      </c>
    </row>
    <row r="413" spans="11:14" ht="18" hidden="1" customHeight="1" x14ac:dyDescent="0.25">
      <c r="K413" s="2" t="str">
        <f t="shared" si="4"/>
        <v>7/2047</v>
      </c>
      <c r="L413" s="2">
        <v>7</v>
      </c>
      <c r="M413" s="2">
        <v>2047</v>
      </c>
      <c r="N413" s="2">
        <v>287</v>
      </c>
    </row>
    <row r="414" spans="11:14" ht="18" hidden="1" customHeight="1" x14ac:dyDescent="0.25">
      <c r="K414" s="2" t="str">
        <f t="shared" si="4"/>
        <v>8/2047</v>
      </c>
      <c r="L414" s="2">
        <v>8</v>
      </c>
      <c r="M414" s="2">
        <v>2047</v>
      </c>
      <c r="N414" s="2">
        <v>288</v>
      </c>
    </row>
    <row r="415" spans="11:14" ht="18" hidden="1" customHeight="1" x14ac:dyDescent="0.25">
      <c r="K415" s="2" t="str">
        <f t="shared" si="4"/>
        <v>9/2047</v>
      </c>
      <c r="L415" s="2">
        <v>9</v>
      </c>
      <c r="M415" s="2">
        <v>2047</v>
      </c>
      <c r="N415" s="2">
        <v>289</v>
      </c>
    </row>
    <row r="416" spans="11:14" ht="18" hidden="1" customHeight="1" x14ac:dyDescent="0.25">
      <c r="K416" s="2" t="str">
        <f t="shared" si="4"/>
        <v>10/2047</v>
      </c>
      <c r="L416" s="2">
        <v>10</v>
      </c>
      <c r="M416" s="2">
        <v>2047</v>
      </c>
      <c r="N416" s="2">
        <v>290</v>
      </c>
    </row>
    <row r="417" spans="11:14" ht="18" hidden="1" customHeight="1" x14ac:dyDescent="0.25">
      <c r="K417" s="2" t="str">
        <f t="shared" si="4"/>
        <v>11/2047</v>
      </c>
      <c r="L417" s="2">
        <v>11</v>
      </c>
      <c r="M417" s="2">
        <v>2047</v>
      </c>
      <c r="N417" s="2">
        <v>291</v>
      </c>
    </row>
    <row r="418" spans="11:14" ht="18" hidden="1" customHeight="1" x14ac:dyDescent="0.25">
      <c r="K418" s="2" t="str">
        <f t="shared" si="4"/>
        <v>12/2047</v>
      </c>
      <c r="L418" s="2">
        <v>12</v>
      </c>
      <c r="M418" s="2">
        <v>2047</v>
      </c>
      <c r="N418" s="2">
        <v>292</v>
      </c>
    </row>
    <row r="419" spans="11:14" ht="18" hidden="1" customHeight="1" x14ac:dyDescent="0.25">
      <c r="K419" s="2" t="str">
        <f t="shared" si="4"/>
        <v>1/2048</v>
      </c>
      <c r="L419" s="2">
        <v>1</v>
      </c>
      <c r="M419" s="2">
        <v>2048</v>
      </c>
      <c r="N419" s="2">
        <v>293</v>
      </c>
    </row>
    <row r="420" spans="11:14" ht="18" hidden="1" customHeight="1" x14ac:dyDescent="0.25">
      <c r="K420" s="2" t="str">
        <f t="shared" si="4"/>
        <v>2/2048</v>
      </c>
      <c r="L420" s="2">
        <v>2</v>
      </c>
      <c r="M420" s="2">
        <v>2048</v>
      </c>
      <c r="N420" s="2">
        <v>294</v>
      </c>
    </row>
    <row r="421" spans="11:14" ht="18" hidden="1" customHeight="1" x14ac:dyDescent="0.25">
      <c r="K421" s="2" t="str">
        <f t="shared" si="4"/>
        <v>3/2048</v>
      </c>
      <c r="L421" s="2">
        <v>3</v>
      </c>
      <c r="M421" s="2">
        <v>2048</v>
      </c>
      <c r="N421" s="2">
        <v>295</v>
      </c>
    </row>
    <row r="422" spans="11:14" ht="18" hidden="1" customHeight="1" x14ac:dyDescent="0.25">
      <c r="K422" s="2" t="str">
        <f t="shared" si="4"/>
        <v>4/2048</v>
      </c>
      <c r="L422" s="2">
        <v>4</v>
      </c>
      <c r="M422" s="2">
        <v>2048</v>
      </c>
      <c r="N422" s="2">
        <v>296</v>
      </c>
    </row>
    <row r="423" spans="11:14" ht="18" hidden="1" customHeight="1" x14ac:dyDescent="0.25">
      <c r="K423" s="2" t="str">
        <f t="shared" si="4"/>
        <v>5/2048</v>
      </c>
      <c r="L423" s="2">
        <v>5</v>
      </c>
      <c r="M423" s="2">
        <v>2048</v>
      </c>
      <c r="N423" s="2">
        <v>297</v>
      </c>
    </row>
    <row r="424" spans="11:14" ht="18" hidden="1" customHeight="1" x14ac:dyDescent="0.25">
      <c r="K424" s="2" t="str">
        <f t="shared" si="4"/>
        <v>6/2048</v>
      </c>
      <c r="L424" s="2">
        <v>6</v>
      </c>
      <c r="M424" s="2">
        <v>2048</v>
      </c>
      <c r="N424" s="2">
        <v>298</v>
      </c>
    </row>
    <row r="425" spans="11:14" ht="18" hidden="1" customHeight="1" x14ac:dyDescent="0.25">
      <c r="K425" s="2" t="str">
        <f t="shared" si="4"/>
        <v>7/2048</v>
      </c>
      <c r="L425" s="2">
        <v>7</v>
      </c>
      <c r="M425" s="2">
        <v>2048</v>
      </c>
      <c r="N425" s="2">
        <v>299</v>
      </c>
    </row>
    <row r="426" spans="11:14" ht="18" hidden="1" customHeight="1" x14ac:dyDescent="0.25">
      <c r="K426" s="2" t="str">
        <f t="shared" si="4"/>
        <v>8/2048</v>
      </c>
      <c r="L426" s="2">
        <v>8</v>
      </c>
      <c r="M426" s="2">
        <v>2048</v>
      </c>
      <c r="N426" s="2">
        <v>300</v>
      </c>
    </row>
    <row r="427" spans="11:14" ht="18" hidden="1" customHeight="1" x14ac:dyDescent="0.25">
      <c r="K427" s="2" t="str">
        <f t="shared" si="4"/>
        <v>9/2048</v>
      </c>
      <c r="L427" s="2">
        <v>9</v>
      </c>
      <c r="M427" s="2">
        <v>2048</v>
      </c>
      <c r="N427" s="2">
        <v>301</v>
      </c>
    </row>
    <row r="428" spans="11:14" ht="18" hidden="1" customHeight="1" x14ac:dyDescent="0.25">
      <c r="K428" s="2" t="str">
        <f t="shared" si="4"/>
        <v>10/2048</v>
      </c>
      <c r="L428" s="2">
        <v>10</v>
      </c>
      <c r="M428" s="2">
        <v>2048</v>
      </c>
      <c r="N428" s="2">
        <v>302</v>
      </c>
    </row>
    <row r="429" spans="11:14" ht="18" hidden="1" customHeight="1" x14ac:dyDescent="0.25">
      <c r="K429" s="2" t="str">
        <f t="shared" si="4"/>
        <v>11/2048</v>
      </c>
      <c r="L429" s="2">
        <v>11</v>
      </c>
      <c r="M429" s="2">
        <v>2048</v>
      </c>
      <c r="N429" s="2">
        <v>303</v>
      </c>
    </row>
    <row r="430" spans="11:14" ht="18" hidden="1" customHeight="1" x14ac:dyDescent="0.25">
      <c r="K430" s="2" t="str">
        <f t="shared" si="4"/>
        <v>12/2048</v>
      </c>
      <c r="L430" s="2">
        <v>12</v>
      </c>
      <c r="M430" s="2">
        <v>2048</v>
      </c>
      <c r="N430" s="2">
        <v>304</v>
      </c>
    </row>
    <row r="431" spans="11:14" ht="18" hidden="1" customHeight="1" x14ac:dyDescent="0.25">
      <c r="K431" s="2" t="str">
        <f t="shared" si="4"/>
        <v>1/2049</v>
      </c>
      <c r="L431" s="2">
        <v>1</v>
      </c>
      <c r="M431" s="2">
        <v>2049</v>
      </c>
      <c r="N431" s="2">
        <v>305</v>
      </c>
    </row>
    <row r="432" spans="11:14" ht="18" hidden="1" customHeight="1" x14ac:dyDescent="0.25">
      <c r="K432" s="2" t="str">
        <f t="shared" si="4"/>
        <v>2/2049</v>
      </c>
      <c r="L432" s="2">
        <v>2</v>
      </c>
      <c r="M432" s="2">
        <v>2049</v>
      </c>
      <c r="N432" s="2">
        <v>306</v>
      </c>
    </row>
    <row r="433" spans="11:14" ht="18" hidden="1" customHeight="1" x14ac:dyDescent="0.25">
      <c r="K433" s="2" t="str">
        <f t="shared" si="4"/>
        <v>3/2049</v>
      </c>
      <c r="L433" s="2">
        <v>3</v>
      </c>
      <c r="M433" s="2">
        <v>2049</v>
      </c>
      <c r="N433" s="2">
        <v>307</v>
      </c>
    </row>
    <row r="434" spans="11:14" ht="18" hidden="1" customHeight="1" x14ac:dyDescent="0.25">
      <c r="K434" s="2" t="str">
        <f t="shared" si="4"/>
        <v>4/2049</v>
      </c>
      <c r="L434" s="2">
        <v>4</v>
      </c>
      <c r="M434" s="2">
        <v>2049</v>
      </c>
      <c r="N434" s="2">
        <v>308</v>
      </c>
    </row>
    <row r="435" spans="11:14" ht="18" hidden="1" customHeight="1" x14ac:dyDescent="0.25">
      <c r="K435" s="2" t="str">
        <f t="shared" si="4"/>
        <v>5/2049</v>
      </c>
      <c r="L435" s="2">
        <v>5</v>
      </c>
      <c r="M435" s="2">
        <v>2049</v>
      </c>
      <c r="N435" s="2">
        <v>309</v>
      </c>
    </row>
    <row r="436" spans="11:14" ht="18" hidden="1" customHeight="1" x14ac:dyDescent="0.25">
      <c r="K436" s="2" t="str">
        <f t="shared" si="4"/>
        <v>6/2049</v>
      </c>
      <c r="L436" s="2">
        <v>6</v>
      </c>
      <c r="M436" s="2">
        <v>2049</v>
      </c>
      <c r="N436" s="2">
        <v>310</v>
      </c>
    </row>
    <row r="437" spans="11:14" ht="18" hidden="1" customHeight="1" x14ac:dyDescent="0.25">
      <c r="K437" s="2" t="str">
        <f t="shared" si="4"/>
        <v>7/2049</v>
      </c>
      <c r="L437" s="2">
        <v>7</v>
      </c>
      <c r="M437" s="2">
        <v>2049</v>
      </c>
      <c r="N437" s="2">
        <v>311</v>
      </c>
    </row>
    <row r="438" spans="11:14" ht="18" hidden="1" customHeight="1" x14ac:dyDescent="0.25">
      <c r="K438" s="2" t="str">
        <f t="shared" si="4"/>
        <v>8/2049</v>
      </c>
      <c r="L438" s="2">
        <v>8</v>
      </c>
      <c r="M438" s="2">
        <v>2049</v>
      </c>
      <c r="N438" s="2">
        <v>312</v>
      </c>
    </row>
    <row r="439" spans="11:14" ht="18" hidden="1" customHeight="1" x14ac:dyDescent="0.25">
      <c r="K439" s="2" t="str">
        <f t="shared" si="4"/>
        <v>9/2049</v>
      </c>
      <c r="L439" s="2">
        <v>9</v>
      </c>
      <c r="M439" s="2">
        <v>2049</v>
      </c>
      <c r="N439" s="2">
        <v>313</v>
      </c>
    </row>
    <row r="440" spans="11:14" ht="18" hidden="1" customHeight="1" x14ac:dyDescent="0.25">
      <c r="K440" s="2" t="str">
        <f t="shared" si="4"/>
        <v>10/2049</v>
      </c>
      <c r="L440" s="2">
        <v>10</v>
      </c>
      <c r="M440" s="2">
        <v>2049</v>
      </c>
      <c r="N440" s="2">
        <v>314</v>
      </c>
    </row>
    <row r="441" spans="11:14" ht="18" hidden="1" customHeight="1" x14ac:dyDescent="0.25">
      <c r="K441" s="2" t="str">
        <f t="shared" si="4"/>
        <v>11/2049</v>
      </c>
      <c r="L441" s="2">
        <v>11</v>
      </c>
      <c r="M441" s="2">
        <v>2049</v>
      </c>
      <c r="N441" s="2">
        <v>315</v>
      </c>
    </row>
    <row r="442" spans="11:14" ht="18" hidden="1" customHeight="1" x14ac:dyDescent="0.25">
      <c r="K442" s="2" t="str">
        <f t="shared" si="4"/>
        <v>12/2049</v>
      </c>
      <c r="L442" s="2">
        <v>12</v>
      </c>
      <c r="M442" s="2">
        <v>2049</v>
      </c>
      <c r="N442" s="2">
        <v>316</v>
      </c>
    </row>
    <row r="443" spans="11:14" ht="18" hidden="1" customHeight="1" x14ac:dyDescent="0.25">
      <c r="K443" s="2" t="str">
        <f t="shared" si="4"/>
        <v>1/2050</v>
      </c>
      <c r="L443" s="2">
        <v>1</v>
      </c>
      <c r="M443" s="2">
        <v>2050</v>
      </c>
      <c r="N443" s="2">
        <v>317</v>
      </c>
    </row>
    <row r="444" spans="11:14" ht="18" hidden="1" customHeight="1" x14ac:dyDescent="0.25">
      <c r="K444" s="2" t="str">
        <f t="shared" si="4"/>
        <v>2/2050</v>
      </c>
      <c r="L444" s="2">
        <v>2</v>
      </c>
      <c r="M444" s="2">
        <v>2050</v>
      </c>
      <c r="N444" s="2">
        <v>318</v>
      </c>
    </row>
    <row r="445" spans="11:14" ht="18" hidden="1" customHeight="1" x14ac:dyDescent="0.25">
      <c r="K445" s="2" t="str">
        <f t="shared" si="4"/>
        <v>3/2050</v>
      </c>
      <c r="L445" s="2">
        <v>3</v>
      </c>
      <c r="M445" s="2">
        <v>2050</v>
      </c>
      <c r="N445" s="2">
        <v>319</v>
      </c>
    </row>
    <row r="446" spans="11:14" ht="18" hidden="1" customHeight="1" x14ac:dyDescent="0.25">
      <c r="K446" s="2" t="str">
        <f t="shared" si="4"/>
        <v>4/2050</v>
      </c>
      <c r="L446" s="2">
        <v>4</v>
      </c>
      <c r="M446" s="2">
        <v>2050</v>
      </c>
      <c r="N446" s="2">
        <v>320</v>
      </c>
    </row>
    <row r="447" spans="11:14" ht="18" hidden="1" customHeight="1" x14ac:dyDescent="0.25">
      <c r="K447" s="2" t="str">
        <f t="shared" si="4"/>
        <v>5/2050</v>
      </c>
      <c r="L447" s="2">
        <v>5</v>
      </c>
      <c r="M447" s="2">
        <v>2050</v>
      </c>
      <c r="N447" s="2">
        <v>321</v>
      </c>
    </row>
    <row r="448" spans="11:14" ht="18" hidden="1" customHeight="1" x14ac:dyDescent="0.25">
      <c r="K448" s="2" t="str">
        <f t="shared" ref="K448:K511" si="5">CONCATENATE(L448,"/",M448)</f>
        <v>6/2050</v>
      </c>
      <c r="L448" s="2">
        <v>6</v>
      </c>
      <c r="M448" s="2">
        <v>2050</v>
      </c>
      <c r="N448" s="2">
        <v>322</v>
      </c>
    </row>
    <row r="449" spans="11:14" ht="18" hidden="1" customHeight="1" x14ac:dyDescent="0.25">
      <c r="K449" s="2" t="str">
        <f t="shared" si="5"/>
        <v>7/2050</v>
      </c>
      <c r="L449" s="2">
        <v>7</v>
      </c>
      <c r="M449" s="2">
        <v>2050</v>
      </c>
      <c r="N449" s="2">
        <v>323</v>
      </c>
    </row>
    <row r="450" spans="11:14" ht="18" hidden="1" customHeight="1" x14ac:dyDescent="0.25">
      <c r="K450" s="2" t="str">
        <f t="shared" si="5"/>
        <v>8/2050</v>
      </c>
      <c r="L450" s="2">
        <v>8</v>
      </c>
      <c r="M450" s="2">
        <v>2050</v>
      </c>
      <c r="N450" s="2">
        <v>324</v>
      </c>
    </row>
    <row r="451" spans="11:14" ht="18" hidden="1" customHeight="1" x14ac:dyDescent="0.25">
      <c r="K451" s="2" t="str">
        <f t="shared" si="5"/>
        <v>9/2050</v>
      </c>
      <c r="L451" s="2">
        <v>9</v>
      </c>
      <c r="M451" s="2">
        <v>2050</v>
      </c>
      <c r="N451" s="2">
        <v>325</v>
      </c>
    </row>
    <row r="452" spans="11:14" ht="18" hidden="1" customHeight="1" x14ac:dyDescent="0.25">
      <c r="K452" s="2" t="str">
        <f t="shared" si="5"/>
        <v>10/2050</v>
      </c>
      <c r="L452" s="2">
        <v>10</v>
      </c>
      <c r="M452" s="2">
        <v>2050</v>
      </c>
      <c r="N452" s="2">
        <v>326</v>
      </c>
    </row>
    <row r="453" spans="11:14" ht="18" hidden="1" customHeight="1" x14ac:dyDescent="0.25">
      <c r="K453" s="2" t="str">
        <f t="shared" si="5"/>
        <v>11/2050</v>
      </c>
      <c r="L453" s="2">
        <v>11</v>
      </c>
      <c r="M453" s="2">
        <v>2050</v>
      </c>
      <c r="N453" s="2">
        <v>327</v>
      </c>
    </row>
    <row r="454" spans="11:14" ht="18" hidden="1" customHeight="1" x14ac:dyDescent="0.25">
      <c r="K454" s="2" t="str">
        <f t="shared" si="5"/>
        <v>12/2050</v>
      </c>
      <c r="L454" s="2">
        <v>12</v>
      </c>
      <c r="M454" s="2">
        <v>2050</v>
      </c>
      <c r="N454" s="2">
        <v>328</v>
      </c>
    </row>
    <row r="455" spans="11:14" ht="18" hidden="1" customHeight="1" x14ac:dyDescent="0.25">
      <c r="K455" s="2" t="str">
        <f t="shared" si="5"/>
        <v>1/2051</v>
      </c>
      <c r="L455" s="2">
        <v>1</v>
      </c>
      <c r="M455" s="2">
        <v>2051</v>
      </c>
      <c r="N455" s="2">
        <v>329</v>
      </c>
    </row>
    <row r="456" spans="11:14" ht="18" hidden="1" customHeight="1" x14ac:dyDescent="0.25">
      <c r="K456" s="2" t="str">
        <f t="shared" si="5"/>
        <v>2/2051</v>
      </c>
      <c r="L456" s="2">
        <v>2</v>
      </c>
      <c r="M456" s="2">
        <v>2051</v>
      </c>
      <c r="N456" s="2">
        <v>330</v>
      </c>
    </row>
    <row r="457" spans="11:14" ht="18" hidden="1" customHeight="1" x14ac:dyDescent="0.25">
      <c r="K457" s="2" t="str">
        <f t="shared" si="5"/>
        <v>3/2051</v>
      </c>
      <c r="L457" s="2">
        <v>3</v>
      </c>
      <c r="M457" s="2">
        <v>2051</v>
      </c>
      <c r="N457" s="2">
        <v>331</v>
      </c>
    </row>
    <row r="458" spans="11:14" ht="18" hidden="1" customHeight="1" x14ac:dyDescent="0.25">
      <c r="K458" s="2" t="str">
        <f t="shared" si="5"/>
        <v>4/2051</v>
      </c>
      <c r="L458" s="2">
        <v>4</v>
      </c>
      <c r="M458" s="2">
        <v>2051</v>
      </c>
      <c r="N458" s="2">
        <v>332</v>
      </c>
    </row>
    <row r="459" spans="11:14" ht="18" hidden="1" customHeight="1" x14ac:dyDescent="0.25">
      <c r="K459" s="2" t="str">
        <f t="shared" si="5"/>
        <v>5/2051</v>
      </c>
      <c r="L459" s="2">
        <v>5</v>
      </c>
      <c r="M459" s="2">
        <v>2051</v>
      </c>
      <c r="N459" s="2">
        <v>333</v>
      </c>
    </row>
    <row r="460" spans="11:14" ht="18" hidden="1" customHeight="1" x14ac:dyDescent="0.25">
      <c r="K460" s="2" t="str">
        <f t="shared" si="5"/>
        <v>6/2051</v>
      </c>
      <c r="L460" s="2">
        <v>6</v>
      </c>
      <c r="M460" s="2">
        <v>2051</v>
      </c>
      <c r="N460" s="2">
        <v>334</v>
      </c>
    </row>
    <row r="461" spans="11:14" ht="18" hidden="1" customHeight="1" x14ac:dyDescent="0.25">
      <c r="K461" s="2" t="str">
        <f t="shared" si="5"/>
        <v>7/2051</v>
      </c>
      <c r="L461" s="2">
        <v>7</v>
      </c>
      <c r="M461" s="2">
        <v>2051</v>
      </c>
      <c r="N461" s="2">
        <v>335</v>
      </c>
    </row>
    <row r="462" spans="11:14" ht="18" hidden="1" customHeight="1" x14ac:dyDescent="0.25">
      <c r="K462" s="2" t="str">
        <f t="shared" si="5"/>
        <v>8/2051</v>
      </c>
      <c r="L462" s="2">
        <v>8</v>
      </c>
      <c r="M462" s="2">
        <v>2051</v>
      </c>
      <c r="N462" s="2">
        <v>336</v>
      </c>
    </row>
    <row r="463" spans="11:14" ht="18" hidden="1" customHeight="1" x14ac:dyDescent="0.25">
      <c r="K463" s="2" t="str">
        <f t="shared" si="5"/>
        <v>9/2051</v>
      </c>
      <c r="L463" s="2">
        <v>9</v>
      </c>
      <c r="M463" s="2">
        <v>2051</v>
      </c>
      <c r="N463" s="2">
        <v>337</v>
      </c>
    </row>
    <row r="464" spans="11:14" ht="18" hidden="1" customHeight="1" x14ac:dyDescent="0.25">
      <c r="K464" s="2" t="str">
        <f t="shared" si="5"/>
        <v>10/2051</v>
      </c>
      <c r="L464" s="2">
        <v>10</v>
      </c>
      <c r="M464" s="2">
        <v>2051</v>
      </c>
      <c r="N464" s="2">
        <v>338</v>
      </c>
    </row>
    <row r="465" spans="11:14" ht="18" hidden="1" customHeight="1" x14ac:dyDescent="0.25">
      <c r="K465" s="2" t="str">
        <f t="shared" si="5"/>
        <v>11/2051</v>
      </c>
      <c r="L465" s="2">
        <v>11</v>
      </c>
      <c r="M465" s="2">
        <v>2051</v>
      </c>
      <c r="N465" s="2">
        <v>339</v>
      </c>
    </row>
    <row r="466" spans="11:14" ht="18" hidden="1" customHeight="1" x14ac:dyDescent="0.25">
      <c r="K466" s="2" t="str">
        <f t="shared" si="5"/>
        <v>12/2051</v>
      </c>
      <c r="L466" s="2">
        <v>12</v>
      </c>
      <c r="M466" s="2">
        <v>2051</v>
      </c>
      <c r="N466" s="2">
        <v>340</v>
      </c>
    </row>
    <row r="467" spans="11:14" ht="18" hidden="1" customHeight="1" x14ac:dyDescent="0.25">
      <c r="K467" s="2" t="str">
        <f t="shared" si="5"/>
        <v>1/2052</v>
      </c>
      <c r="L467" s="2">
        <v>1</v>
      </c>
      <c r="M467" s="2">
        <v>2052</v>
      </c>
      <c r="N467" s="2">
        <v>341</v>
      </c>
    </row>
    <row r="468" spans="11:14" ht="18" hidden="1" customHeight="1" x14ac:dyDescent="0.25">
      <c r="K468" s="2" t="str">
        <f t="shared" si="5"/>
        <v>2/2052</v>
      </c>
      <c r="L468" s="2">
        <v>2</v>
      </c>
      <c r="M468" s="2">
        <v>2052</v>
      </c>
      <c r="N468" s="2">
        <v>342</v>
      </c>
    </row>
    <row r="469" spans="11:14" ht="18" hidden="1" customHeight="1" x14ac:dyDescent="0.25">
      <c r="K469" s="2" t="str">
        <f t="shared" si="5"/>
        <v>3/2052</v>
      </c>
      <c r="L469" s="2">
        <v>3</v>
      </c>
      <c r="M469" s="2">
        <v>2052</v>
      </c>
      <c r="N469" s="2">
        <v>343</v>
      </c>
    </row>
    <row r="470" spans="11:14" ht="18" hidden="1" customHeight="1" x14ac:dyDescent="0.25">
      <c r="K470" s="2" t="str">
        <f t="shared" si="5"/>
        <v>4/2052</v>
      </c>
      <c r="L470" s="2">
        <v>4</v>
      </c>
      <c r="M470" s="2">
        <v>2052</v>
      </c>
      <c r="N470" s="2">
        <v>344</v>
      </c>
    </row>
    <row r="471" spans="11:14" ht="18" hidden="1" customHeight="1" x14ac:dyDescent="0.25">
      <c r="K471" s="2" t="str">
        <f t="shared" si="5"/>
        <v>5/2052</v>
      </c>
      <c r="L471" s="2">
        <v>5</v>
      </c>
      <c r="M471" s="2">
        <v>2052</v>
      </c>
      <c r="N471" s="2">
        <v>345</v>
      </c>
    </row>
    <row r="472" spans="11:14" ht="18" hidden="1" customHeight="1" x14ac:dyDescent="0.25">
      <c r="K472" s="2" t="str">
        <f t="shared" si="5"/>
        <v>6/2052</v>
      </c>
      <c r="L472" s="2">
        <v>6</v>
      </c>
      <c r="M472" s="2">
        <v>2052</v>
      </c>
      <c r="N472" s="2">
        <v>346</v>
      </c>
    </row>
    <row r="473" spans="11:14" ht="18" hidden="1" customHeight="1" x14ac:dyDescent="0.25">
      <c r="K473" s="2" t="str">
        <f t="shared" si="5"/>
        <v>7/2052</v>
      </c>
      <c r="L473" s="2">
        <v>7</v>
      </c>
      <c r="M473" s="2">
        <v>2052</v>
      </c>
      <c r="N473" s="2">
        <v>347</v>
      </c>
    </row>
    <row r="474" spans="11:14" ht="18" hidden="1" customHeight="1" x14ac:dyDescent="0.25">
      <c r="K474" s="2" t="str">
        <f t="shared" si="5"/>
        <v>8/2052</v>
      </c>
      <c r="L474" s="2">
        <v>8</v>
      </c>
      <c r="M474" s="2">
        <v>2052</v>
      </c>
      <c r="N474" s="2">
        <v>348</v>
      </c>
    </row>
    <row r="475" spans="11:14" ht="18" hidden="1" customHeight="1" x14ac:dyDescent="0.25">
      <c r="K475" s="2" t="str">
        <f t="shared" si="5"/>
        <v>9/2052</v>
      </c>
      <c r="L475" s="2">
        <v>9</v>
      </c>
      <c r="M475" s="2">
        <v>2052</v>
      </c>
      <c r="N475" s="2">
        <v>349</v>
      </c>
    </row>
    <row r="476" spans="11:14" ht="18" hidden="1" customHeight="1" x14ac:dyDescent="0.25">
      <c r="K476" s="2" t="str">
        <f t="shared" si="5"/>
        <v>10/2052</v>
      </c>
      <c r="L476" s="2">
        <v>10</v>
      </c>
      <c r="M476" s="2">
        <v>2052</v>
      </c>
      <c r="N476" s="2">
        <v>350</v>
      </c>
    </row>
    <row r="477" spans="11:14" ht="18" hidden="1" customHeight="1" x14ac:dyDescent="0.25">
      <c r="K477" s="2" t="str">
        <f t="shared" si="5"/>
        <v>11/2052</v>
      </c>
      <c r="L477" s="2">
        <v>11</v>
      </c>
      <c r="M477" s="2">
        <v>2052</v>
      </c>
      <c r="N477" s="2">
        <v>351</v>
      </c>
    </row>
    <row r="478" spans="11:14" ht="18" hidden="1" customHeight="1" x14ac:dyDescent="0.25">
      <c r="K478" s="2" t="str">
        <f t="shared" si="5"/>
        <v>12/2052</v>
      </c>
      <c r="L478" s="2">
        <v>12</v>
      </c>
      <c r="M478" s="2">
        <v>2052</v>
      </c>
      <c r="N478" s="2">
        <v>352</v>
      </c>
    </row>
    <row r="479" spans="11:14" ht="18" hidden="1" customHeight="1" x14ac:dyDescent="0.25">
      <c r="K479" s="2" t="str">
        <f t="shared" si="5"/>
        <v>1/2053</v>
      </c>
      <c r="L479" s="2">
        <v>1</v>
      </c>
      <c r="M479" s="2">
        <v>2053</v>
      </c>
      <c r="N479" s="2">
        <v>353</v>
      </c>
    </row>
    <row r="480" spans="11:14" ht="18" hidden="1" customHeight="1" x14ac:dyDescent="0.25">
      <c r="K480" s="2" t="str">
        <f t="shared" si="5"/>
        <v>2/2053</v>
      </c>
      <c r="L480" s="2">
        <v>2</v>
      </c>
      <c r="M480" s="2">
        <v>2053</v>
      </c>
      <c r="N480" s="2">
        <v>354</v>
      </c>
    </row>
    <row r="481" spans="11:14" ht="18" hidden="1" customHeight="1" x14ac:dyDescent="0.25">
      <c r="K481" s="2" t="str">
        <f t="shared" si="5"/>
        <v>3/2053</v>
      </c>
      <c r="L481" s="2">
        <v>3</v>
      </c>
      <c r="M481" s="2">
        <v>2053</v>
      </c>
      <c r="N481" s="2">
        <v>355</v>
      </c>
    </row>
    <row r="482" spans="11:14" ht="18" hidden="1" customHeight="1" x14ac:dyDescent="0.25">
      <c r="K482" s="2" t="str">
        <f t="shared" si="5"/>
        <v>4/2053</v>
      </c>
      <c r="L482" s="2">
        <v>4</v>
      </c>
      <c r="M482" s="2">
        <v>2053</v>
      </c>
      <c r="N482" s="2">
        <v>356</v>
      </c>
    </row>
    <row r="483" spans="11:14" ht="18" hidden="1" customHeight="1" x14ac:dyDescent="0.25">
      <c r="K483" s="2" t="str">
        <f t="shared" si="5"/>
        <v>5/2053</v>
      </c>
      <c r="L483" s="2">
        <v>5</v>
      </c>
      <c r="M483" s="2">
        <v>2053</v>
      </c>
      <c r="N483" s="2">
        <v>357</v>
      </c>
    </row>
    <row r="484" spans="11:14" ht="18" hidden="1" customHeight="1" x14ac:dyDescent="0.25">
      <c r="K484" s="2" t="str">
        <f t="shared" si="5"/>
        <v>6/2053</v>
      </c>
      <c r="L484" s="2">
        <v>6</v>
      </c>
      <c r="M484" s="2">
        <v>2053</v>
      </c>
      <c r="N484" s="2">
        <v>358</v>
      </c>
    </row>
    <row r="485" spans="11:14" ht="18" hidden="1" customHeight="1" x14ac:dyDescent="0.25">
      <c r="K485" s="2" t="str">
        <f t="shared" si="5"/>
        <v>7/2053</v>
      </c>
      <c r="L485" s="2">
        <v>7</v>
      </c>
      <c r="M485" s="2">
        <v>2053</v>
      </c>
      <c r="N485" s="2">
        <v>359</v>
      </c>
    </row>
    <row r="486" spans="11:14" ht="18" hidden="1" customHeight="1" x14ac:dyDescent="0.25">
      <c r="K486" s="2" t="str">
        <f t="shared" si="5"/>
        <v>8/2053</v>
      </c>
      <c r="L486" s="2">
        <v>8</v>
      </c>
      <c r="M486" s="2">
        <v>2053</v>
      </c>
      <c r="N486" s="2">
        <v>360</v>
      </c>
    </row>
    <row r="487" spans="11:14" ht="18" hidden="1" customHeight="1" x14ac:dyDescent="0.25">
      <c r="K487" s="2" t="str">
        <f t="shared" si="5"/>
        <v>9/2053</v>
      </c>
      <c r="L487" s="2">
        <v>9</v>
      </c>
      <c r="M487" s="2">
        <v>2053</v>
      </c>
      <c r="N487" s="2">
        <v>361</v>
      </c>
    </row>
    <row r="488" spans="11:14" ht="18" hidden="1" customHeight="1" x14ac:dyDescent="0.25">
      <c r="K488" s="2" t="str">
        <f t="shared" si="5"/>
        <v>10/2053</v>
      </c>
      <c r="L488" s="2">
        <v>10</v>
      </c>
      <c r="M488" s="2">
        <v>2053</v>
      </c>
      <c r="N488" s="2">
        <v>362</v>
      </c>
    </row>
    <row r="489" spans="11:14" ht="18" hidden="1" customHeight="1" x14ac:dyDescent="0.25">
      <c r="K489" s="2" t="str">
        <f t="shared" si="5"/>
        <v>11/2053</v>
      </c>
      <c r="L489" s="2">
        <v>11</v>
      </c>
      <c r="M489" s="2">
        <v>2053</v>
      </c>
      <c r="N489" s="2">
        <v>363</v>
      </c>
    </row>
    <row r="490" spans="11:14" ht="18" hidden="1" customHeight="1" x14ac:dyDescent="0.25">
      <c r="K490" s="2" t="str">
        <f t="shared" si="5"/>
        <v>12/2053</v>
      </c>
      <c r="L490" s="2">
        <v>12</v>
      </c>
      <c r="M490" s="2">
        <v>2053</v>
      </c>
      <c r="N490" s="2">
        <v>364</v>
      </c>
    </row>
    <row r="491" spans="11:14" ht="18" hidden="1" customHeight="1" x14ac:dyDescent="0.25">
      <c r="K491" s="2" t="str">
        <f t="shared" si="5"/>
        <v>1/2054</v>
      </c>
      <c r="L491" s="2">
        <v>1</v>
      </c>
      <c r="M491" s="2">
        <v>2054</v>
      </c>
      <c r="N491" s="2">
        <v>365</v>
      </c>
    </row>
    <row r="492" spans="11:14" ht="18" hidden="1" customHeight="1" x14ac:dyDescent="0.25">
      <c r="K492" s="2" t="str">
        <f t="shared" si="5"/>
        <v>2/2054</v>
      </c>
      <c r="L492" s="2">
        <v>2</v>
      </c>
      <c r="M492" s="2">
        <v>2054</v>
      </c>
      <c r="N492" s="2">
        <v>366</v>
      </c>
    </row>
    <row r="493" spans="11:14" ht="18" hidden="1" customHeight="1" x14ac:dyDescent="0.25">
      <c r="K493" s="2" t="str">
        <f t="shared" si="5"/>
        <v>3/2054</v>
      </c>
      <c r="L493" s="2">
        <v>3</v>
      </c>
      <c r="M493" s="2">
        <v>2054</v>
      </c>
      <c r="N493" s="2">
        <v>367</v>
      </c>
    </row>
    <row r="494" spans="11:14" ht="18" hidden="1" customHeight="1" x14ac:dyDescent="0.25">
      <c r="K494" s="2" t="str">
        <f t="shared" si="5"/>
        <v>4/2054</v>
      </c>
      <c r="L494" s="2">
        <v>4</v>
      </c>
      <c r="M494" s="2">
        <v>2054</v>
      </c>
      <c r="N494" s="2">
        <v>368</v>
      </c>
    </row>
    <row r="495" spans="11:14" ht="18" hidden="1" customHeight="1" x14ac:dyDescent="0.25">
      <c r="K495" s="2" t="str">
        <f t="shared" si="5"/>
        <v>5/2054</v>
      </c>
      <c r="L495" s="2">
        <v>5</v>
      </c>
      <c r="M495" s="2">
        <v>2054</v>
      </c>
      <c r="N495" s="2">
        <v>369</v>
      </c>
    </row>
    <row r="496" spans="11:14" ht="18" hidden="1" customHeight="1" x14ac:dyDescent="0.25">
      <c r="K496" s="2" t="str">
        <f t="shared" si="5"/>
        <v>6/2054</v>
      </c>
      <c r="L496" s="2">
        <v>6</v>
      </c>
      <c r="M496" s="2">
        <v>2054</v>
      </c>
      <c r="N496" s="2">
        <v>370</v>
      </c>
    </row>
    <row r="497" spans="11:14" ht="18" hidden="1" customHeight="1" x14ac:dyDescent="0.25">
      <c r="K497" s="2" t="str">
        <f t="shared" si="5"/>
        <v>7/2054</v>
      </c>
      <c r="L497" s="2">
        <v>7</v>
      </c>
      <c r="M497" s="2">
        <v>2054</v>
      </c>
      <c r="N497" s="2">
        <v>371</v>
      </c>
    </row>
    <row r="498" spans="11:14" ht="18" hidden="1" customHeight="1" x14ac:dyDescent="0.25">
      <c r="K498" s="2" t="str">
        <f t="shared" si="5"/>
        <v>8/2054</v>
      </c>
      <c r="L498" s="2">
        <v>8</v>
      </c>
      <c r="M498" s="2">
        <v>2054</v>
      </c>
      <c r="N498" s="2">
        <v>372</v>
      </c>
    </row>
    <row r="499" spans="11:14" ht="18" hidden="1" customHeight="1" x14ac:dyDescent="0.25">
      <c r="K499" s="2" t="str">
        <f t="shared" si="5"/>
        <v>9/2054</v>
      </c>
      <c r="L499" s="2">
        <v>9</v>
      </c>
      <c r="M499" s="2">
        <v>2054</v>
      </c>
      <c r="N499" s="2">
        <v>373</v>
      </c>
    </row>
    <row r="500" spans="11:14" ht="18" hidden="1" customHeight="1" x14ac:dyDescent="0.25">
      <c r="K500" s="2" t="str">
        <f t="shared" si="5"/>
        <v>10/2054</v>
      </c>
      <c r="L500" s="2">
        <v>10</v>
      </c>
      <c r="M500" s="2">
        <v>2054</v>
      </c>
      <c r="N500" s="2">
        <v>374</v>
      </c>
    </row>
    <row r="501" spans="11:14" ht="18" hidden="1" customHeight="1" x14ac:dyDescent="0.25">
      <c r="K501" s="2" t="str">
        <f t="shared" si="5"/>
        <v>11/2054</v>
      </c>
      <c r="L501" s="2">
        <v>11</v>
      </c>
      <c r="M501" s="2">
        <v>2054</v>
      </c>
      <c r="N501" s="2">
        <v>375</v>
      </c>
    </row>
    <row r="502" spans="11:14" ht="18" hidden="1" customHeight="1" x14ac:dyDescent="0.25">
      <c r="K502" s="2" t="str">
        <f t="shared" si="5"/>
        <v>12/2054</v>
      </c>
      <c r="L502" s="2">
        <v>12</v>
      </c>
      <c r="M502" s="2">
        <v>2054</v>
      </c>
      <c r="N502" s="2">
        <v>376</v>
      </c>
    </row>
    <row r="503" spans="11:14" ht="18" hidden="1" customHeight="1" x14ac:dyDescent="0.25">
      <c r="K503" s="2" t="str">
        <f t="shared" si="5"/>
        <v>1/2055</v>
      </c>
      <c r="L503" s="2">
        <v>1</v>
      </c>
      <c r="M503" s="2">
        <v>2055</v>
      </c>
      <c r="N503" s="2">
        <v>377</v>
      </c>
    </row>
    <row r="504" spans="11:14" ht="18" hidden="1" customHeight="1" x14ac:dyDescent="0.25">
      <c r="K504" s="2" t="str">
        <f t="shared" si="5"/>
        <v>2/2055</v>
      </c>
      <c r="L504" s="2">
        <v>2</v>
      </c>
      <c r="M504" s="2">
        <v>2055</v>
      </c>
      <c r="N504" s="2">
        <v>378</v>
      </c>
    </row>
    <row r="505" spans="11:14" ht="18" hidden="1" customHeight="1" x14ac:dyDescent="0.25">
      <c r="K505" s="2" t="str">
        <f t="shared" si="5"/>
        <v>3/2055</v>
      </c>
      <c r="L505" s="2">
        <v>3</v>
      </c>
      <c r="M505" s="2">
        <v>2055</v>
      </c>
      <c r="N505" s="2">
        <v>379</v>
      </c>
    </row>
    <row r="506" spans="11:14" ht="18" hidden="1" customHeight="1" x14ac:dyDescent="0.25">
      <c r="K506" s="2" t="str">
        <f t="shared" si="5"/>
        <v>4/2055</v>
      </c>
      <c r="L506" s="2">
        <v>4</v>
      </c>
      <c r="M506" s="2">
        <v>2055</v>
      </c>
      <c r="N506" s="2">
        <v>380</v>
      </c>
    </row>
    <row r="507" spans="11:14" ht="18" hidden="1" customHeight="1" x14ac:dyDescent="0.25">
      <c r="K507" s="2" t="str">
        <f t="shared" si="5"/>
        <v>5/2055</v>
      </c>
      <c r="L507" s="2">
        <v>5</v>
      </c>
      <c r="M507" s="2">
        <v>2055</v>
      </c>
      <c r="N507" s="2">
        <v>381</v>
      </c>
    </row>
    <row r="508" spans="11:14" ht="18" hidden="1" customHeight="1" x14ac:dyDescent="0.25">
      <c r="K508" s="2" t="str">
        <f t="shared" si="5"/>
        <v>6/2055</v>
      </c>
      <c r="L508" s="2">
        <v>6</v>
      </c>
      <c r="M508" s="2">
        <v>2055</v>
      </c>
      <c r="N508" s="2">
        <v>382</v>
      </c>
    </row>
    <row r="509" spans="11:14" ht="18" hidden="1" customHeight="1" x14ac:dyDescent="0.25">
      <c r="K509" s="2" t="str">
        <f t="shared" si="5"/>
        <v>7/2055</v>
      </c>
      <c r="L509" s="2">
        <v>7</v>
      </c>
      <c r="M509" s="2">
        <v>2055</v>
      </c>
      <c r="N509" s="2">
        <v>383</v>
      </c>
    </row>
    <row r="510" spans="11:14" ht="18" hidden="1" customHeight="1" x14ac:dyDescent="0.25">
      <c r="K510" s="2" t="str">
        <f t="shared" si="5"/>
        <v>8/2055</v>
      </c>
      <c r="L510" s="2">
        <v>8</v>
      </c>
      <c r="M510" s="2">
        <v>2055</v>
      </c>
      <c r="N510" s="2">
        <v>384</v>
      </c>
    </row>
    <row r="511" spans="11:14" ht="18" hidden="1" customHeight="1" x14ac:dyDescent="0.25">
      <c r="K511" s="2" t="str">
        <f t="shared" si="5"/>
        <v>9/2055</v>
      </c>
      <c r="L511" s="2">
        <v>9</v>
      </c>
      <c r="M511" s="2">
        <v>2055</v>
      </c>
      <c r="N511" s="2">
        <v>385</v>
      </c>
    </row>
    <row r="512" spans="11:14" ht="18" hidden="1" customHeight="1" x14ac:dyDescent="0.25">
      <c r="K512" s="2" t="str">
        <f t="shared" ref="K512:K575" si="6">CONCATENATE(L512,"/",M512)</f>
        <v>10/2055</v>
      </c>
      <c r="L512" s="2">
        <v>10</v>
      </c>
      <c r="M512" s="2">
        <v>2055</v>
      </c>
      <c r="N512" s="2">
        <v>386</v>
      </c>
    </row>
    <row r="513" spans="11:14" ht="18" hidden="1" customHeight="1" x14ac:dyDescent="0.25">
      <c r="K513" s="2" t="str">
        <f t="shared" si="6"/>
        <v>11/2055</v>
      </c>
      <c r="L513" s="2">
        <v>11</v>
      </c>
      <c r="M513" s="2">
        <v>2055</v>
      </c>
      <c r="N513" s="2">
        <v>387</v>
      </c>
    </row>
    <row r="514" spans="11:14" ht="18" hidden="1" customHeight="1" x14ac:dyDescent="0.25">
      <c r="K514" s="2" t="str">
        <f t="shared" si="6"/>
        <v>12/2055</v>
      </c>
      <c r="L514" s="2">
        <v>12</v>
      </c>
      <c r="M514" s="2">
        <v>2055</v>
      </c>
      <c r="N514" s="2">
        <v>388</v>
      </c>
    </row>
    <row r="515" spans="11:14" ht="18" hidden="1" customHeight="1" x14ac:dyDescent="0.25">
      <c r="K515" s="2" t="str">
        <f t="shared" si="6"/>
        <v>1/2056</v>
      </c>
      <c r="L515" s="2">
        <v>1</v>
      </c>
      <c r="M515" s="2">
        <v>2056</v>
      </c>
      <c r="N515" s="2">
        <v>389</v>
      </c>
    </row>
    <row r="516" spans="11:14" ht="18" hidden="1" customHeight="1" x14ac:dyDescent="0.25">
      <c r="K516" s="2" t="str">
        <f t="shared" si="6"/>
        <v>2/2056</v>
      </c>
      <c r="L516" s="2">
        <v>2</v>
      </c>
      <c r="M516" s="2">
        <v>2056</v>
      </c>
      <c r="N516" s="2">
        <v>390</v>
      </c>
    </row>
    <row r="517" spans="11:14" ht="18" hidden="1" customHeight="1" x14ac:dyDescent="0.25">
      <c r="K517" s="2" t="str">
        <f t="shared" si="6"/>
        <v>3/2056</v>
      </c>
      <c r="L517" s="2">
        <v>3</v>
      </c>
      <c r="M517" s="2">
        <v>2056</v>
      </c>
      <c r="N517" s="2">
        <v>391</v>
      </c>
    </row>
    <row r="518" spans="11:14" ht="18" hidden="1" customHeight="1" x14ac:dyDescent="0.25">
      <c r="K518" s="2" t="str">
        <f t="shared" si="6"/>
        <v>4/2056</v>
      </c>
      <c r="L518" s="2">
        <v>4</v>
      </c>
      <c r="M518" s="2">
        <v>2056</v>
      </c>
      <c r="N518" s="2">
        <v>392</v>
      </c>
    </row>
    <row r="519" spans="11:14" ht="18" hidden="1" customHeight="1" x14ac:dyDescent="0.25">
      <c r="K519" s="2" t="str">
        <f t="shared" si="6"/>
        <v>5/2056</v>
      </c>
      <c r="L519" s="2">
        <v>5</v>
      </c>
      <c r="M519" s="2">
        <v>2056</v>
      </c>
      <c r="N519" s="2">
        <v>393</v>
      </c>
    </row>
    <row r="520" spans="11:14" ht="18" hidden="1" customHeight="1" x14ac:dyDescent="0.25">
      <c r="K520" s="2" t="str">
        <f t="shared" si="6"/>
        <v>6/2056</v>
      </c>
      <c r="L520" s="2">
        <v>6</v>
      </c>
      <c r="M520" s="2">
        <v>2056</v>
      </c>
      <c r="N520" s="2">
        <v>394</v>
      </c>
    </row>
    <row r="521" spans="11:14" ht="18" hidden="1" customHeight="1" x14ac:dyDescent="0.25">
      <c r="K521" s="2" t="str">
        <f t="shared" si="6"/>
        <v>7/2056</v>
      </c>
      <c r="L521" s="2">
        <v>7</v>
      </c>
      <c r="M521" s="2">
        <v>2056</v>
      </c>
      <c r="N521" s="2">
        <v>395</v>
      </c>
    </row>
    <row r="522" spans="11:14" ht="18" hidden="1" customHeight="1" x14ac:dyDescent="0.25">
      <c r="K522" s="2" t="str">
        <f t="shared" si="6"/>
        <v>8/2056</v>
      </c>
      <c r="L522" s="2">
        <v>8</v>
      </c>
      <c r="M522" s="2">
        <v>2056</v>
      </c>
      <c r="N522" s="2">
        <v>396</v>
      </c>
    </row>
    <row r="523" spans="11:14" ht="18" hidden="1" customHeight="1" x14ac:dyDescent="0.25">
      <c r="K523" s="2" t="str">
        <f t="shared" si="6"/>
        <v>9/2056</v>
      </c>
      <c r="L523" s="2">
        <v>9</v>
      </c>
      <c r="M523" s="2">
        <v>2056</v>
      </c>
      <c r="N523" s="2">
        <v>397</v>
      </c>
    </row>
    <row r="524" spans="11:14" ht="18" hidden="1" customHeight="1" x14ac:dyDescent="0.25">
      <c r="K524" s="2" t="str">
        <f t="shared" si="6"/>
        <v>10/2056</v>
      </c>
      <c r="L524" s="2">
        <v>10</v>
      </c>
      <c r="M524" s="2">
        <v>2056</v>
      </c>
      <c r="N524" s="2">
        <v>398</v>
      </c>
    </row>
    <row r="525" spans="11:14" ht="18" hidden="1" customHeight="1" x14ac:dyDescent="0.25">
      <c r="K525" s="2" t="str">
        <f t="shared" si="6"/>
        <v>11/2056</v>
      </c>
      <c r="L525" s="2">
        <v>11</v>
      </c>
      <c r="M525" s="2">
        <v>2056</v>
      </c>
      <c r="N525" s="2">
        <v>399</v>
      </c>
    </row>
    <row r="526" spans="11:14" ht="18" hidden="1" customHeight="1" x14ac:dyDescent="0.25">
      <c r="K526" s="2" t="str">
        <f t="shared" si="6"/>
        <v>12/2056</v>
      </c>
      <c r="L526" s="2">
        <v>12</v>
      </c>
      <c r="M526" s="2">
        <v>2056</v>
      </c>
      <c r="N526" s="2">
        <v>400</v>
      </c>
    </row>
    <row r="527" spans="11:14" ht="18" hidden="1" customHeight="1" x14ac:dyDescent="0.25">
      <c r="K527" s="2" t="str">
        <f t="shared" si="6"/>
        <v>1/2057</v>
      </c>
      <c r="L527" s="2">
        <v>1</v>
      </c>
      <c r="M527" s="2">
        <v>2057</v>
      </c>
      <c r="N527" s="2">
        <v>401</v>
      </c>
    </row>
    <row r="528" spans="11:14" ht="18" hidden="1" customHeight="1" x14ac:dyDescent="0.25">
      <c r="K528" s="2" t="str">
        <f t="shared" si="6"/>
        <v>2/2057</v>
      </c>
      <c r="L528" s="2">
        <v>2</v>
      </c>
      <c r="M528" s="2">
        <v>2057</v>
      </c>
      <c r="N528" s="2">
        <v>402</v>
      </c>
    </row>
    <row r="529" spans="11:14" ht="18" hidden="1" customHeight="1" x14ac:dyDescent="0.25">
      <c r="K529" s="2" t="str">
        <f t="shared" si="6"/>
        <v>3/2057</v>
      </c>
      <c r="L529" s="2">
        <v>3</v>
      </c>
      <c r="M529" s="2">
        <v>2057</v>
      </c>
      <c r="N529" s="2">
        <v>403</v>
      </c>
    </row>
    <row r="530" spans="11:14" ht="18" hidden="1" customHeight="1" x14ac:dyDescent="0.25">
      <c r="K530" s="2" t="str">
        <f t="shared" si="6"/>
        <v>4/2057</v>
      </c>
      <c r="L530" s="2">
        <v>4</v>
      </c>
      <c r="M530" s="2">
        <v>2057</v>
      </c>
      <c r="N530" s="2">
        <v>404</v>
      </c>
    </row>
    <row r="531" spans="11:14" ht="18" hidden="1" customHeight="1" x14ac:dyDescent="0.25">
      <c r="K531" s="2" t="str">
        <f t="shared" si="6"/>
        <v>5/2057</v>
      </c>
      <c r="L531" s="2">
        <v>5</v>
      </c>
      <c r="M531" s="2">
        <v>2057</v>
      </c>
      <c r="N531" s="2">
        <v>405</v>
      </c>
    </row>
    <row r="532" spans="11:14" ht="18" hidden="1" customHeight="1" x14ac:dyDescent="0.25">
      <c r="K532" s="2" t="str">
        <f t="shared" si="6"/>
        <v>6/2057</v>
      </c>
      <c r="L532" s="2">
        <v>6</v>
      </c>
      <c r="M532" s="2">
        <v>2057</v>
      </c>
      <c r="N532" s="2">
        <v>406</v>
      </c>
    </row>
    <row r="533" spans="11:14" ht="18" hidden="1" customHeight="1" x14ac:dyDescent="0.25">
      <c r="K533" s="2" t="str">
        <f t="shared" si="6"/>
        <v>7/2057</v>
      </c>
      <c r="L533" s="2">
        <v>7</v>
      </c>
      <c r="M533" s="2">
        <v>2057</v>
      </c>
      <c r="N533" s="2">
        <v>407</v>
      </c>
    </row>
    <row r="534" spans="11:14" ht="18" hidden="1" customHeight="1" x14ac:dyDescent="0.25">
      <c r="K534" s="2" t="str">
        <f t="shared" si="6"/>
        <v>8/2057</v>
      </c>
      <c r="L534" s="2">
        <v>8</v>
      </c>
      <c r="M534" s="2">
        <v>2057</v>
      </c>
      <c r="N534" s="2">
        <v>408</v>
      </c>
    </row>
    <row r="535" spans="11:14" ht="18" hidden="1" customHeight="1" x14ac:dyDescent="0.25">
      <c r="K535" s="2" t="str">
        <f t="shared" si="6"/>
        <v>9/2057</v>
      </c>
      <c r="L535" s="2">
        <v>9</v>
      </c>
      <c r="M535" s="2">
        <v>2057</v>
      </c>
      <c r="N535" s="2">
        <v>409</v>
      </c>
    </row>
    <row r="536" spans="11:14" ht="18" hidden="1" customHeight="1" x14ac:dyDescent="0.25">
      <c r="K536" s="2" t="str">
        <f t="shared" si="6"/>
        <v>10/2057</v>
      </c>
      <c r="L536" s="2">
        <v>10</v>
      </c>
      <c r="M536" s="2">
        <v>2057</v>
      </c>
      <c r="N536" s="2">
        <v>410</v>
      </c>
    </row>
    <row r="537" spans="11:14" ht="18" hidden="1" customHeight="1" x14ac:dyDescent="0.25">
      <c r="K537" s="2" t="str">
        <f t="shared" si="6"/>
        <v>11/2057</v>
      </c>
      <c r="L537" s="2">
        <v>11</v>
      </c>
      <c r="M537" s="2">
        <v>2057</v>
      </c>
      <c r="N537" s="2">
        <v>411</v>
      </c>
    </row>
    <row r="538" spans="11:14" ht="18" hidden="1" customHeight="1" x14ac:dyDescent="0.25">
      <c r="K538" s="2" t="str">
        <f t="shared" si="6"/>
        <v>12/2057</v>
      </c>
      <c r="L538" s="2">
        <v>12</v>
      </c>
      <c r="M538" s="2">
        <v>2057</v>
      </c>
      <c r="N538" s="2">
        <v>412</v>
      </c>
    </row>
    <row r="539" spans="11:14" ht="18" hidden="1" customHeight="1" x14ac:dyDescent="0.25">
      <c r="K539" s="2" t="str">
        <f t="shared" si="6"/>
        <v>1/2058</v>
      </c>
      <c r="L539" s="2">
        <v>1</v>
      </c>
      <c r="M539" s="2">
        <v>2058</v>
      </c>
      <c r="N539" s="2">
        <v>413</v>
      </c>
    </row>
    <row r="540" spans="11:14" ht="18" hidden="1" customHeight="1" x14ac:dyDescent="0.25">
      <c r="K540" s="2" t="str">
        <f t="shared" si="6"/>
        <v>2/2058</v>
      </c>
      <c r="L540" s="2">
        <v>2</v>
      </c>
      <c r="M540" s="2">
        <v>2058</v>
      </c>
      <c r="N540" s="2">
        <v>414</v>
      </c>
    </row>
    <row r="541" spans="11:14" ht="18" hidden="1" customHeight="1" x14ac:dyDescent="0.25">
      <c r="K541" s="2" t="str">
        <f t="shared" si="6"/>
        <v>3/2058</v>
      </c>
      <c r="L541" s="2">
        <v>3</v>
      </c>
      <c r="M541" s="2">
        <v>2058</v>
      </c>
      <c r="N541" s="2">
        <v>415</v>
      </c>
    </row>
    <row r="542" spans="11:14" ht="18" hidden="1" customHeight="1" x14ac:dyDescent="0.25">
      <c r="K542" s="2" t="str">
        <f t="shared" si="6"/>
        <v>4/2058</v>
      </c>
      <c r="L542" s="2">
        <v>4</v>
      </c>
      <c r="M542" s="2">
        <v>2058</v>
      </c>
      <c r="N542" s="2">
        <v>416</v>
      </c>
    </row>
    <row r="543" spans="11:14" ht="18" hidden="1" customHeight="1" x14ac:dyDescent="0.25">
      <c r="K543" s="2" t="str">
        <f t="shared" si="6"/>
        <v>5/2058</v>
      </c>
      <c r="L543" s="2">
        <v>5</v>
      </c>
      <c r="M543" s="2">
        <v>2058</v>
      </c>
      <c r="N543" s="2">
        <v>417</v>
      </c>
    </row>
    <row r="544" spans="11:14" ht="18" hidden="1" customHeight="1" x14ac:dyDescent="0.25">
      <c r="K544" s="2" t="str">
        <f t="shared" si="6"/>
        <v>6/2058</v>
      </c>
      <c r="L544" s="2">
        <v>6</v>
      </c>
      <c r="M544" s="2">
        <v>2058</v>
      </c>
      <c r="N544" s="2">
        <v>418</v>
      </c>
    </row>
    <row r="545" spans="11:14" ht="18" hidden="1" customHeight="1" x14ac:dyDescent="0.25">
      <c r="K545" s="2" t="str">
        <f t="shared" si="6"/>
        <v>7/2058</v>
      </c>
      <c r="L545" s="2">
        <v>7</v>
      </c>
      <c r="M545" s="2">
        <v>2058</v>
      </c>
      <c r="N545" s="2">
        <v>419</v>
      </c>
    </row>
    <row r="546" spans="11:14" ht="18" hidden="1" customHeight="1" x14ac:dyDescent="0.25">
      <c r="K546" s="2" t="str">
        <f t="shared" si="6"/>
        <v>8/2058</v>
      </c>
      <c r="L546" s="2">
        <v>8</v>
      </c>
      <c r="M546" s="2">
        <v>2058</v>
      </c>
      <c r="N546" s="2">
        <v>420</v>
      </c>
    </row>
    <row r="547" spans="11:14" ht="18" hidden="1" customHeight="1" x14ac:dyDescent="0.25">
      <c r="K547" s="2" t="str">
        <f t="shared" si="6"/>
        <v>9/2058</v>
      </c>
      <c r="L547" s="2">
        <v>9</v>
      </c>
      <c r="M547" s="2">
        <v>2058</v>
      </c>
      <c r="N547" s="2">
        <v>421</v>
      </c>
    </row>
    <row r="548" spans="11:14" ht="18" hidden="1" customHeight="1" x14ac:dyDescent="0.25">
      <c r="K548" s="2" t="str">
        <f t="shared" si="6"/>
        <v>10/2058</v>
      </c>
      <c r="L548" s="2">
        <v>10</v>
      </c>
      <c r="M548" s="2">
        <v>2058</v>
      </c>
      <c r="N548" s="2">
        <v>422</v>
      </c>
    </row>
    <row r="549" spans="11:14" ht="18" hidden="1" customHeight="1" x14ac:dyDescent="0.25">
      <c r="K549" s="2" t="str">
        <f t="shared" si="6"/>
        <v>11/2058</v>
      </c>
      <c r="L549" s="2">
        <v>11</v>
      </c>
      <c r="M549" s="2">
        <v>2058</v>
      </c>
      <c r="N549" s="2">
        <v>423</v>
      </c>
    </row>
    <row r="550" spans="11:14" ht="18" hidden="1" customHeight="1" x14ac:dyDescent="0.25">
      <c r="K550" s="2" t="str">
        <f t="shared" si="6"/>
        <v>12/2058</v>
      </c>
      <c r="L550" s="2">
        <v>12</v>
      </c>
      <c r="M550" s="2">
        <v>2058</v>
      </c>
      <c r="N550" s="2">
        <v>424</v>
      </c>
    </row>
    <row r="551" spans="11:14" ht="18" hidden="1" customHeight="1" x14ac:dyDescent="0.25">
      <c r="K551" s="2" t="str">
        <f t="shared" si="6"/>
        <v>1/2059</v>
      </c>
      <c r="L551" s="2">
        <v>1</v>
      </c>
      <c r="M551" s="2">
        <v>2059</v>
      </c>
      <c r="N551" s="2">
        <v>425</v>
      </c>
    </row>
    <row r="552" spans="11:14" ht="18" hidden="1" customHeight="1" x14ac:dyDescent="0.25">
      <c r="K552" s="2" t="str">
        <f t="shared" si="6"/>
        <v>2/2059</v>
      </c>
      <c r="L552" s="2">
        <v>2</v>
      </c>
      <c r="M552" s="2">
        <v>2059</v>
      </c>
      <c r="N552" s="2">
        <v>426</v>
      </c>
    </row>
    <row r="553" spans="11:14" ht="18" hidden="1" customHeight="1" x14ac:dyDescent="0.25">
      <c r="K553" s="2" t="str">
        <f t="shared" si="6"/>
        <v>3/2059</v>
      </c>
      <c r="L553" s="2">
        <v>3</v>
      </c>
      <c r="M553" s="2">
        <v>2059</v>
      </c>
      <c r="N553" s="2">
        <v>427</v>
      </c>
    </row>
    <row r="554" spans="11:14" ht="18" hidden="1" customHeight="1" x14ac:dyDescent="0.25">
      <c r="K554" s="2" t="str">
        <f t="shared" si="6"/>
        <v>4/2059</v>
      </c>
      <c r="L554" s="2">
        <v>4</v>
      </c>
      <c r="M554" s="2">
        <v>2059</v>
      </c>
      <c r="N554" s="2">
        <v>428</v>
      </c>
    </row>
    <row r="555" spans="11:14" ht="18" hidden="1" customHeight="1" x14ac:dyDescent="0.25">
      <c r="K555" s="2" t="str">
        <f t="shared" si="6"/>
        <v>5/2059</v>
      </c>
      <c r="L555" s="2">
        <v>5</v>
      </c>
      <c r="M555" s="2">
        <v>2059</v>
      </c>
      <c r="N555" s="2">
        <v>429</v>
      </c>
    </row>
    <row r="556" spans="11:14" ht="18" hidden="1" customHeight="1" x14ac:dyDescent="0.25">
      <c r="K556" s="2" t="str">
        <f t="shared" si="6"/>
        <v>6/2059</v>
      </c>
      <c r="L556" s="2">
        <v>6</v>
      </c>
      <c r="M556" s="2">
        <v>2059</v>
      </c>
      <c r="N556" s="2">
        <v>430</v>
      </c>
    </row>
    <row r="557" spans="11:14" ht="18" hidden="1" customHeight="1" x14ac:dyDescent="0.25">
      <c r="K557" s="2" t="str">
        <f t="shared" si="6"/>
        <v>7/2059</v>
      </c>
      <c r="L557" s="2">
        <v>7</v>
      </c>
      <c r="M557" s="2">
        <v>2059</v>
      </c>
      <c r="N557" s="2">
        <v>431</v>
      </c>
    </row>
    <row r="558" spans="11:14" ht="18" hidden="1" customHeight="1" x14ac:dyDescent="0.25">
      <c r="K558" s="2" t="str">
        <f t="shared" si="6"/>
        <v>8/2059</v>
      </c>
      <c r="L558" s="2">
        <v>8</v>
      </c>
      <c r="M558" s="2">
        <v>2059</v>
      </c>
      <c r="N558" s="2">
        <v>432</v>
      </c>
    </row>
    <row r="559" spans="11:14" ht="18" hidden="1" customHeight="1" x14ac:dyDescent="0.25">
      <c r="K559" s="2" t="str">
        <f t="shared" si="6"/>
        <v>9/2059</v>
      </c>
      <c r="L559" s="2">
        <v>9</v>
      </c>
      <c r="M559" s="2">
        <v>2059</v>
      </c>
      <c r="N559" s="2">
        <v>433</v>
      </c>
    </row>
    <row r="560" spans="11:14" ht="18" hidden="1" customHeight="1" x14ac:dyDescent="0.25">
      <c r="K560" s="2" t="str">
        <f t="shared" si="6"/>
        <v>10/2059</v>
      </c>
      <c r="L560" s="2">
        <v>10</v>
      </c>
      <c r="M560" s="2">
        <v>2059</v>
      </c>
      <c r="N560" s="2">
        <v>434</v>
      </c>
    </row>
    <row r="561" spans="11:14" ht="18" hidden="1" customHeight="1" x14ac:dyDescent="0.25">
      <c r="K561" s="2" t="str">
        <f t="shared" si="6"/>
        <v>11/2059</v>
      </c>
      <c r="L561" s="2">
        <v>11</v>
      </c>
      <c r="M561" s="2">
        <v>2059</v>
      </c>
      <c r="N561" s="2">
        <v>435</v>
      </c>
    </row>
    <row r="562" spans="11:14" ht="18" hidden="1" customHeight="1" x14ac:dyDescent="0.25">
      <c r="K562" s="2" t="str">
        <f t="shared" si="6"/>
        <v>12/2059</v>
      </c>
      <c r="L562" s="2">
        <v>12</v>
      </c>
      <c r="M562" s="2">
        <v>2059</v>
      </c>
      <c r="N562" s="2">
        <v>436</v>
      </c>
    </row>
    <row r="563" spans="11:14" ht="18" hidden="1" customHeight="1" x14ac:dyDescent="0.25">
      <c r="K563" s="2" t="str">
        <f t="shared" si="6"/>
        <v>1/2060</v>
      </c>
      <c r="L563" s="2">
        <v>1</v>
      </c>
      <c r="M563" s="2">
        <v>2060</v>
      </c>
      <c r="N563" s="2">
        <v>437</v>
      </c>
    </row>
    <row r="564" spans="11:14" ht="18" hidden="1" customHeight="1" x14ac:dyDescent="0.25">
      <c r="K564" s="2" t="str">
        <f t="shared" si="6"/>
        <v>2/2060</v>
      </c>
      <c r="L564" s="2">
        <v>2</v>
      </c>
      <c r="M564" s="2">
        <v>2060</v>
      </c>
      <c r="N564" s="2">
        <v>438</v>
      </c>
    </row>
    <row r="565" spans="11:14" ht="18" hidden="1" customHeight="1" x14ac:dyDescent="0.25">
      <c r="K565" s="2" t="str">
        <f t="shared" si="6"/>
        <v>3/2060</v>
      </c>
      <c r="L565" s="2">
        <v>3</v>
      </c>
      <c r="M565" s="2">
        <v>2060</v>
      </c>
      <c r="N565" s="2">
        <v>439</v>
      </c>
    </row>
    <row r="566" spans="11:14" ht="18" hidden="1" customHeight="1" x14ac:dyDescent="0.25">
      <c r="K566" s="2" t="str">
        <f t="shared" si="6"/>
        <v>4/2060</v>
      </c>
      <c r="L566" s="2">
        <v>4</v>
      </c>
      <c r="M566" s="2">
        <v>2060</v>
      </c>
      <c r="N566" s="2">
        <v>440</v>
      </c>
    </row>
    <row r="567" spans="11:14" ht="18" hidden="1" customHeight="1" x14ac:dyDescent="0.25">
      <c r="K567" s="2" t="str">
        <f t="shared" si="6"/>
        <v>5/2060</v>
      </c>
      <c r="L567" s="2">
        <v>5</v>
      </c>
      <c r="M567" s="2">
        <v>2060</v>
      </c>
      <c r="N567" s="2">
        <v>441</v>
      </c>
    </row>
    <row r="568" spans="11:14" ht="18" hidden="1" customHeight="1" x14ac:dyDescent="0.25">
      <c r="K568" s="2" t="str">
        <f t="shared" si="6"/>
        <v>6/2060</v>
      </c>
      <c r="L568" s="2">
        <v>6</v>
      </c>
      <c r="M568" s="2">
        <v>2060</v>
      </c>
      <c r="N568" s="2">
        <v>442</v>
      </c>
    </row>
    <row r="569" spans="11:14" ht="18" hidden="1" customHeight="1" x14ac:dyDescent="0.25">
      <c r="K569" s="2" t="str">
        <f t="shared" si="6"/>
        <v>7/2060</v>
      </c>
      <c r="L569" s="2">
        <v>7</v>
      </c>
      <c r="M569" s="2">
        <v>2060</v>
      </c>
      <c r="N569" s="2">
        <v>443</v>
      </c>
    </row>
    <row r="570" spans="11:14" ht="18" hidden="1" customHeight="1" x14ac:dyDescent="0.25">
      <c r="K570" s="2" t="str">
        <f t="shared" si="6"/>
        <v>8/2060</v>
      </c>
      <c r="L570" s="2">
        <v>8</v>
      </c>
      <c r="M570" s="2">
        <v>2060</v>
      </c>
      <c r="N570" s="2">
        <v>444</v>
      </c>
    </row>
    <row r="571" spans="11:14" ht="18" hidden="1" customHeight="1" x14ac:dyDescent="0.25">
      <c r="K571" s="2" t="str">
        <f t="shared" si="6"/>
        <v>9/2060</v>
      </c>
      <c r="L571" s="2">
        <v>9</v>
      </c>
      <c r="M571" s="2">
        <v>2060</v>
      </c>
      <c r="N571" s="2">
        <v>445</v>
      </c>
    </row>
    <row r="572" spans="11:14" ht="18" hidden="1" customHeight="1" x14ac:dyDescent="0.25">
      <c r="K572" s="2" t="str">
        <f t="shared" si="6"/>
        <v>10/2060</v>
      </c>
      <c r="L572" s="2">
        <v>10</v>
      </c>
      <c r="M572" s="2">
        <v>2060</v>
      </c>
      <c r="N572" s="2">
        <v>446</v>
      </c>
    </row>
    <row r="573" spans="11:14" ht="18" hidden="1" customHeight="1" x14ac:dyDescent="0.25">
      <c r="K573" s="2" t="str">
        <f t="shared" si="6"/>
        <v>11/2060</v>
      </c>
      <c r="L573" s="2">
        <v>11</v>
      </c>
      <c r="M573" s="2">
        <v>2060</v>
      </c>
      <c r="N573" s="2">
        <v>447</v>
      </c>
    </row>
    <row r="574" spans="11:14" ht="18" hidden="1" customHeight="1" x14ac:dyDescent="0.25">
      <c r="K574" s="2" t="str">
        <f t="shared" si="6"/>
        <v>12/2060</v>
      </c>
      <c r="L574" s="2">
        <v>12</v>
      </c>
      <c r="M574" s="2">
        <v>2060</v>
      </c>
      <c r="N574" s="2">
        <v>448</v>
      </c>
    </row>
    <row r="575" spans="11:14" ht="18" hidden="1" customHeight="1" x14ac:dyDescent="0.25">
      <c r="K575" s="2" t="str">
        <f t="shared" si="6"/>
        <v>1/2061</v>
      </c>
      <c r="L575" s="2">
        <v>1</v>
      </c>
      <c r="M575" s="2">
        <v>2061</v>
      </c>
      <c r="N575" s="2">
        <v>449</v>
      </c>
    </row>
    <row r="576" spans="11:14" ht="18" hidden="1" customHeight="1" x14ac:dyDescent="0.25">
      <c r="K576" s="2" t="str">
        <f t="shared" ref="K576:K639" si="7">CONCATENATE(L576,"/",M576)</f>
        <v>2/2061</v>
      </c>
      <c r="L576" s="2">
        <v>2</v>
      </c>
      <c r="M576" s="2">
        <v>2061</v>
      </c>
      <c r="N576" s="2">
        <v>450</v>
      </c>
    </row>
    <row r="577" spans="11:14" ht="18" hidden="1" customHeight="1" x14ac:dyDescent="0.25">
      <c r="K577" s="2" t="str">
        <f t="shared" si="7"/>
        <v>3/2061</v>
      </c>
      <c r="L577" s="2">
        <v>3</v>
      </c>
      <c r="M577" s="2">
        <v>2061</v>
      </c>
      <c r="N577" s="2">
        <v>451</v>
      </c>
    </row>
    <row r="578" spans="11:14" ht="18" hidden="1" customHeight="1" x14ac:dyDescent="0.25">
      <c r="K578" s="2" t="str">
        <f t="shared" si="7"/>
        <v>4/2061</v>
      </c>
      <c r="L578" s="2">
        <v>4</v>
      </c>
      <c r="M578" s="2">
        <v>2061</v>
      </c>
      <c r="N578" s="2">
        <v>452</v>
      </c>
    </row>
    <row r="579" spans="11:14" ht="18" hidden="1" customHeight="1" x14ac:dyDescent="0.25">
      <c r="K579" s="2" t="str">
        <f t="shared" si="7"/>
        <v>5/2061</v>
      </c>
      <c r="L579" s="2">
        <v>5</v>
      </c>
      <c r="M579" s="2">
        <v>2061</v>
      </c>
      <c r="N579" s="2">
        <v>453</v>
      </c>
    </row>
    <row r="580" spans="11:14" ht="18" hidden="1" customHeight="1" x14ac:dyDescent="0.25">
      <c r="K580" s="2" t="str">
        <f t="shared" si="7"/>
        <v>6/2061</v>
      </c>
      <c r="L580" s="2">
        <v>6</v>
      </c>
      <c r="M580" s="2">
        <v>2061</v>
      </c>
      <c r="N580" s="2">
        <v>454</v>
      </c>
    </row>
    <row r="581" spans="11:14" ht="18" hidden="1" customHeight="1" x14ac:dyDescent="0.25">
      <c r="K581" s="2" t="str">
        <f t="shared" si="7"/>
        <v>7/2061</v>
      </c>
      <c r="L581" s="2">
        <v>7</v>
      </c>
      <c r="M581" s="2">
        <v>2061</v>
      </c>
      <c r="N581" s="2">
        <v>455</v>
      </c>
    </row>
    <row r="582" spans="11:14" ht="18" hidden="1" customHeight="1" x14ac:dyDescent="0.25">
      <c r="K582" s="2" t="str">
        <f t="shared" si="7"/>
        <v>8/2061</v>
      </c>
      <c r="L582" s="2">
        <v>8</v>
      </c>
      <c r="M582" s="2">
        <v>2061</v>
      </c>
      <c r="N582" s="2">
        <v>456</v>
      </c>
    </row>
    <row r="583" spans="11:14" ht="18" hidden="1" customHeight="1" x14ac:dyDescent="0.25">
      <c r="K583" s="2" t="str">
        <f t="shared" si="7"/>
        <v>9/2061</v>
      </c>
      <c r="L583" s="2">
        <v>9</v>
      </c>
      <c r="M583" s="2">
        <v>2061</v>
      </c>
      <c r="N583" s="2">
        <v>457</v>
      </c>
    </row>
    <row r="584" spans="11:14" ht="18" hidden="1" customHeight="1" x14ac:dyDescent="0.25">
      <c r="K584" s="2" t="str">
        <f t="shared" si="7"/>
        <v>10/2061</v>
      </c>
      <c r="L584" s="2">
        <v>10</v>
      </c>
      <c r="M584" s="2">
        <v>2061</v>
      </c>
      <c r="N584" s="2">
        <v>458</v>
      </c>
    </row>
    <row r="585" spans="11:14" ht="18" hidden="1" customHeight="1" x14ac:dyDescent="0.25">
      <c r="K585" s="2" t="str">
        <f t="shared" si="7"/>
        <v>11/2061</v>
      </c>
      <c r="L585" s="2">
        <v>11</v>
      </c>
      <c r="M585" s="2">
        <v>2061</v>
      </c>
      <c r="N585" s="2">
        <v>459</v>
      </c>
    </row>
    <row r="586" spans="11:14" ht="18" hidden="1" customHeight="1" x14ac:dyDescent="0.25">
      <c r="K586" s="2" t="str">
        <f t="shared" si="7"/>
        <v>12/2061</v>
      </c>
      <c r="L586" s="2">
        <v>12</v>
      </c>
      <c r="M586" s="2">
        <v>2061</v>
      </c>
      <c r="N586" s="2">
        <v>460</v>
      </c>
    </row>
    <row r="587" spans="11:14" ht="18" hidden="1" customHeight="1" x14ac:dyDescent="0.25">
      <c r="K587" s="2" t="str">
        <f t="shared" si="7"/>
        <v>1/2062</v>
      </c>
      <c r="L587" s="2">
        <v>1</v>
      </c>
      <c r="M587" s="2">
        <v>2062</v>
      </c>
      <c r="N587" s="2">
        <v>461</v>
      </c>
    </row>
    <row r="588" spans="11:14" ht="18" hidden="1" customHeight="1" x14ac:dyDescent="0.25">
      <c r="K588" s="2" t="str">
        <f t="shared" si="7"/>
        <v>2/2062</v>
      </c>
      <c r="L588" s="2">
        <v>2</v>
      </c>
      <c r="M588" s="2">
        <v>2062</v>
      </c>
      <c r="N588" s="2">
        <v>462</v>
      </c>
    </row>
    <row r="589" spans="11:14" ht="18" hidden="1" customHeight="1" x14ac:dyDescent="0.25">
      <c r="K589" s="2" t="str">
        <f t="shared" si="7"/>
        <v>3/2062</v>
      </c>
      <c r="L589" s="2">
        <v>3</v>
      </c>
      <c r="M589" s="2">
        <v>2062</v>
      </c>
      <c r="N589" s="2">
        <v>463</v>
      </c>
    </row>
    <row r="590" spans="11:14" ht="18" hidden="1" customHeight="1" x14ac:dyDescent="0.25">
      <c r="K590" s="2" t="str">
        <f t="shared" si="7"/>
        <v>4/2062</v>
      </c>
      <c r="L590" s="2">
        <v>4</v>
      </c>
      <c r="M590" s="2">
        <v>2062</v>
      </c>
      <c r="N590" s="2">
        <v>464</v>
      </c>
    </row>
    <row r="591" spans="11:14" ht="18" hidden="1" customHeight="1" x14ac:dyDescent="0.25">
      <c r="K591" s="2" t="str">
        <f t="shared" si="7"/>
        <v>5/2062</v>
      </c>
      <c r="L591" s="2">
        <v>5</v>
      </c>
      <c r="M591" s="2">
        <v>2062</v>
      </c>
      <c r="N591" s="2">
        <v>465</v>
      </c>
    </row>
    <row r="592" spans="11:14" ht="18" hidden="1" customHeight="1" x14ac:dyDescent="0.25">
      <c r="K592" s="2" t="str">
        <f t="shared" si="7"/>
        <v>6/2062</v>
      </c>
      <c r="L592" s="2">
        <v>6</v>
      </c>
      <c r="M592" s="2">
        <v>2062</v>
      </c>
      <c r="N592" s="2">
        <v>466</v>
      </c>
    </row>
    <row r="593" spans="11:14" ht="18" hidden="1" customHeight="1" x14ac:dyDescent="0.25">
      <c r="K593" s="2" t="str">
        <f t="shared" si="7"/>
        <v>7/2062</v>
      </c>
      <c r="L593" s="2">
        <v>7</v>
      </c>
      <c r="M593" s="2">
        <v>2062</v>
      </c>
      <c r="N593" s="2">
        <v>467</v>
      </c>
    </row>
    <row r="594" spans="11:14" ht="18" hidden="1" customHeight="1" x14ac:dyDescent="0.25">
      <c r="K594" s="2" t="str">
        <f t="shared" si="7"/>
        <v>8/2062</v>
      </c>
      <c r="L594" s="2">
        <v>8</v>
      </c>
      <c r="M594" s="2">
        <v>2062</v>
      </c>
      <c r="N594" s="2">
        <v>468</v>
      </c>
    </row>
    <row r="595" spans="11:14" ht="18" hidden="1" customHeight="1" x14ac:dyDescent="0.25">
      <c r="K595" s="2" t="str">
        <f t="shared" si="7"/>
        <v>9/2062</v>
      </c>
      <c r="L595" s="2">
        <v>9</v>
      </c>
      <c r="M595" s="2">
        <v>2062</v>
      </c>
      <c r="N595" s="2">
        <v>469</v>
      </c>
    </row>
    <row r="596" spans="11:14" ht="18" hidden="1" customHeight="1" x14ac:dyDescent="0.25">
      <c r="K596" s="2" t="str">
        <f t="shared" si="7"/>
        <v>10/2062</v>
      </c>
      <c r="L596" s="2">
        <v>10</v>
      </c>
      <c r="M596" s="2">
        <v>2062</v>
      </c>
      <c r="N596" s="2">
        <v>470</v>
      </c>
    </row>
    <row r="597" spans="11:14" ht="18" hidden="1" customHeight="1" x14ac:dyDescent="0.25">
      <c r="K597" s="2" t="str">
        <f t="shared" si="7"/>
        <v>11/2062</v>
      </c>
      <c r="L597" s="2">
        <v>11</v>
      </c>
      <c r="M597" s="2">
        <v>2062</v>
      </c>
      <c r="N597" s="2">
        <v>471</v>
      </c>
    </row>
    <row r="598" spans="11:14" ht="18" hidden="1" customHeight="1" x14ac:dyDescent="0.25">
      <c r="K598" s="2" t="str">
        <f t="shared" si="7"/>
        <v>12/2062</v>
      </c>
      <c r="L598" s="2">
        <v>12</v>
      </c>
      <c r="M598" s="2">
        <v>2062</v>
      </c>
      <c r="N598" s="2">
        <v>472</v>
      </c>
    </row>
    <row r="599" spans="11:14" ht="18" hidden="1" customHeight="1" x14ac:dyDescent="0.25">
      <c r="K599" s="2" t="str">
        <f t="shared" si="7"/>
        <v>1/2063</v>
      </c>
      <c r="L599" s="2">
        <v>1</v>
      </c>
      <c r="M599" s="2">
        <v>2063</v>
      </c>
      <c r="N599" s="2">
        <v>473</v>
      </c>
    </row>
    <row r="600" spans="11:14" ht="18" hidden="1" customHeight="1" x14ac:dyDescent="0.25">
      <c r="K600" s="2" t="str">
        <f t="shared" si="7"/>
        <v>2/2063</v>
      </c>
      <c r="L600" s="2">
        <v>2</v>
      </c>
      <c r="M600" s="2">
        <v>2063</v>
      </c>
      <c r="N600" s="2">
        <v>474</v>
      </c>
    </row>
    <row r="601" spans="11:14" ht="18" hidden="1" customHeight="1" x14ac:dyDescent="0.25">
      <c r="K601" s="2" t="str">
        <f t="shared" si="7"/>
        <v>3/2063</v>
      </c>
      <c r="L601" s="2">
        <v>3</v>
      </c>
      <c r="M601" s="2">
        <v>2063</v>
      </c>
      <c r="N601" s="2">
        <v>475</v>
      </c>
    </row>
    <row r="602" spans="11:14" ht="18" hidden="1" customHeight="1" x14ac:dyDescent="0.25">
      <c r="K602" s="2" t="str">
        <f t="shared" si="7"/>
        <v>4/2063</v>
      </c>
      <c r="L602" s="2">
        <v>4</v>
      </c>
      <c r="M602" s="2">
        <v>2063</v>
      </c>
      <c r="N602" s="2">
        <v>476</v>
      </c>
    </row>
    <row r="603" spans="11:14" ht="18" hidden="1" customHeight="1" x14ac:dyDescent="0.25">
      <c r="K603" s="2" t="str">
        <f t="shared" si="7"/>
        <v>5/2063</v>
      </c>
      <c r="L603" s="2">
        <v>5</v>
      </c>
      <c r="M603" s="2">
        <v>2063</v>
      </c>
      <c r="N603" s="2">
        <v>477</v>
      </c>
    </row>
    <row r="604" spans="11:14" ht="18" hidden="1" customHeight="1" x14ac:dyDescent="0.25">
      <c r="K604" s="2" t="str">
        <f t="shared" si="7"/>
        <v>6/2063</v>
      </c>
      <c r="L604" s="2">
        <v>6</v>
      </c>
      <c r="M604" s="2">
        <v>2063</v>
      </c>
      <c r="N604" s="2">
        <v>478</v>
      </c>
    </row>
    <row r="605" spans="11:14" ht="18" hidden="1" customHeight="1" x14ac:dyDescent="0.25">
      <c r="K605" s="2" t="str">
        <f t="shared" si="7"/>
        <v>7/2063</v>
      </c>
      <c r="L605" s="2">
        <v>7</v>
      </c>
      <c r="M605" s="2">
        <v>2063</v>
      </c>
      <c r="N605" s="2">
        <v>479</v>
      </c>
    </row>
    <row r="606" spans="11:14" ht="18" hidden="1" customHeight="1" x14ac:dyDescent="0.25">
      <c r="K606" s="2" t="str">
        <f t="shared" si="7"/>
        <v>8/2063</v>
      </c>
      <c r="L606" s="2">
        <v>8</v>
      </c>
      <c r="M606" s="2">
        <v>2063</v>
      </c>
      <c r="N606" s="2">
        <v>480</v>
      </c>
    </row>
    <row r="607" spans="11:14" ht="18" hidden="1" customHeight="1" x14ac:dyDescent="0.25">
      <c r="K607" s="2" t="str">
        <f t="shared" si="7"/>
        <v>9/2063</v>
      </c>
      <c r="L607" s="2">
        <v>9</v>
      </c>
      <c r="M607" s="2">
        <v>2063</v>
      </c>
      <c r="N607" s="2">
        <v>481</v>
      </c>
    </row>
    <row r="608" spans="11:14" ht="18" hidden="1" customHeight="1" x14ac:dyDescent="0.25">
      <c r="K608" s="2" t="str">
        <f t="shared" si="7"/>
        <v>10/2063</v>
      </c>
      <c r="L608" s="2">
        <v>10</v>
      </c>
      <c r="M608" s="2">
        <v>2063</v>
      </c>
      <c r="N608" s="2">
        <v>482</v>
      </c>
    </row>
    <row r="609" spans="11:14" ht="18" hidden="1" customHeight="1" x14ac:dyDescent="0.25">
      <c r="K609" s="2" t="str">
        <f t="shared" si="7"/>
        <v>11/2063</v>
      </c>
      <c r="L609" s="2">
        <v>11</v>
      </c>
      <c r="M609" s="2">
        <v>2063</v>
      </c>
      <c r="N609" s="2">
        <v>483</v>
      </c>
    </row>
    <row r="610" spans="11:14" ht="18" hidden="1" customHeight="1" x14ac:dyDescent="0.25">
      <c r="K610" s="2" t="str">
        <f t="shared" si="7"/>
        <v>12/2063</v>
      </c>
      <c r="L610" s="2">
        <v>12</v>
      </c>
      <c r="M610" s="2">
        <v>2063</v>
      </c>
      <c r="N610" s="2">
        <v>484</v>
      </c>
    </row>
    <row r="611" spans="11:14" ht="18" hidden="1" customHeight="1" x14ac:dyDescent="0.25">
      <c r="K611" s="2" t="str">
        <f t="shared" si="7"/>
        <v>1/2064</v>
      </c>
      <c r="L611" s="2">
        <v>1</v>
      </c>
      <c r="M611" s="2">
        <v>2064</v>
      </c>
      <c r="N611" s="2">
        <v>485</v>
      </c>
    </row>
    <row r="612" spans="11:14" ht="18" hidden="1" customHeight="1" x14ac:dyDescent="0.25">
      <c r="K612" s="2" t="str">
        <f t="shared" si="7"/>
        <v>2/2064</v>
      </c>
      <c r="L612" s="2">
        <v>2</v>
      </c>
      <c r="M612" s="2">
        <v>2064</v>
      </c>
      <c r="N612" s="2">
        <v>486</v>
      </c>
    </row>
    <row r="613" spans="11:14" ht="18" hidden="1" customHeight="1" x14ac:dyDescent="0.25">
      <c r="K613" s="2" t="str">
        <f t="shared" si="7"/>
        <v>3/2064</v>
      </c>
      <c r="L613" s="2">
        <v>3</v>
      </c>
      <c r="M613" s="2">
        <v>2064</v>
      </c>
      <c r="N613" s="2">
        <v>487</v>
      </c>
    </row>
    <row r="614" spans="11:14" ht="18" hidden="1" customHeight="1" x14ac:dyDescent="0.25">
      <c r="K614" s="2" t="str">
        <f t="shared" si="7"/>
        <v>4/2064</v>
      </c>
      <c r="L614" s="2">
        <v>4</v>
      </c>
      <c r="M614" s="2">
        <v>2064</v>
      </c>
      <c r="N614" s="2">
        <v>488</v>
      </c>
    </row>
    <row r="615" spans="11:14" ht="18" hidden="1" customHeight="1" x14ac:dyDescent="0.25">
      <c r="K615" s="2" t="str">
        <f t="shared" si="7"/>
        <v>5/2064</v>
      </c>
      <c r="L615" s="2">
        <v>5</v>
      </c>
      <c r="M615" s="2">
        <v>2064</v>
      </c>
      <c r="N615" s="2">
        <v>489</v>
      </c>
    </row>
    <row r="616" spans="11:14" ht="18" hidden="1" customHeight="1" x14ac:dyDescent="0.25">
      <c r="K616" s="2" t="str">
        <f t="shared" si="7"/>
        <v>6/2064</v>
      </c>
      <c r="L616" s="2">
        <v>6</v>
      </c>
      <c r="M616" s="2">
        <v>2064</v>
      </c>
      <c r="N616" s="2">
        <v>490</v>
      </c>
    </row>
    <row r="617" spans="11:14" ht="18" hidden="1" customHeight="1" x14ac:dyDescent="0.25">
      <c r="K617" s="2" t="str">
        <f t="shared" si="7"/>
        <v>7/2064</v>
      </c>
      <c r="L617" s="2">
        <v>7</v>
      </c>
      <c r="M617" s="2">
        <v>2064</v>
      </c>
      <c r="N617" s="2">
        <v>491</v>
      </c>
    </row>
    <row r="618" spans="11:14" ht="18" hidden="1" customHeight="1" x14ac:dyDescent="0.25">
      <c r="K618" s="2" t="str">
        <f t="shared" si="7"/>
        <v>8/2064</v>
      </c>
      <c r="L618" s="2">
        <v>8</v>
      </c>
      <c r="M618" s="2">
        <v>2064</v>
      </c>
      <c r="N618" s="2">
        <v>492</v>
      </c>
    </row>
    <row r="619" spans="11:14" ht="18" hidden="1" customHeight="1" x14ac:dyDescent="0.25">
      <c r="K619" s="2" t="str">
        <f t="shared" si="7"/>
        <v>9/2064</v>
      </c>
      <c r="L619" s="2">
        <v>9</v>
      </c>
      <c r="M619" s="2">
        <v>2064</v>
      </c>
      <c r="N619" s="2">
        <v>493</v>
      </c>
    </row>
    <row r="620" spans="11:14" ht="18" hidden="1" customHeight="1" x14ac:dyDescent="0.25">
      <c r="K620" s="2" t="str">
        <f t="shared" si="7"/>
        <v>10/2064</v>
      </c>
      <c r="L620" s="2">
        <v>10</v>
      </c>
      <c r="M620" s="2">
        <v>2064</v>
      </c>
      <c r="N620" s="2">
        <v>494</v>
      </c>
    </row>
    <row r="621" spans="11:14" ht="18" hidden="1" customHeight="1" x14ac:dyDescent="0.25">
      <c r="K621" s="2" t="str">
        <f t="shared" si="7"/>
        <v>11/2064</v>
      </c>
      <c r="L621" s="2">
        <v>11</v>
      </c>
      <c r="M621" s="2">
        <v>2064</v>
      </c>
      <c r="N621" s="2">
        <v>495</v>
      </c>
    </row>
    <row r="622" spans="11:14" ht="18" hidden="1" customHeight="1" x14ac:dyDescent="0.25">
      <c r="K622" s="2" t="str">
        <f t="shared" si="7"/>
        <v>12/2064</v>
      </c>
      <c r="L622" s="2">
        <v>12</v>
      </c>
      <c r="M622" s="2">
        <v>2064</v>
      </c>
      <c r="N622" s="2">
        <v>496</v>
      </c>
    </row>
    <row r="623" spans="11:14" ht="18" hidden="1" customHeight="1" x14ac:dyDescent="0.25">
      <c r="K623" s="2" t="str">
        <f t="shared" si="7"/>
        <v>1/2065</v>
      </c>
      <c r="L623" s="2">
        <v>1</v>
      </c>
      <c r="M623" s="2">
        <v>2065</v>
      </c>
      <c r="N623" s="2">
        <v>497</v>
      </c>
    </row>
    <row r="624" spans="11:14" ht="18" hidden="1" customHeight="1" x14ac:dyDescent="0.25">
      <c r="K624" s="2" t="str">
        <f t="shared" si="7"/>
        <v>2/2065</v>
      </c>
      <c r="L624" s="2">
        <v>2</v>
      </c>
      <c r="M624" s="2">
        <v>2065</v>
      </c>
      <c r="N624" s="2">
        <v>498</v>
      </c>
    </row>
    <row r="625" spans="11:14" ht="18" hidden="1" customHeight="1" x14ac:dyDescent="0.25">
      <c r="K625" s="2" t="str">
        <f t="shared" si="7"/>
        <v>3/2065</v>
      </c>
      <c r="L625" s="2">
        <v>3</v>
      </c>
      <c r="M625" s="2">
        <v>2065</v>
      </c>
      <c r="N625" s="2">
        <v>499</v>
      </c>
    </row>
    <row r="626" spans="11:14" ht="18" hidden="1" customHeight="1" x14ac:dyDescent="0.25">
      <c r="K626" s="2" t="str">
        <f t="shared" si="7"/>
        <v>4/2065</v>
      </c>
      <c r="L626" s="2">
        <v>4</v>
      </c>
      <c r="M626" s="2">
        <v>2065</v>
      </c>
      <c r="N626" s="2">
        <v>500</v>
      </c>
    </row>
    <row r="627" spans="11:14" ht="18" hidden="1" customHeight="1" x14ac:dyDescent="0.25">
      <c r="K627" s="2" t="str">
        <f t="shared" si="7"/>
        <v>5/2065</v>
      </c>
      <c r="L627" s="2">
        <v>5</v>
      </c>
      <c r="M627" s="2">
        <v>2065</v>
      </c>
      <c r="N627" s="2">
        <v>501</v>
      </c>
    </row>
    <row r="628" spans="11:14" ht="18" hidden="1" customHeight="1" x14ac:dyDescent="0.25">
      <c r="K628" s="2" t="str">
        <f t="shared" si="7"/>
        <v>6/2065</v>
      </c>
      <c r="L628" s="2">
        <v>6</v>
      </c>
      <c r="M628" s="2">
        <v>2065</v>
      </c>
      <c r="N628" s="2">
        <v>502</v>
      </c>
    </row>
    <row r="629" spans="11:14" ht="18" hidden="1" customHeight="1" x14ac:dyDescent="0.25">
      <c r="K629" s="2" t="str">
        <f t="shared" si="7"/>
        <v>7/2065</v>
      </c>
      <c r="L629" s="2">
        <v>7</v>
      </c>
      <c r="M629" s="2">
        <v>2065</v>
      </c>
      <c r="N629" s="2">
        <v>503</v>
      </c>
    </row>
    <row r="630" spans="11:14" ht="18" hidden="1" customHeight="1" x14ac:dyDescent="0.25">
      <c r="K630" s="2" t="str">
        <f t="shared" si="7"/>
        <v>8/2065</v>
      </c>
      <c r="L630" s="2">
        <v>8</v>
      </c>
      <c r="M630" s="2">
        <v>2065</v>
      </c>
      <c r="N630" s="2">
        <v>504</v>
      </c>
    </row>
    <row r="631" spans="11:14" ht="18" hidden="1" customHeight="1" x14ac:dyDescent="0.25">
      <c r="K631" s="2" t="str">
        <f t="shared" si="7"/>
        <v>9/2065</v>
      </c>
      <c r="L631" s="2">
        <v>9</v>
      </c>
      <c r="M631" s="2">
        <v>2065</v>
      </c>
      <c r="N631" s="2">
        <v>505</v>
      </c>
    </row>
    <row r="632" spans="11:14" ht="18" hidden="1" customHeight="1" x14ac:dyDescent="0.25">
      <c r="K632" s="2" t="str">
        <f t="shared" si="7"/>
        <v>10/2065</v>
      </c>
      <c r="L632" s="2">
        <v>10</v>
      </c>
      <c r="M632" s="2">
        <v>2065</v>
      </c>
      <c r="N632" s="2">
        <v>506</v>
      </c>
    </row>
    <row r="633" spans="11:14" ht="18" hidden="1" customHeight="1" x14ac:dyDescent="0.25">
      <c r="K633" s="2" t="str">
        <f t="shared" si="7"/>
        <v>11/2065</v>
      </c>
      <c r="L633" s="2">
        <v>11</v>
      </c>
      <c r="M633" s="2">
        <v>2065</v>
      </c>
      <c r="N633" s="2">
        <v>507</v>
      </c>
    </row>
    <row r="634" spans="11:14" ht="18" hidden="1" customHeight="1" x14ac:dyDescent="0.25">
      <c r="K634" s="2" t="str">
        <f t="shared" si="7"/>
        <v>12/2065</v>
      </c>
      <c r="L634" s="2">
        <v>12</v>
      </c>
      <c r="M634" s="2">
        <v>2065</v>
      </c>
      <c r="N634" s="2">
        <v>508</v>
      </c>
    </row>
    <row r="635" spans="11:14" ht="18" hidden="1" customHeight="1" x14ac:dyDescent="0.25">
      <c r="K635" s="2" t="str">
        <f t="shared" si="7"/>
        <v>1/2066</v>
      </c>
      <c r="L635" s="2">
        <v>1</v>
      </c>
      <c r="M635" s="2">
        <v>2066</v>
      </c>
      <c r="N635" s="2">
        <v>509</v>
      </c>
    </row>
    <row r="636" spans="11:14" ht="18" hidden="1" customHeight="1" x14ac:dyDescent="0.25">
      <c r="K636" s="2" t="str">
        <f t="shared" si="7"/>
        <v>2/2066</v>
      </c>
      <c r="L636" s="2">
        <v>2</v>
      </c>
      <c r="M636" s="2">
        <v>2066</v>
      </c>
      <c r="N636" s="2">
        <v>510</v>
      </c>
    </row>
    <row r="637" spans="11:14" ht="18" hidden="1" customHeight="1" x14ac:dyDescent="0.25">
      <c r="K637" s="2" t="str">
        <f t="shared" si="7"/>
        <v>3/2066</v>
      </c>
      <c r="L637" s="2">
        <v>3</v>
      </c>
      <c r="M637" s="2">
        <v>2066</v>
      </c>
      <c r="N637" s="2">
        <v>511</v>
      </c>
    </row>
    <row r="638" spans="11:14" ht="18" hidden="1" customHeight="1" x14ac:dyDescent="0.25">
      <c r="K638" s="2" t="str">
        <f t="shared" si="7"/>
        <v>4/2066</v>
      </c>
      <c r="L638" s="2">
        <v>4</v>
      </c>
      <c r="M638" s="2">
        <v>2066</v>
      </c>
      <c r="N638" s="2">
        <v>512</v>
      </c>
    </row>
    <row r="639" spans="11:14" ht="18" hidden="1" customHeight="1" x14ac:dyDescent="0.25">
      <c r="K639" s="2" t="str">
        <f t="shared" si="7"/>
        <v>5/2066</v>
      </c>
      <c r="L639" s="2">
        <v>5</v>
      </c>
      <c r="M639" s="2">
        <v>2066</v>
      </c>
      <c r="N639" s="2">
        <v>513</v>
      </c>
    </row>
    <row r="640" spans="11:14" ht="18" hidden="1" customHeight="1" x14ac:dyDescent="0.25">
      <c r="K640" s="2" t="str">
        <f t="shared" ref="K640:K703" si="8">CONCATENATE(L640,"/",M640)</f>
        <v>6/2066</v>
      </c>
      <c r="L640" s="2">
        <v>6</v>
      </c>
      <c r="M640" s="2">
        <v>2066</v>
      </c>
      <c r="N640" s="2">
        <v>514</v>
      </c>
    </row>
    <row r="641" spans="11:14" ht="18" hidden="1" customHeight="1" x14ac:dyDescent="0.25">
      <c r="K641" s="2" t="str">
        <f t="shared" si="8"/>
        <v>7/2066</v>
      </c>
      <c r="L641" s="2">
        <v>7</v>
      </c>
      <c r="M641" s="2">
        <v>2066</v>
      </c>
      <c r="N641" s="2">
        <v>515</v>
      </c>
    </row>
    <row r="642" spans="11:14" ht="18" hidden="1" customHeight="1" x14ac:dyDescent="0.25">
      <c r="K642" s="2" t="str">
        <f t="shared" si="8"/>
        <v>8/2066</v>
      </c>
      <c r="L642" s="2">
        <v>8</v>
      </c>
      <c r="M642" s="2">
        <v>2066</v>
      </c>
      <c r="N642" s="2">
        <v>516</v>
      </c>
    </row>
    <row r="643" spans="11:14" ht="18" hidden="1" customHeight="1" x14ac:dyDescent="0.25">
      <c r="K643" s="2" t="str">
        <f t="shared" si="8"/>
        <v>9/2066</v>
      </c>
      <c r="L643" s="2">
        <v>9</v>
      </c>
      <c r="M643" s="2">
        <v>2066</v>
      </c>
      <c r="N643" s="2">
        <v>517</v>
      </c>
    </row>
    <row r="644" spans="11:14" ht="18" hidden="1" customHeight="1" x14ac:dyDescent="0.25">
      <c r="K644" s="2" t="str">
        <f t="shared" si="8"/>
        <v>10/2066</v>
      </c>
      <c r="L644" s="2">
        <v>10</v>
      </c>
      <c r="M644" s="2">
        <v>2066</v>
      </c>
      <c r="N644" s="2">
        <v>518</v>
      </c>
    </row>
    <row r="645" spans="11:14" ht="18" hidden="1" customHeight="1" x14ac:dyDescent="0.25">
      <c r="K645" s="2" t="str">
        <f t="shared" si="8"/>
        <v>11/2066</v>
      </c>
      <c r="L645" s="2">
        <v>11</v>
      </c>
      <c r="M645" s="2">
        <v>2066</v>
      </c>
      <c r="N645" s="2">
        <v>519</v>
      </c>
    </row>
    <row r="646" spans="11:14" ht="18" hidden="1" customHeight="1" x14ac:dyDescent="0.25">
      <c r="K646" s="2" t="str">
        <f t="shared" si="8"/>
        <v>12/2066</v>
      </c>
      <c r="L646" s="2">
        <v>12</v>
      </c>
      <c r="M646" s="2">
        <v>2066</v>
      </c>
      <c r="N646" s="2">
        <v>520</v>
      </c>
    </row>
    <row r="647" spans="11:14" ht="18" hidden="1" customHeight="1" x14ac:dyDescent="0.25">
      <c r="K647" s="2" t="str">
        <f t="shared" si="8"/>
        <v>1/2067</v>
      </c>
      <c r="L647" s="2">
        <v>1</v>
      </c>
      <c r="M647" s="2">
        <v>2067</v>
      </c>
      <c r="N647" s="2">
        <v>521</v>
      </c>
    </row>
    <row r="648" spans="11:14" ht="18" hidden="1" customHeight="1" x14ac:dyDescent="0.25">
      <c r="K648" s="2" t="str">
        <f t="shared" si="8"/>
        <v>2/2067</v>
      </c>
      <c r="L648" s="2">
        <v>2</v>
      </c>
      <c r="M648" s="2">
        <v>2067</v>
      </c>
      <c r="N648" s="2">
        <v>522</v>
      </c>
    </row>
    <row r="649" spans="11:14" ht="18" hidden="1" customHeight="1" x14ac:dyDescent="0.25">
      <c r="K649" s="2" t="str">
        <f t="shared" si="8"/>
        <v>3/2067</v>
      </c>
      <c r="L649" s="2">
        <v>3</v>
      </c>
      <c r="M649" s="2">
        <v>2067</v>
      </c>
      <c r="N649" s="2">
        <v>523</v>
      </c>
    </row>
    <row r="650" spans="11:14" ht="18" hidden="1" customHeight="1" x14ac:dyDescent="0.25">
      <c r="K650" s="2" t="str">
        <f t="shared" si="8"/>
        <v>4/2067</v>
      </c>
      <c r="L650" s="2">
        <v>4</v>
      </c>
      <c r="M650" s="2">
        <v>2067</v>
      </c>
      <c r="N650" s="2">
        <v>524</v>
      </c>
    </row>
    <row r="651" spans="11:14" ht="18" hidden="1" customHeight="1" x14ac:dyDescent="0.25">
      <c r="K651" s="2" t="str">
        <f t="shared" si="8"/>
        <v>5/2067</v>
      </c>
      <c r="L651" s="2">
        <v>5</v>
      </c>
      <c r="M651" s="2">
        <v>2067</v>
      </c>
      <c r="N651" s="2">
        <v>525</v>
      </c>
    </row>
    <row r="652" spans="11:14" ht="18" hidden="1" customHeight="1" x14ac:dyDescent="0.25">
      <c r="K652" s="2" t="str">
        <f t="shared" si="8"/>
        <v>6/2067</v>
      </c>
      <c r="L652" s="2">
        <v>6</v>
      </c>
      <c r="M652" s="2">
        <v>2067</v>
      </c>
      <c r="N652" s="2">
        <v>526</v>
      </c>
    </row>
    <row r="653" spans="11:14" ht="18" hidden="1" customHeight="1" x14ac:dyDescent="0.25">
      <c r="K653" s="2" t="str">
        <f t="shared" si="8"/>
        <v>7/2067</v>
      </c>
      <c r="L653" s="2">
        <v>7</v>
      </c>
      <c r="M653" s="2">
        <v>2067</v>
      </c>
      <c r="N653" s="2">
        <v>527</v>
      </c>
    </row>
    <row r="654" spans="11:14" ht="18" hidden="1" customHeight="1" x14ac:dyDescent="0.25">
      <c r="K654" s="2" t="str">
        <f t="shared" si="8"/>
        <v>8/2067</v>
      </c>
      <c r="L654" s="2">
        <v>8</v>
      </c>
      <c r="M654" s="2">
        <v>2067</v>
      </c>
      <c r="N654" s="2">
        <v>528</v>
      </c>
    </row>
    <row r="655" spans="11:14" ht="18" hidden="1" customHeight="1" x14ac:dyDescent="0.25">
      <c r="K655" s="2" t="str">
        <f t="shared" si="8"/>
        <v>9/2067</v>
      </c>
      <c r="L655" s="2">
        <v>9</v>
      </c>
      <c r="M655" s="2">
        <v>2067</v>
      </c>
      <c r="N655" s="2">
        <v>529</v>
      </c>
    </row>
    <row r="656" spans="11:14" ht="18" hidden="1" customHeight="1" x14ac:dyDescent="0.25">
      <c r="K656" s="2" t="str">
        <f t="shared" si="8"/>
        <v>10/2067</v>
      </c>
      <c r="L656" s="2">
        <v>10</v>
      </c>
      <c r="M656" s="2">
        <v>2067</v>
      </c>
      <c r="N656" s="2">
        <v>530</v>
      </c>
    </row>
    <row r="657" spans="11:14" ht="18" hidden="1" customHeight="1" x14ac:dyDescent="0.25">
      <c r="K657" s="2" t="str">
        <f t="shared" si="8"/>
        <v>11/2067</v>
      </c>
      <c r="L657" s="2">
        <v>11</v>
      </c>
      <c r="M657" s="2">
        <v>2067</v>
      </c>
      <c r="N657" s="2">
        <v>531</v>
      </c>
    </row>
    <row r="658" spans="11:14" ht="18" hidden="1" customHeight="1" x14ac:dyDescent="0.25">
      <c r="K658" s="2" t="str">
        <f t="shared" si="8"/>
        <v>12/2067</v>
      </c>
      <c r="L658" s="2">
        <v>12</v>
      </c>
      <c r="M658" s="2">
        <v>2067</v>
      </c>
      <c r="N658" s="2">
        <v>532</v>
      </c>
    </row>
    <row r="659" spans="11:14" ht="18" hidden="1" customHeight="1" x14ac:dyDescent="0.25">
      <c r="K659" s="2" t="str">
        <f t="shared" si="8"/>
        <v>1/2068</v>
      </c>
      <c r="L659" s="2">
        <v>1</v>
      </c>
      <c r="M659" s="2">
        <v>2068</v>
      </c>
      <c r="N659" s="2">
        <v>533</v>
      </c>
    </row>
    <row r="660" spans="11:14" ht="18" hidden="1" customHeight="1" x14ac:dyDescent="0.25">
      <c r="K660" s="2" t="str">
        <f t="shared" si="8"/>
        <v>2/2068</v>
      </c>
      <c r="L660" s="2">
        <v>2</v>
      </c>
      <c r="M660" s="2">
        <v>2068</v>
      </c>
      <c r="N660" s="2">
        <v>534</v>
      </c>
    </row>
    <row r="661" spans="11:14" ht="18" hidden="1" customHeight="1" x14ac:dyDescent="0.25">
      <c r="K661" s="2" t="str">
        <f t="shared" si="8"/>
        <v>3/2068</v>
      </c>
      <c r="L661" s="2">
        <v>3</v>
      </c>
      <c r="M661" s="2">
        <v>2068</v>
      </c>
      <c r="N661" s="2">
        <v>535</v>
      </c>
    </row>
    <row r="662" spans="11:14" ht="18" hidden="1" customHeight="1" x14ac:dyDescent="0.25">
      <c r="K662" s="2" t="str">
        <f t="shared" si="8"/>
        <v>4/2068</v>
      </c>
      <c r="L662" s="2">
        <v>4</v>
      </c>
      <c r="M662" s="2">
        <v>2068</v>
      </c>
      <c r="N662" s="2">
        <v>536</v>
      </c>
    </row>
    <row r="663" spans="11:14" ht="18" hidden="1" customHeight="1" x14ac:dyDescent="0.25">
      <c r="K663" s="2" t="str">
        <f t="shared" si="8"/>
        <v>5/2068</v>
      </c>
      <c r="L663" s="2">
        <v>5</v>
      </c>
      <c r="M663" s="2">
        <v>2068</v>
      </c>
      <c r="N663" s="2">
        <v>537</v>
      </c>
    </row>
    <row r="664" spans="11:14" ht="18" hidden="1" customHeight="1" x14ac:dyDescent="0.25">
      <c r="K664" s="2" t="str">
        <f t="shared" si="8"/>
        <v>6/2068</v>
      </c>
      <c r="L664" s="2">
        <v>6</v>
      </c>
      <c r="M664" s="2">
        <v>2068</v>
      </c>
      <c r="N664" s="2">
        <v>538</v>
      </c>
    </row>
    <row r="665" spans="11:14" ht="18" hidden="1" customHeight="1" x14ac:dyDescent="0.25">
      <c r="K665" s="2" t="str">
        <f t="shared" si="8"/>
        <v>7/2068</v>
      </c>
      <c r="L665" s="2">
        <v>7</v>
      </c>
      <c r="M665" s="2">
        <v>2068</v>
      </c>
      <c r="N665" s="2">
        <v>539</v>
      </c>
    </row>
    <row r="666" spans="11:14" ht="18" hidden="1" customHeight="1" x14ac:dyDescent="0.25">
      <c r="K666" s="2" t="str">
        <f t="shared" si="8"/>
        <v>8/2068</v>
      </c>
      <c r="L666" s="2">
        <v>8</v>
      </c>
      <c r="M666" s="2">
        <v>2068</v>
      </c>
      <c r="N666" s="2">
        <v>540</v>
      </c>
    </row>
    <row r="667" spans="11:14" ht="18" hidden="1" customHeight="1" x14ac:dyDescent="0.25">
      <c r="K667" s="2" t="str">
        <f t="shared" si="8"/>
        <v>9/2068</v>
      </c>
      <c r="L667" s="2">
        <v>9</v>
      </c>
      <c r="M667" s="2">
        <v>2068</v>
      </c>
      <c r="N667" s="2">
        <v>541</v>
      </c>
    </row>
    <row r="668" spans="11:14" ht="18" hidden="1" customHeight="1" x14ac:dyDescent="0.25">
      <c r="K668" s="2" t="str">
        <f t="shared" si="8"/>
        <v>10/2068</v>
      </c>
      <c r="L668" s="2">
        <v>10</v>
      </c>
      <c r="M668" s="2">
        <v>2068</v>
      </c>
      <c r="N668" s="2">
        <v>542</v>
      </c>
    </row>
    <row r="669" spans="11:14" ht="18" hidden="1" customHeight="1" x14ac:dyDescent="0.25">
      <c r="K669" s="2" t="str">
        <f t="shared" si="8"/>
        <v>11/2068</v>
      </c>
      <c r="L669" s="2">
        <v>11</v>
      </c>
      <c r="M669" s="2">
        <v>2068</v>
      </c>
      <c r="N669" s="2">
        <v>543</v>
      </c>
    </row>
    <row r="670" spans="11:14" ht="18" hidden="1" customHeight="1" x14ac:dyDescent="0.25">
      <c r="K670" s="2" t="str">
        <f t="shared" si="8"/>
        <v>12/2068</v>
      </c>
      <c r="L670" s="2">
        <v>12</v>
      </c>
      <c r="M670" s="2">
        <v>2068</v>
      </c>
      <c r="N670" s="2">
        <v>544</v>
      </c>
    </row>
    <row r="671" spans="11:14" ht="18" hidden="1" customHeight="1" x14ac:dyDescent="0.25">
      <c r="K671" s="2" t="str">
        <f t="shared" si="8"/>
        <v>1/2069</v>
      </c>
      <c r="L671" s="2">
        <v>1</v>
      </c>
      <c r="M671" s="2">
        <v>2069</v>
      </c>
      <c r="N671" s="2">
        <v>545</v>
      </c>
    </row>
    <row r="672" spans="11:14" ht="18" hidden="1" customHeight="1" x14ac:dyDescent="0.25">
      <c r="K672" s="2" t="str">
        <f t="shared" si="8"/>
        <v>2/2069</v>
      </c>
      <c r="L672" s="2">
        <v>2</v>
      </c>
      <c r="M672" s="2">
        <v>2069</v>
      </c>
      <c r="N672" s="2">
        <v>546</v>
      </c>
    </row>
    <row r="673" spans="11:14" ht="18" hidden="1" customHeight="1" x14ac:dyDescent="0.25">
      <c r="K673" s="2" t="str">
        <f t="shared" si="8"/>
        <v>3/2069</v>
      </c>
      <c r="L673" s="2">
        <v>3</v>
      </c>
      <c r="M673" s="2">
        <v>2069</v>
      </c>
      <c r="N673" s="2">
        <v>547</v>
      </c>
    </row>
    <row r="674" spans="11:14" ht="18" hidden="1" customHeight="1" x14ac:dyDescent="0.25">
      <c r="K674" s="2" t="str">
        <f t="shared" si="8"/>
        <v>4/2069</v>
      </c>
      <c r="L674" s="2">
        <v>4</v>
      </c>
      <c r="M674" s="2">
        <v>2069</v>
      </c>
      <c r="N674" s="2">
        <v>548</v>
      </c>
    </row>
    <row r="675" spans="11:14" ht="18" hidden="1" customHeight="1" x14ac:dyDescent="0.25">
      <c r="K675" s="2" t="str">
        <f t="shared" si="8"/>
        <v>5/2069</v>
      </c>
      <c r="L675" s="2">
        <v>5</v>
      </c>
      <c r="M675" s="2">
        <v>2069</v>
      </c>
      <c r="N675" s="2">
        <v>549</v>
      </c>
    </row>
    <row r="676" spans="11:14" ht="18" hidden="1" customHeight="1" x14ac:dyDescent="0.25">
      <c r="K676" s="2" t="str">
        <f t="shared" si="8"/>
        <v>6/2069</v>
      </c>
      <c r="L676" s="2">
        <v>6</v>
      </c>
      <c r="M676" s="2">
        <v>2069</v>
      </c>
      <c r="N676" s="2">
        <v>550</v>
      </c>
    </row>
    <row r="677" spans="11:14" ht="18" hidden="1" customHeight="1" x14ac:dyDescent="0.25">
      <c r="K677" s="2" t="str">
        <f t="shared" si="8"/>
        <v>7/2069</v>
      </c>
      <c r="L677" s="2">
        <v>7</v>
      </c>
      <c r="M677" s="2">
        <v>2069</v>
      </c>
      <c r="N677" s="2">
        <v>551</v>
      </c>
    </row>
    <row r="678" spans="11:14" ht="18" hidden="1" customHeight="1" x14ac:dyDescent="0.25">
      <c r="K678" s="2" t="str">
        <f t="shared" si="8"/>
        <v>8/2069</v>
      </c>
      <c r="L678" s="2">
        <v>8</v>
      </c>
      <c r="M678" s="2">
        <v>2069</v>
      </c>
      <c r="N678" s="2">
        <v>552</v>
      </c>
    </row>
    <row r="679" spans="11:14" ht="18" hidden="1" customHeight="1" x14ac:dyDescent="0.25">
      <c r="K679" s="2" t="str">
        <f t="shared" si="8"/>
        <v>9/2069</v>
      </c>
      <c r="L679" s="2">
        <v>9</v>
      </c>
      <c r="M679" s="2">
        <v>2069</v>
      </c>
      <c r="N679" s="2">
        <v>553</v>
      </c>
    </row>
    <row r="680" spans="11:14" ht="18" hidden="1" customHeight="1" x14ac:dyDescent="0.25">
      <c r="K680" s="2" t="str">
        <f t="shared" si="8"/>
        <v>10/2069</v>
      </c>
      <c r="L680" s="2">
        <v>10</v>
      </c>
      <c r="M680" s="2">
        <v>2069</v>
      </c>
      <c r="N680" s="2">
        <v>554</v>
      </c>
    </row>
    <row r="681" spans="11:14" ht="18" hidden="1" customHeight="1" x14ac:dyDescent="0.25">
      <c r="K681" s="2" t="str">
        <f t="shared" si="8"/>
        <v>11/2069</v>
      </c>
      <c r="L681" s="2">
        <v>11</v>
      </c>
      <c r="M681" s="2">
        <v>2069</v>
      </c>
      <c r="N681" s="2">
        <v>555</v>
      </c>
    </row>
    <row r="682" spans="11:14" ht="18" hidden="1" customHeight="1" x14ac:dyDescent="0.25">
      <c r="K682" s="2" t="str">
        <f t="shared" si="8"/>
        <v>12/2069</v>
      </c>
      <c r="L682" s="2">
        <v>12</v>
      </c>
      <c r="M682" s="2">
        <v>2069</v>
      </c>
      <c r="N682" s="2">
        <v>556</v>
      </c>
    </row>
    <row r="683" spans="11:14" ht="18" hidden="1" customHeight="1" x14ac:dyDescent="0.25">
      <c r="K683" s="2" t="str">
        <f t="shared" si="8"/>
        <v>1/2070</v>
      </c>
      <c r="L683" s="2">
        <v>1</v>
      </c>
      <c r="M683" s="2">
        <v>2070</v>
      </c>
      <c r="N683" s="2">
        <v>557</v>
      </c>
    </row>
    <row r="684" spans="11:14" ht="18" hidden="1" customHeight="1" x14ac:dyDescent="0.25">
      <c r="K684" s="2" t="str">
        <f t="shared" si="8"/>
        <v>2/2070</v>
      </c>
      <c r="L684" s="2">
        <v>2</v>
      </c>
      <c r="M684" s="2">
        <v>2070</v>
      </c>
      <c r="N684" s="2">
        <v>558</v>
      </c>
    </row>
    <row r="685" spans="11:14" ht="18" hidden="1" customHeight="1" x14ac:dyDescent="0.25">
      <c r="K685" s="2" t="str">
        <f t="shared" si="8"/>
        <v>3/2070</v>
      </c>
      <c r="L685" s="2">
        <v>3</v>
      </c>
      <c r="M685" s="2">
        <v>2070</v>
      </c>
      <c r="N685" s="2">
        <v>559</v>
      </c>
    </row>
    <row r="686" spans="11:14" ht="18" hidden="1" customHeight="1" x14ac:dyDescent="0.25">
      <c r="K686" s="2" t="str">
        <f t="shared" si="8"/>
        <v>4/2070</v>
      </c>
      <c r="L686" s="2">
        <v>4</v>
      </c>
      <c r="M686" s="2">
        <v>2070</v>
      </c>
      <c r="N686" s="2">
        <v>560</v>
      </c>
    </row>
    <row r="687" spans="11:14" ht="18" hidden="1" customHeight="1" x14ac:dyDescent="0.25">
      <c r="K687" s="2" t="str">
        <f t="shared" si="8"/>
        <v>5/2070</v>
      </c>
      <c r="L687" s="2">
        <v>5</v>
      </c>
      <c r="M687" s="2">
        <v>2070</v>
      </c>
      <c r="N687" s="2">
        <v>561</v>
      </c>
    </row>
    <row r="688" spans="11:14" ht="18" hidden="1" customHeight="1" x14ac:dyDescent="0.25">
      <c r="K688" s="2" t="str">
        <f t="shared" si="8"/>
        <v>6/2070</v>
      </c>
      <c r="L688" s="2">
        <v>6</v>
      </c>
      <c r="M688" s="2">
        <v>2070</v>
      </c>
      <c r="N688" s="2">
        <v>562</v>
      </c>
    </row>
    <row r="689" spans="11:14" ht="18" hidden="1" customHeight="1" x14ac:dyDescent="0.25">
      <c r="K689" s="2" t="str">
        <f t="shared" si="8"/>
        <v>7/2070</v>
      </c>
      <c r="L689" s="2">
        <v>7</v>
      </c>
      <c r="M689" s="2">
        <v>2070</v>
      </c>
      <c r="N689" s="2">
        <v>563</v>
      </c>
    </row>
    <row r="690" spans="11:14" ht="18" hidden="1" customHeight="1" x14ac:dyDescent="0.25">
      <c r="K690" s="2" t="str">
        <f t="shared" si="8"/>
        <v>8/2070</v>
      </c>
      <c r="L690" s="2">
        <v>8</v>
      </c>
      <c r="M690" s="2">
        <v>2070</v>
      </c>
      <c r="N690" s="2">
        <v>564</v>
      </c>
    </row>
    <row r="691" spans="11:14" ht="18" hidden="1" customHeight="1" x14ac:dyDescent="0.25">
      <c r="K691" s="2" t="str">
        <f t="shared" si="8"/>
        <v>9/2070</v>
      </c>
      <c r="L691" s="2">
        <v>9</v>
      </c>
      <c r="M691" s="2">
        <v>2070</v>
      </c>
      <c r="N691" s="2">
        <v>565</v>
      </c>
    </row>
    <row r="692" spans="11:14" ht="18" hidden="1" customHeight="1" x14ac:dyDescent="0.25">
      <c r="K692" s="2" t="str">
        <f t="shared" si="8"/>
        <v>10/2070</v>
      </c>
      <c r="L692" s="2">
        <v>10</v>
      </c>
      <c r="M692" s="2">
        <v>2070</v>
      </c>
      <c r="N692" s="2">
        <v>566</v>
      </c>
    </row>
    <row r="693" spans="11:14" ht="18" hidden="1" customHeight="1" x14ac:dyDescent="0.25">
      <c r="K693" s="2" t="str">
        <f t="shared" si="8"/>
        <v>11/2070</v>
      </c>
      <c r="L693" s="2">
        <v>11</v>
      </c>
      <c r="M693" s="2">
        <v>2070</v>
      </c>
      <c r="N693" s="2">
        <v>567</v>
      </c>
    </row>
    <row r="694" spans="11:14" ht="18" hidden="1" customHeight="1" x14ac:dyDescent="0.25">
      <c r="K694" s="2" t="str">
        <f t="shared" si="8"/>
        <v>12/2070</v>
      </c>
      <c r="L694" s="2">
        <v>12</v>
      </c>
      <c r="M694" s="2">
        <v>2070</v>
      </c>
      <c r="N694" s="2">
        <v>568</v>
      </c>
    </row>
    <row r="695" spans="11:14" ht="18" hidden="1" customHeight="1" x14ac:dyDescent="0.25">
      <c r="K695" s="2" t="str">
        <f t="shared" si="8"/>
        <v>1/2071</v>
      </c>
      <c r="L695" s="2">
        <v>1</v>
      </c>
      <c r="M695" s="2">
        <v>2071</v>
      </c>
      <c r="N695" s="2">
        <v>569</v>
      </c>
    </row>
    <row r="696" spans="11:14" ht="18" hidden="1" customHeight="1" x14ac:dyDescent="0.25">
      <c r="K696" s="2" t="str">
        <f t="shared" si="8"/>
        <v>2/2071</v>
      </c>
      <c r="L696" s="2">
        <v>2</v>
      </c>
      <c r="M696" s="2">
        <v>2071</v>
      </c>
      <c r="N696" s="2">
        <v>570</v>
      </c>
    </row>
    <row r="697" spans="11:14" ht="18" hidden="1" customHeight="1" x14ac:dyDescent="0.25">
      <c r="K697" s="2" t="str">
        <f t="shared" si="8"/>
        <v>3/2071</v>
      </c>
      <c r="L697" s="2">
        <v>3</v>
      </c>
      <c r="M697" s="2">
        <v>2071</v>
      </c>
      <c r="N697" s="2">
        <v>571</v>
      </c>
    </row>
    <row r="698" spans="11:14" ht="18" hidden="1" customHeight="1" x14ac:dyDescent="0.25">
      <c r="K698" s="2" t="str">
        <f t="shared" si="8"/>
        <v>4/2071</v>
      </c>
      <c r="L698" s="2">
        <v>4</v>
      </c>
      <c r="M698" s="2">
        <v>2071</v>
      </c>
      <c r="N698" s="2">
        <v>572</v>
      </c>
    </row>
    <row r="699" spans="11:14" ht="18" hidden="1" customHeight="1" x14ac:dyDescent="0.25">
      <c r="K699" s="2" t="str">
        <f t="shared" si="8"/>
        <v>5/2071</v>
      </c>
      <c r="L699" s="2">
        <v>5</v>
      </c>
      <c r="M699" s="2">
        <v>2071</v>
      </c>
      <c r="N699" s="2">
        <v>573</v>
      </c>
    </row>
    <row r="700" spans="11:14" ht="18" hidden="1" customHeight="1" x14ac:dyDescent="0.25">
      <c r="K700" s="2" t="str">
        <f t="shared" si="8"/>
        <v>6/2071</v>
      </c>
      <c r="L700" s="2">
        <v>6</v>
      </c>
      <c r="M700" s="2">
        <v>2071</v>
      </c>
      <c r="N700" s="2">
        <v>574</v>
      </c>
    </row>
    <row r="701" spans="11:14" ht="18" hidden="1" customHeight="1" x14ac:dyDescent="0.25">
      <c r="K701" s="2" t="str">
        <f t="shared" si="8"/>
        <v>7/2071</v>
      </c>
      <c r="L701" s="2">
        <v>7</v>
      </c>
      <c r="M701" s="2">
        <v>2071</v>
      </c>
      <c r="N701" s="2">
        <v>575</v>
      </c>
    </row>
    <row r="702" spans="11:14" ht="18" hidden="1" customHeight="1" x14ac:dyDescent="0.25">
      <c r="K702" s="2" t="str">
        <f t="shared" si="8"/>
        <v>8/2071</v>
      </c>
      <c r="L702" s="2">
        <v>8</v>
      </c>
      <c r="M702" s="2">
        <v>2071</v>
      </c>
      <c r="N702" s="2">
        <v>576</v>
      </c>
    </row>
    <row r="703" spans="11:14" ht="18" hidden="1" customHeight="1" x14ac:dyDescent="0.25">
      <c r="K703" s="2" t="str">
        <f t="shared" si="8"/>
        <v>9/2071</v>
      </c>
      <c r="L703" s="2">
        <v>9</v>
      </c>
      <c r="M703" s="2">
        <v>2071</v>
      </c>
      <c r="N703" s="2">
        <v>577</v>
      </c>
    </row>
    <row r="704" spans="11:14" ht="18" hidden="1" customHeight="1" x14ac:dyDescent="0.25">
      <c r="K704" s="2" t="str">
        <f t="shared" ref="K704:K730" si="9">CONCATENATE(L704,"/",M704)</f>
        <v>10/2071</v>
      </c>
      <c r="L704" s="2">
        <v>10</v>
      </c>
      <c r="M704" s="2">
        <v>2071</v>
      </c>
      <c r="N704" s="2">
        <v>578</v>
      </c>
    </row>
    <row r="705" spans="11:14" ht="18" hidden="1" customHeight="1" x14ac:dyDescent="0.25">
      <c r="K705" s="2" t="str">
        <f t="shared" si="9"/>
        <v>11/2071</v>
      </c>
      <c r="L705" s="2">
        <v>11</v>
      </c>
      <c r="M705" s="2">
        <v>2071</v>
      </c>
      <c r="N705" s="2">
        <v>579</v>
      </c>
    </row>
    <row r="706" spans="11:14" ht="18" hidden="1" customHeight="1" x14ac:dyDescent="0.25">
      <c r="K706" s="2" t="str">
        <f t="shared" si="9"/>
        <v>12/2071</v>
      </c>
      <c r="L706" s="2">
        <v>12</v>
      </c>
      <c r="M706" s="2">
        <v>2071</v>
      </c>
      <c r="N706" s="2">
        <v>580</v>
      </c>
    </row>
    <row r="707" spans="11:14" ht="18" hidden="1" customHeight="1" x14ac:dyDescent="0.25">
      <c r="K707" s="2" t="str">
        <f t="shared" si="9"/>
        <v>1/2072</v>
      </c>
      <c r="L707" s="2">
        <v>1</v>
      </c>
      <c r="M707" s="2">
        <v>2072</v>
      </c>
      <c r="N707" s="2">
        <v>581</v>
      </c>
    </row>
    <row r="708" spans="11:14" ht="18" hidden="1" customHeight="1" x14ac:dyDescent="0.25">
      <c r="K708" s="2" t="str">
        <f t="shared" si="9"/>
        <v>2/2072</v>
      </c>
      <c r="L708" s="2">
        <v>2</v>
      </c>
      <c r="M708" s="2">
        <v>2072</v>
      </c>
      <c r="N708" s="2">
        <v>582</v>
      </c>
    </row>
    <row r="709" spans="11:14" ht="18" hidden="1" customHeight="1" x14ac:dyDescent="0.25">
      <c r="K709" s="2" t="str">
        <f t="shared" si="9"/>
        <v>3/2072</v>
      </c>
      <c r="L709" s="2">
        <v>3</v>
      </c>
      <c r="M709" s="2">
        <v>2072</v>
      </c>
      <c r="N709" s="2">
        <v>583</v>
      </c>
    </row>
    <row r="710" spans="11:14" ht="18" hidden="1" customHeight="1" x14ac:dyDescent="0.25">
      <c r="K710" s="2" t="str">
        <f t="shared" si="9"/>
        <v>4/2072</v>
      </c>
      <c r="L710" s="2">
        <v>4</v>
      </c>
      <c r="M710" s="2">
        <v>2072</v>
      </c>
      <c r="N710" s="2">
        <v>584</v>
      </c>
    </row>
    <row r="711" spans="11:14" ht="18" hidden="1" customHeight="1" x14ac:dyDescent="0.25">
      <c r="K711" s="2" t="str">
        <f t="shared" si="9"/>
        <v>5/2072</v>
      </c>
      <c r="L711" s="2">
        <v>5</v>
      </c>
      <c r="M711" s="2">
        <v>2072</v>
      </c>
      <c r="N711" s="2">
        <v>585</v>
      </c>
    </row>
    <row r="712" spans="11:14" ht="18" hidden="1" customHeight="1" x14ac:dyDescent="0.25">
      <c r="K712" s="2" t="str">
        <f t="shared" si="9"/>
        <v>6/2072</v>
      </c>
      <c r="L712" s="2">
        <v>6</v>
      </c>
      <c r="M712" s="2">
        <v>2072</v>
      </c>
      <c r="N712" s="2">
        <v>586</v>
      </c>
    </row>
    <row r="713" spans="11:14" ht="18" hidden="1" customHeight="1" x14ac:dyDescent="0.25">
      <c r="K713" s="2" t="str">
        <f t="shared" si="9"/>
        <v>7/2072</v>
      </c>
      <c r="L713" s="2">
        <v>7</v>
      </c>
      <c r="M713" s="2">
        <v>2072</v>
      </c>
      <c r="N713" s="2">
        <v>587</v>
      </c>
    </row>
    <row r="714" spans="11:14" ht="18" hidden="1" customHeight="1" x14ac:dyDescent="0.25">
      <c r="K714" s="2" t="str">
        <f t="shared" si="9"/>
        <v>8/2072</v>
      </c>
      <c r="L714" s="2">
        <v>8</v>
      </c>
      <c r="M714" s="2">
        <v>2072</v>
      </c>
      <c r="N714" s="2">
        <v>588</v>
      </c>
    </row>
    <row r="715" spans="11:14" ht="18" hidden="1" customHeight="1" x14ac:dyDescent="0.25">
      <c r="K715" s="2" t="str">
        <f t="shared" si="9"/>
        <v>9/2072</v>
      </c>
      <c r="L715" s="2">
        <v>9</v>
      </c>
      <c r="M715" s="2">
        <v>2072</v>
      </c>
      <c r="N715" s="2">
        <v>589</v>
      </c>
    </row>
    <row r="716" spans="11:14" ht="18" hidden="1" customHeight="1" x14ac:dyDescent="0.25">
      <c r="K716" s="2" t="str">
        <f t="shared" si="9"/>
        <v>10/2072</v>
      </c>
      <c r="L716" s="2">
        <v>10</v>
      </c>
      <c r="M716" s="2">
        <v>2072</v>
      </c>
      <c r="N716" s="2">
        <v>590</v>
      </c>
    </row>
    <row r="717" spans="11:14" ht="18" hidden="1" customHeight="1" x14ac:dyDescent="0.25">
      <c r="K717" s="2" t="str">
        <f t="shared" si="9"/>
        <v>11/2072</v>
      </c>
      <c r="L717" s="2">
        <v>11</v>
      </c>
      <c r="M717" s="2">
        <v>2072</v>
      </c>
      <c r="N717" s="2">
        <v>591</v>
      </c>
    </row>
    <row r="718" spans="11:14" ht="18" hidden="1" customHeight="1" x14ac:dyDescent="0.25">
      <c r="K718" s="2" t="str">
        <f t="shared" si="9"/>
        <v>12/2072</v>
      </c>
      <c r="L718" s="2">
        <v>12</v>
      </c>
      <c r="M718" s="2">
        <v>2072</v>
      </c>
      <c r="N718" s="2">
        <v>592</v>
      </c>
    </row>
    <row r="719" spans="11:14" ht="18" hidden="1" customHeight="1" x14ac:dyDescent="0.25">
      <c r="K719" s="2" t="str">
        <f t="shared" si="9"/>
        <v>1/2073</v>
      </c>
      <c r="L719" s="2">
        <v>1</v>
      </c>
      <c r="M719" s="2">
        <v>2073</v>
      </c>
      <c r="N719" s="2">
        <v>593</v>
      </c>
    </row>
    <row r="720" spans="11:14" ht="18" hidden="1" customHeight="1" x14ac:dyDescent="0.25">
      <c r="K720" s="2" t="str">
        <f t="shared" si="9"/>
        <v>2/2073</v>
      </c>
      <c r="L720" s="2">
        <v>2</v>
      </c>
      <c r="M720" s="2">
        <v>2073</v>
      </c>
      <c r="N720" s="2">
        <v>594</v>
      </c>
    </row>
    <row r="721" spans="11:14" ht="18" hidden="1" customHeight="1" x14ac:dyDescent="0.25">
      <c r="K721" s="2" t="str">
        <f t="shared" si="9"/>
        <v>3/2073</v>
      </c>
      <c r="L721" s="2">
        <v>3</v>
      </c>
      <c r="M721" s="2">
        <v>2073</v>
      </c>
      <c r="N721" s="2">
        <v>595</v>
      </c>
    </row>
    <row r="722" spans="11:14" ht="18" hidden="1" customHeight="1" x14ac:dyDescent="0.25">
      <c r="K722" s="2" t="str">
        <f t="shared" si="9"/>
        <v>4/2073</v>
      </c>
      <c r="L722" s="2">
        <v>4</v>
      </c>
      <c r="M722" s="2">
        <v>2073</v>
      </c>
      <c r="N722" s="2">
        <v>596</v>
      </c>
    </row>
    <row r="723" spans="11:14" ht="18" hidden="1" customHeight="1" x14ac:dyDescent="0.25">
      <c r="K723" s="2" t="str">
        <f t="shared" si="9"/>
        <v>5/2073</v>
      </c>
      <c r="L723" s="2">
        <v>5</v>
      </c>
      <c r="M723" s="2">
        <v>2073</v>
      </c>
      <c r="N723" s="2">
        <v>597</v>
      </c>
    </row>
    <row r="724" spans="11:14" ht="18" hidden="1" customHeight="1" x14ac:dyDescent="0.25">
      <c r="K724" s="2" t="str">
        <f t="shared" si="9"/>
        <v>6/2073</v>
      </c>
      <c r="L724" s="2">
        <v>6</v>
      </c>
      <c r="M724" s="2">
        <v>2073</v>
      </c>
      <c r="N724" s="2">
        <v>598</v>
      </c>
    </row>
    <row r="725" spans="11:14" ht="18" hidden="1" customHeight="1" x14ac:dyDescent="0.25">
      <c r="K725" s="2" t="str">
        <f t="shared" si="9"/>
        <v>7/2073</v>
      </c>
      <c r="L725" s="2">
        <v>7</v>
      </c>
      <c r="M725" s="2">
        <v>2073</v>
      </c>
      <c r="N725" s="2">
        <v>599</v>
      </c>
    </row>
    <row r="726" spans="11:14" ht="18" hidden="1" customHeight="1" x14ac:dyDescent="0.25">
      <c r="K726" s="2" t="str">
        <f t="shared" si="9"/>
        <v>8/2073</v>
      </c>
      <c r="L726" s="2">
        <v>8</v>
      </c>
      <c r="M726" s="2">
        <v>2073</v>
      </c>
      <c r="N726" s="2">
        <v>600</v>
      </c>
    </row>
    <row r="727" spans="11:14" ht="18" hidden="1" customHeight="1" x14ac:dyDescent="0.25">
      <c r="K727" s="2" t="str">
        <f t="shared" si="9"/>
        <v>9/2073</v>
      </c>
      <c r="L727" s="2">
        <v>9</v>
      </c>
      <c r="M727" s="2">
        <v>2073</v>
      </c>
      <c r="N727" s="2">
        <v>601</v>
      </c>
    </row>
    <row r="728" spans="11:14" ht="18" hidden="1" customHeight="1" x14ac:dyDescent="0.25">
      <c r="K728" s="2" t="str">
        <f t="shared" si="9"/>
        <v>10/2073</v>
      </c>
      <c r="L728" s="2">
        <v>10</v>
      </c>
      <c r="M728" s="2">
        <v>2073</v>
      </c>
      <c r="N728" s="2">
        <v>602</v>
      </c>
    </row>
    <row r="729" spans="11:14" ht="18" hidden="1" customHeight="1" x14ac:dyDescent="0.25">
      <c r="K729" s="2" t="str">
        <f t="shared" si="9"/>
        <v>11/2073</v>
      </c>
      <c r="L729" s="2">
        <v>11</v>
      </c>
      <c r="M729" s="2">
        <v>2073</v>
      </c>
      <c r="N729" s="2">
        <v>603</v>
      </c>
    </row>
    <row r="730" spans="11:14" ht="18" hidden="1" customHeight="1" x14ac:dyDescent="0.25">
      <c r="K730" s="2" t="str">
        <f t="shared" si="9"/>
        <v>12/2073</v>
      </c>
      <c r="L730" s="2">
        <v>12</v>
      </c>
      <c r="M730" s="2">
        <v>2073</v>
      </c>
      <c r="N730" s="2">
        <v>604</v>
      </c>
    </row>
    <row r="731" spans="11:14" ht="18" hidden="1" customHeight="1" x14ac:dyDescent="0.25">
      <c r="L731" s="2">
        <v>1</v>
      </c>
    </row>
    <row r="732" spans="11:14" ht="18" hidden="1" customHeight="1" x14ac:dyDescent="0.25">
      <c r="L732" s="2">
        <v>2</v>
      </c>
    </row>
    <row r="733" spans="11:14" ht="18" hidden="1" customHeight="1" x14ac:dyDescent="0.25">
      <c r="L733" s="2">
        <v>3</v>
      </c>
    </row>
    <row r="734" spans="11:14" ht="18" hidden="1" customHeight="1" x14ac:dyDescent="0.25">
      <c r="L734" s="2">
        <v>4</v>
      </c>
    </row>
    <row r="735" spans="11:14" ht="18" hidden="1" customHeight="1" x14ac:dyDescent="0.25">
      <c r="L735" s="2">
        <v>5</v>
      </c>
    </row>
    <row r="736" spans="11:14" ht="18" hidden="1" customHeight="1" x14ac:dyDescent="0.25">
      <c r="L736" s="2">
        <v>6</v>
      </c>
    </row>
    <row r="737" spans="12:12" ht="18" hidden="1" customHeight="1" x14ac:dyDescent="0.25">
      <c r="L737" s="2">
        <v>7</v>
      </c>
    </row>
    <row r="738" spans="12:12" ht="18" hidden="1" customHeight="1" x14ac:dyDescent="0.25">
      <c r="L738" s="2">
        <v>8</v>
      </c>
    </row>
    <row r="739" spans="12:12" ht="18" hidden="1" customHeight="1" x14ac:dyDescent="0.25">
      <c r="L739" s="2">
        <v>9</v>
      </c>
    </row>
    <row r="740" spans="12:12" ht="18" hidden="1" customHeight="1" x14ac:dyDescent="0.25">
      <c r="L740" s="2">
        <v>10</v>
      </c>
    </row>
    <row r="741" spans="12:12" ht="18" hidden="1" customHeight="1" x14ac:dyDescent="0.25">
      <c r="L741" s="2">
        <v>11</v>
      </c>
    </row>
    <row r="742" spans="12:12" ht="18" hidden="1" customHeight="1" x14ac:dyDescent="0.25">
      <c r="L742" s="2">
        <v>12</v>
      </c>
    </row>
    <row r="743" spans="12:12" ht="18" hidden="1" customHeight="1" x14ac:dyDescent="0.25">
      <c r="L743" s="2">
        <v>1</v>
      </c>
    </row>
    <row r="744" spans="12:12" ht="18" hidden="1" customHeight="1" x14ac:dyDescent="0.25">
      <c r="L744" s="2">
        <v>2</v>
      </c>
    </row>
    <row r="745" spans="12:12" ht="18" hidden="1" customHeight="1" x14ac:dyDescent="0.25">
      <c r="L745" s="2">
        <v>3</v>
      </c>
    </row>
    <row r="746" spans="12:12" ht="18" hidden="1" customHeight="1" x14ac:dyDescent="0.25">
      <c r="L746" s="2">
        <v>4</v>
      </c>
    </row>
    <row r="747" spans="12:12" ht="18" hidden="1" customHeight="1" x14ac:dyDescent="0.25">
      <c r="L747" s="2">
        <v>5</v>
      </c>
    </row>
    <row r="748" spans="12:12" ht="18" hidden="1" customHeight="1" x14ac:dyDescent="0.25">
      <c r="L748" s="2">
        <v>6</v>
      </c>
    </row>
    <row r="749" spans="12:12" ht="18" hidden="1" customHeight="1" x14ac:dyDescent="0.25">
      <c r="L749" s="2">
        <v>7</v>
      </c>
    </row>
    <row r="750" spans="12:12" ht="18" hidden="1" customHeight="1" x14ac:dyDescent="0.25">
      <c r="L750" s="2">
        <v>8</v>
      </c>
    </row>
    <row r="751" spans="12:12" ht="18" hidden="1" customHeight="1" x14ac:dyDescent="0.25">
      <c r="L751" s="2">
        <v>9</v>
      </c>
    </row>
    <row r="752" spans="12:12" ht="18" hidden="1" customHeight="1" x14ac:dyDescent="0.25">
      <c r="L752" s="2">
        <v>10</v>
      </c>
    </row>
    <row r="753" spans="12:12" ht="18" hidden="1" customHeight="1" x14ac:dyDescent="0.25">
      <c r="L753" s="2">
        <v>11</v>
      </c>
    </row>
    <row r="754" spans="12:12" ht="18" hidden="1" customHeight="1" x14ac:dyDescent="0.25">
      <c r="L754" s="2">
        <v>12</v>
      </c>
    </row>
    <row r="755" spans="12:12" ht="18" hidden="1" customHeight="1" x14ac:dyDescent="0.25">
      <c r="L755" s="2">
        <v>1</v>
      </c>
    </row>
    <row r="756" spans="12:12" ht="18" hidden="1" customHeight="1" x14ac:dyDescent="0.25">
      <c r="L756" s="2">
        <v>2</v>
      </c>
    </row>
    <row r="757" spans="12:12" ht="18" hidden="1" customHeight="1" x14ac:dyDescent="0.25">
      <c r="L757" s="2">
        <v>3</v>
      </c>
    </row>
    <row r="758" spans="12:12" ht="18" hidden="1" customHeight="1" x14ac:dyDescent="0.25">
      <c r="L758" s="2">
        <v>4</v>
      </c>
    </row>
    <row r="759" spans="12:12" ht="18" hidden="1" customHeight="1" x14ac:dyDescent="0.25">
      <c r="L759" s="2">
        <v>5</v>
      </c>
    </row>
    <row r="760" spans="12:12" ht="18" hidden="1" customHeight="1" x14ac:dyDescent="0.25">
      <c r="L760" s="2">
        <v>6</v>
      </c>
    </row>
    <row r="761" spans="12:12" ht="18" hidden="1" customHeight="1" x14ac:dyDescent="0.25">
      <c r="L761" s="2">
        <v>7</v>
      </c>
    </row>
    <row r="762" spans="12:12" ht="18" hidden="1" customHeight="1" x14ac:dyDescent="0.25">
      <c r="L762" s="2">
        <v>8</v>
      </c>
    </row>
    <row r="763" spans="12:12" ht="18" hidden="1" customHeight="1" x14ac:dyDescent="0.25">
      <c r="L763" s="2">
        <v>9</v>
      </c>
    </row>
    <row r="764" spans="12:12" ht="18" hidden="1" customHeight="1" x14ac:dyDescent="0.25">
      <c r="L764" s="2">
        <v>10</v>
      </c>
    </row>
    <row r="765" spans="12:12" ht="18" hidden="1" customHeight="1" x14ac:dyDescent="0.25">
      <c r="L765" s="2">
        <v>11</v>
      </c>
    </row>
    <row r="766" spans="12:12" ht="18" hidden="1" customHeight="1" x14ac:dyDescent="0.25">
      <c r="L766" s="2">
        <v>12</v>
      </c>
    </row>
    <row r="767" spans="12:12" ht="18" hidden="1" customHeight="1" x14ac:dyDescent="0.25">
      <c r="L767" s="2">
        <v>1</v>
      </c>
    </row>
    <row r="768" spans="12:12" ht="18" hidden="1" customHeight="1" x14ac:dyDescent="0.25">
      <c r="L768" s="2">
        <v>2</v>
      </c>
    </row>
    <row r="769" spans="12:12" ht="18" hidden="1" customHeight="1" x14ac:dyDescent="0.25">
      <c r="L769" s="2">
        <v>3</v>
      </c>
    </row>
    <row r="770" spans="12:12" ht="18" hidden="1" customHeight="1" x14ac:dyDescent="0.25">
      <c r="L770" s="2">
        <v>4</v>
      </c>
    </row>
    <row r="771" spans="12:12" ht="18" hidden="1" customHeight="1" x14ac:dyDescent="0.25">
      <c r="L771" s="2">
        <v>5</v>
      </c>
    </row>
    <row r="772" spans="12:12" ht="18" hidden="1" customHeight="1" x14ac:dyDescent="0.25">
      <c r="L772" s="2">
        <v>6</v>
      </c>
    </row>
    <row r="773" spans="12:12" ht="18" hidden="1" customHeight="1" x14ac:dyDescent="0.25">
      <c r="L773" s="2">
        <v>7</v>
      </c>
    </row>
    <row r="774" spans="12:12" ht="18" hidden="1" customHeight="1" x14ac:dyDescent="0.25">
      <c r="L774" s="2">
        <v>8</v>
      </c>
    </row>
    <row r="775" spans="12:12" ht="18" hidden="1" customHeight="1" x14ac:dyDescent="0.25">
      <c r="L775" s="2">
        <v>9</v>
      </c>
    </row>
    <row r="776" spans="12:12" ht="18" hidden="1" customHeight="1" x14ac:dyDescent="0.25">
      <c r="L776" s="2">
        <v>10</v>
      </c>
    </row>
    <row r="777" spans="12:12" ht="18" hidden="1" customHeight="1" x14ac:dyDescent="0.25">
      <c r="L777" s="2">
        <v>11</v>
      </c>
    </row>
    <row r="778" spans="12:12" ht="18" hidden="1" customHeight="1" x14ac:dyDescent="0.25">
      <c r="L778" s="2">
        <v>12</v>
      </c>
    </row>
    <row r="779" spans="12:12" ht="18" hidden="1" customHeight="1" x14ac:dyDescent="0.25">
      <c r="L779" s="2">
        <v>1</v>
      </c>
    </row>
    <row r="780" spans="12:12" ht="18" hidden="1" customHeight="1" x14ac:dyDescent="0.25">
      <c r="L780" s="2">
        <v>2</v>
      </c>
    </row>
    <row r="781" spans="12:12" ht="18" hidden="1" customHeight="1" x14ac:dyDescent="0.25">
      <c r="L781" s="2">
        <v>3</v>
      </c>
    </row>
    <row r="782" spans="12:12" ht="18" hidden="1" customHeight="1" x14ac:dyDescent="0.25">
      <c r="L782" s="2">
        <v>4</v>
      </c>
    </row>
    <row r="783" spans="12:12" ht="18" hidden="1" customHeight="1" x14ac:dyDescent="0.25">
      <c r="L783" s="2">
        <v>5</v>
      </c>
    </row>
    <row r="784" spans="12:12" ht="18" hidden="1" customHeight="1" x14ac:dyDescent="0.25">
      <c r="L784" s="2">
        <v>6</v>
      </c>
    </row>
    <row r="785" spans="12:12" ht="18" hidden="1" customHeight="1" x14ac:dyDescent="0.25">
      <c r="L785" s="2">
        <v>7</v>
      </c>
    </row>
    <row r="786" spans="12:12" ht="18" hidden="1" customHeight="1" x14ac:dyDescent="0.25">
      <c r="L786" s="2">
        <v>8</v>
      </c>
    </row>
    <row r="787" spans="12:12" ht="18" hidden="1" customHeight="1" x14ac:dyDescent="0.25">
      <c r="L787" s="2">
        <v>9</v>
      </c>
    </row>
    <row r="788" spans="12:12" ht="18" hidden="1" customHeight="1" x14ac:dyDescent="0.25">
      <c r="L788" s="2">
        <v>10</v>
      </c>
    </row>
    <row r="789" spans="12:12" ht="18" hidden="1" customHeight="1" x14ac:dyDescent="0.25">
      <c r="L789" s="2">
        <v>11</v>
      </c>
    </row>
    <row r="790" spans="12:12" ht="18" hidden="1" customHeight="1" x14ac:dyDescent="0.25">
      <c r="L790" s="2">
        <v>12</v>
      </c>
    </row>
    <row r="791" spans="12:12" ht="18" hidden="1" customHeight="1" x14ac:dyDescent="0.25">
      <c r="L791" s="2">
        <v>1</v>
      </c>
    </row>
    <row r="792" spans="12:12" ht="18" hidden="1" customHeight="1" x14ac:dyDescent="0.25">
      <c r="L792" s="2">
        <v>2</v>
      </c>
    </row>
    <row r="793" spans="12:12" ht="18" hidden="1" customHeight="1" x14ac:dyDescent="0.25">
      <c r="L793" s="2">
        <v>3</v>
      </c>
    </row>
    <row r="794" spans="12:12" ht="18" hidden="1" customHeight="1" x14ac:dyDescent="0.25">
      <c r="L794" s="2">
        <v>4</v>
      </c>
    </row>
    <row r="795" spans="12:12" ht="18" hidden="1" customHeight="1" x14ac:dyDescent="0.25">
      <c r="L795" s="2">
        <v>5</v>
      </c>
    </row>
    <row r="796" spans="12:12" ht="18" hidden="1" customHeight="1" x14ac:dyDescent="0.25">
      <c r="L796" s="2">
        <v>6</v>
      </c>
    </row>
    <row r="797" spans="12:12" ht="18" hidden="1" customHeight="1" x14ac:dyDescent="0.25">
      <c r="L797" s="2">
        <v>7</v>
      </c>
    </row>
    <row r="798" spans="12:12" ht="18" hidden="1" customHeight="1" x14ac:dyDescent="0.25">
      <c r="L798" s="2">
        <v>8</v>
      </c>
    </row>
    <row r="799" spans="12:12" ht="18" hidden="1" customHeight="1" x14ac:dyDescent="0.25">
      <c r="L799" s="2">
        <v>9</v>
      </c>
    </row>
    <row r="800" spans="12:12" ht="18" hidden="1" customHeight="1" x14ac:dyDescent="0.25">
      <c r="L800" s="2">
        <v>10</v>
      </c>
    </row>
    <row r="801" spans="12:12" ht="18" hidden="1" customHeight="1" x14ac:dyDescent="0.25">
      <c r="L801" s="2">
        <v>11</v>
      </c>
    </row>
    <row r="802" spans="12:12" ht="18" hidden="1" customHeight="1" x14ac:dyDescent="0.25">
      <c r="L802" s="2">
        <v>12</v>
      </c>
    </row>
    <row r="803" spans="12:12" ht="18" hidden="1" customHeight="1" x14ac:dyDescent="0.25">
      <c r="L803" s="2">
        <v>1</v>
      </c>
    </row>
    <row r="804" spans="12:12" ht="18" hidden="1" customHeight="1" x14ac:dyDescent="0.25">
      <c r="L804" s="2">
        <v>2</v>
      </c>
    </row>
    <row r="805" spans="12:12" ht="18" hidden="1" customHeight="1" x14ac:dyDescent="0.25">
      <c r="L805" s="2">
        <v>3</v>
      </c>
    </row>
    <row r="806" spans="12:12" ht="18" hidden="1" customHeight="1" x14ac:dyDescent="0.25">
      <c r="L806" s="2">
        <v>4</v>
      </c>
    </row>
    <row r="807" spans="12:12" ht="18" hidden="1" customHeight="1" x14ac:dyDescent="0.25">
      <c r="L807" s="2">
        <v>5</v>
      </c>
    </row>
    <row r="808" spans="12:12" ht="18" hidden="1" customHeight="1" x14ac:dyDescent="0.25">
      <c r="L808" s="2">
        <v>6</v>
      </c>
    </row>
    <row r="809" spans="12:12" ht="18" hidden="1" customHeight="1" x14ac:dyDescent="0.25">
      <c r="L809" s="2">
        <v>7</v>
      </c>
    </row>
    <row r="810" spans="12:12" ht="18" hidden="1" customHeight="1" x14ac:dyDescent="0.25">
      <c r="L810" s="2">
        <v>8</v>
      </c>
    </row>
    <row r="811" spans="12:12" ht="18" hidden="1" customHeight="1" x14ac:dyDescent="0.25">
      <c r="L811" s="2">
        <v>9</v>
      </c>
    </row>
    <row r="812" spans="12:12" ht="18" hidden="1" customHeight="1" x14ac:dyDescent="0.25">
      <c r="L812" s="2">
        <v>10</v>
      </c>
    </row>
    <row r="813" spans="12:12" ht="18" hidden="1" customHeight="1" x14ac:dyDescent="0.25">
      <c r="L813" s="2">
        <v>11</v>
      </c>
    </row>
    <row r="814" spans="12:12" ht="18" hidden="1" customHeight="1" x14ac:dyDescent="0.25">
      <c r="L814" s="2">
        <v>12</v>
      </c>
    </row>
    <row r="815" spans="12:12" ht="18" hidden="1" customHeight="1" x14ac:dyDescent="0.25">
      <c r="L815" s="2">
        <v>1</v>
      </c>
    </row>
    <row r="816" spans="12:12" ht="18" hidden="1" customHeight="1" x14ac:dyDescent="0.25">
      <c r="L816" s="2">
        <v>2</v>
      </c>
    </row>
    <row r="817" spans="12:12" ht="18" hidden="1" customHeight="1" x14ac:dyDescent="0.25">
      <c r="L817" s="2">
        <v>3</v>
      </c>
    </row>
    <row r="818" spans="12:12" ht="18" hidden="1" customHeight="1" x14ac:dyDescent="0.25">
      <c r="L818" s="2">
        <v>4</v>
      </c>
    </row>
    <row r="819" spans="12:12" ht="18" hidden="1" customHeight="1" x14ac:dyDescent="0.25">
      <c r="L819" s="2">
        <v>5</v>
      </c>
    </row>
    <row r="820" spans="12:12" ht="18" hidden="1" customHeight="1" x14ac:dyDescent="0.25">
      <c r="L820" s="2">
        <v>6</v>
      </c>
    </row>
    <row r="821" spans="12:12" ht="18" hidden="1" customHeight="1" x14ac:dyDescent="0.25">
      <c r="L821" s="2">
        <v>7</v>
      </c>
    </row>
    <row r="822" spans="12:12" ht="18" hidden="1" customHeight="1" x14ac:dyDescent="0.25">
      <c r="L822" s="2">
        <v>8</v>
      </c>
    </row>
    <row r="823" spans="12:12" ht="18" hidden="1" customHeight="1" x14ac:dyDescent="0.25">
      <c r="L823" s="2">
        <v>9</v>
      </c>
    </row>
    <row r="824" spans="12:12" ht="18" hidden="1" customHeight="1" x14ac:dyDescent="0.25">
      <c r="L824" s="2">
        <v>10</v>
      </c>
    </row>
    <row r="825" spans="12:12" ht="18" hidden="1" customHeight="1" x14ac:dyDescent="0.25">
      <c r="L825" s="2">
        <v>11</v>
      </c>
    </row>
    <row r="826" spans="12:12" ht="18" hidden="1" customHeight="1" x14ac:dyDescent="0.25">
      <c r="L826" s="2">
        <v>12</v>
      </c>
    </row>
    <row r="827" spans="12:12" ht="18" hidden="1" customHeight="1" x14ac:dyDescent="0.25">
      <c r="L827" s="2">
        <v>1</v>
      </c>
    </row>
    <row r="828" spans="12:12" ht="18" hidden="1" customHeight="1" x14ac:dyDescent="0.25">
      <c r="L828" s="2">
        <v>2</v>
      </c>
    </row>
    <row r="829" spans="12:12" ht="18" hidden="1" customHeight="1" x14ac:dyDescent="0.25">
      <c r="L829" s="2">
        <v>3</v>
      </c>
    </row>
    <row r="830" spans="12:12" ht="18" hidden="1" customHeight="1" x14ac:dyDescent="0.25">
      <c r="L830" s="2">
        <v>4</v>
      </c>
    </row>
    <row r="831" spans="12:12" ht="18" hidden="1" customHeight="1" x14ac:dyDescent="0.25">
      <c r="L831" s="2">
        <v>5</v>
      </c>
    </row>
    <row r="832" spans="12:12" ht="18" hidden="1" customHeight="1" x14ac:dyDescent="0.25">
      <c r="L832" s="2">
        <v>6</v>
      </c>
    </row>
    <row r="833" spans="12:12" ht="18" hidden="1" customHeight="1" x14ac:dyDescent="0.25">
      <c r="L833" s="2">
        <v>7</v>
      </c>
    </row>
    <row r="834" spans="12:12" ht="18" hidden="1" customHeight="1" x14ac:dyDescent="0.25">
      <c r="L834" s="2">
        <v>8</v>
      </c>
    </row>
    <row r="835" spans="12:12" ht="18" hidden="1" customHeight="1" x14ac:dyDescent="0.25">
      <c r="L835" s="2">
        <v>9</v>
      </c>
    </row>
    <row r="836" spans="12:12" ht="18" hidden="1" customHeight="1" x14ac:dyDescent="0.25">
      <c r="L836" s="2">
        <v>10</v>
      </c>
    </row>
    <row r="837" spans="12:12" ht="18" hidden="1" customHeight="1" x14ac:dyDescent="0.25">
      <c r="L837" s="2">
        <v>11</v>
      </c>
    </row>
    <row r="838" spans="12:12" ht="18" hidden="1" customHeight="1" x14ac:dyDescent="0.25">
      <c r="L838" s="2">
        <v>12</v>
      </c>
    </row>
    <row r="839" spans="12:12" ht="18" hidden="1" customHeight="1" x14ac:dyDescent="0.25">
      <c r="L839" s="2">
        <v>1</v>
      </c>
    </row>
    <row r="840" spans="12:12" ht="18" hidden="1" customHeight="1" x14ac:dyDescent="0.25">
      <c r="L840" s="2">
        <v>2</v>
      </c>
    </row>
    <row r="841" spans="12:12" ht="18" hidden="1" customHeight="1" x14ac:dyDescent="0.25">
      <c r="L841" s="2">
        <v>3</v>
      </c>
    </row>
    <row r="842" spans="12:12" ht="18" hidden="1" customHeight="1" x14ac:dyDescent="0.25">
      <c r="L842" s="2">
        <v>4</v>
      </c>
    </row>
    <row r="843" spans="12:12" ht="18" hidden="1" customHeight="1" x14ac:dyDescent="0.25">
      <c r="L843" s="2">
        <v>5</v>
      </c>
    </row>
    <row r="844" spans="12:12" ht="18" hidden="1" customHeight="1" x14ac:dyDescent="0.25">
      <c r="L844" s="2">
        <v>6</v>
      </c>
    </row>
    <row r="845" spans="12:12" ht="18" hidden="1" customHeight="1" x14ac:dyDescent="0.25">
      <c r="L845" s="2">
        <v>7</v>
      </c>
    </row>
    <row r="846" spans="12:12" ht="18" hidden="1" customHeight="1" x14ac:dyDescent="0.25">
      <c r="L846" s="2">
        <v>8</v>
      </c>
    </row>
    <row r="847" spans="12:12" ht="18" hidden="1" customHeight="1" x14ac:dyDescent="0.25">
      <c r="L847" s="2">
        <v>9</v>
      </c>
    </row>
    <row r="848" spans="12:12" ht="18" hidden="1" customHeight="1" x14ac:dyDescent="0.25">
      <c r="L848" s="2">
        <v>10</v>
      </c>
    </row>
    <row r="849" spans="12:12" ht="18" hidden="1" customHeight="1" x14ac:dyDescent="0.25">
      <c r="L849" s="2">
        <v>11</v>
      </c>
    </row>
    <row r="850" spans="12:12" ht="18" hidden="1" customHeight="1" x14ac:dyDescent="0.25">
      <c r="L850" s="2">
        <v>12</v>
      </c>
    </row>
    <row r="851" spans="12:12" ht="18" hidden="1" customHeight="1" x14ac:dyDescent="0.25">
      <c r="L851" s="2">
        <v>1</v>
      </c>
    </row>
    <row r="852" spans="12:12" ht="18" hidden="1" customHeight="1" x14ac:dyDescent="0.25">
      <c r="L852" s="2">
        <v>2</v>
      </c>
    </row>
    <row r="853" spans="12:12" ht="18" hidden="1" customHeight="1" x14ac:dyDescent="0.25">
      <c r="L853" s="2">
        <v>3</v>
      </c>
    </row>
    <row r="854" spans="12:12" ht="18" hidden="1" customHeight="1" x14ac:dyDescent="0.25">
      <c r="L854" s="2">
        <v>4</v>
      </c>
    </row>
    <row r="855" spans="12:12" ht="18" hidden="1" customHeight="1" x14ac:dyDescent="0.25">
      <c r="L855" s="2">
        <v>5</v>
      </c>
    </row>
    <row r="856" spans="12:12" ht="18" hidden="1" customHeight="1" x14ac:dyDescent="0.25">
      <c r="L856" s="2">
        <v>6</v>
      </c>
    </row>
    <row r="857" spans="12:12" ht="18" hidden="1" customHeight="1" x14ac:dyDescent="0.25">
      <c r="L857" s="2">
        <v>7</v>
      </c>
    </row>
    <row r="858" spans="12:12" ht="18" hidden="1" customHeight="1" x14ac:dyDescent="0.25">
      <c r="L858" s="2">
        <v>8</v>
      </c>
    </row>
    <row r="859" spans="12:12" ht="18" hidden="1" customHeight="1" x14ac:dyDescent="0.25">
      <c r="L859" s="2">
        <v>9</v>
      </c>
    </row>
    <row r="860" spans="12:12" ht="18" hidden="1" customHeight="1" x14ac:dyDescent="0.25">
      <c r="L860" s="2">
        <v>10</v>
      </c>
    </row>
    <row r="861" spans="12:12" ht="18" hidden="1" customHeight="1" x14ac:dyDescent="0.25">
      <c r="L861" s="2">
        <v>11</v>
      </c>
    </row>
    <row r="862" spans="12:12" ht="18" hidden="1" customHeight="1" x14ac:dyDescent="0.25">
      <c r="L862" s="2">
        <v>12</v>
      </c>
    </row>
    <row r="863" spans="12:12" ht="18" hidden="1" customHeight="1" x14ac:dyDescent="0.25">
      <c r="L863" s="2">
        <v>1</v>
      </c>
    </row>
    <row r="864" spans="12:12" ht="18" hidden="1" customHeight="1" x14ac:dyDescent="0.25">
      <c r="L864" s="2">
        <v>2</v>
      </c>
    </row>
    <row r="865" spans="12:12" ht="18" hidden="1" customHeight="1" x14ac:dyDescent="0.25">
      <c r="L865" s="2">
        <v>3</v>
      </c>
    </row>
    <row r="866" spans="12:12" ht="18" hidden="1" customHeight="1" x14ac:dyDescent="0.25">
      <c r="L866" s="2">
        <v>4</v>
      </c>
    </row>
    <row r="867" spans="12:12" ht="18" hidden="1" customHeight="1" x14ac:dyDescent="0.25">
      <c r="L867" s="2">
        <v>5</v>
      </c>
    </row>
    <row r="868" spans="12:12" ht="18" hidden="1" customHeight="1" x14ac:dyDescent="0.25">
      <c r="L868" s="2">
        <v>6</v>
      </c>
    </row>
    <row r="869" spans="12:12" ht="18" hidden="1" customHeight="1" x14ac:dyDescent="0.25">
      <c r="L869" s="2">
        <v>7</v>
      </c>
    </row>
    <row r="870" spans="12:12" ht="18" hidden="1" customHeight="1" x14ac:dyDescent="0.25">
      <c r="L870" s="2">
        <v>8</v>
      </c>
    </row>
    <row r="871" spans="12:12" ht="18" hidden="1" customHeight="1" x14ac:dyDescent="0.25">
      <c r="L871" s="2">
        <v>9</v>
      </c>
    </row>
    <row r="872" spans="12:12" ht="18" hidden="1" customHeight="1" x14ac:dyDescent="0.25">
      <c r="L872" s="2">
        <v>10</v>
      </c>
    </row>
    <row r="873" spans="12:12" ht="18" hidden="1" customHeight="1" x14ac:dyDescent="0.25">
      <c r="L873" s="2">
        <v>11</v>
      </c>
    </row>
    <row r="874" spans="12:12" ht="18" hidden="1" customHeight="1" x14ac:dyDescent="0.25">
      <c r="L874" s="2">
        <v>12</v>
      </c>
    </row>
    <row r="875" spans="12:12" ht="18" hidden="1" customHeight="1" x14ac:dyDescent="0.25">
      <c r="L875" s="2">
        <v>1</v>
      </c>
    </row>
    <row r="876" spans="12:12" ht="18" hidden="1" customHeight="1" x14ac:dyDescent="0.25">
      <c r="L876" s="2">
        <v>2</v>
      </c>
    </row>
    <row r="877" spans="12:12" ht="18" hidden="1" customHeight="1" x14ac:dyDescent="0.25">
      <c r="L877" s="2">
        <v>3</v>
      </c>
    </row>
    <row r="878" spans="12:12" ht="18" hidden="1" customHeight="1" x14ac:dyDescent="0.25">
      <c r="L878" s="2">
        <v>4</v>
      </c>
    </row>
    <row r="879" spans="12:12" ht="18" hidden="1" customHeight="1" x14ac:dyDescent="0.25">
      <c r="L879" s="2">
        <v>5</v>
      </c>
    </row>
    <row r="880" spans="12:12" ht="18" hidden="1" customHeight="1" x14ac:dyDescent="0.25">
      <c r="L880" s="2">
        <v>6</v>
      </c>
    </row>
    <row r="881" spans="12:12" ht="18" hidden="1" customHeight="1" x14ac:dyDescent="0.25">
      <c r="L881" s="2">
        <v>7</v>
      </c>
    </row>
    <row r="882" spans="12:12" ht="18" hidden="1" customHeight="1" x14ac:dyDescent="0.25">
      <c r="L882" s="2">
        <v>8</v>
      </c>
    </row>
    <row r="883" spans="12:12" ht="18" hidden="1" customHeight="1" x14ac:dyDescent="0.25">
      <c r="L883" s="2">
        <v>9</v>
      </c>
    </row>
    <row r="884" spans="12:12" ht="18" hidden="1" customHeight="1" x14ac:dyDescent="0.25">
      <c r="L884" s="2">
        <v>10</v>
      </c>
    </row>
    <row r="885" spans="12:12" ht="18" hidden="1" customHeight="1" x14ac:dyDescent="0.25">
      <c r="L885" s="2">
        <v>11</v>
      </c>
    </row>
    <row r="886" spans="12:12" ht="18" hidden="1" customHeight="1" x14ac:dyDescent="0.25">
      <c r="L886" s="2">
        <v>12</v>
      </c>
    </row>
    <row r="887" spans="12:12" ht="18" hidden="1" customHeight="1" x14ac:dyDescent="0.25">
      <c r="L887" s="2">
        <v>1</v>
      </c>
    </row>
    <row r="888" spans="12:12" ht="18" hidden="1" customHeight="1" x14ac:dyDescent="0.25">
      <c r="L888" s="2">
        <v>2</v>
      </c>
    </row>
    <row r="889" spans="12:12" ht="18" hidden="1" customHeight="1" x14ac:dyDescent="0.25">
      <c r="L889" s="2">
        <v>3</v>
      </c>
    </row>
    <row r="890" spans="12:12" ht="18" hidden="1" customHeight="1" x14ac:dyDescent="0.25">
      <c r="L890" s="2">
        <v>4</v>
      </c>
    </row>
    <row r="891" spans="12:12" ht="18" hidden="1" customHeight="1" x14ac:dyDescent="0.25">
      <c r="L891" s="2">
        <v>5</v>
      </c>
    </row>
    <row r="892" spans="12:12" ht="18" hidden="1" customHeight="1" x14ac:dyDescent="0.25">
      <c r="L892" s="2">
        <v>6</v>
      </c>
    </row>
    <row r="893" spans="12:12" ht="18" hidden="1" customHeight="1" x14ac:dyDescent="0.25">
      <c r="L893" s="2">
        <v>7</v>
      </c>
    </row>
    <row r="894" spans="12:12" ht="18" hidden="1" customHeight="1" x14ac:dyDescent="0.25">
      <c r="L894" s="2">
        <v>8</v>
      </c>
    </row>
    <row r="895" spans="12:12" ht="18" hidden="1" customHeight="1" x14ac:dyDescent="0.25">
      <c r="L895" s="2">
        <v>9</v>
      </c>
    </row>
    <row r="896" spans="12:12" ht="18" hidden="1" customHeight="1" x14ac:dyDescent="0.25">
      <c r="L896" s="2">
        <v>10</v>
      </c>
    </row>
    <row r="897" spans="12:12" ht="18" hidden="1" customHeight="1" x14ac:dyDescent="0.25">
      <c r="L897" s="2">
        <v>11</v>
      </c>
    </row>
    <row r="898" spans="12:12" ht="18" hidden="1" customHeight="1" x14ac:dyDescent="0.25">
      <c r="L898" s="2">
        <v>12</v>
      </c>
    </row>
    <row r="899" spans="12:12" ht="18" hidden="1" customHeight="1" x14ac:dyDescent="0.25">
      <c r="L899" s="2">
        <v>1</v>
      </c>
    </row>
    <row r="900" spans="12:12" ht="18" hidden="1" customHeight="1" x14ac:dyDescent="0.25">
      <c r="L900" s="2">
        <v>2</v>
      </c>
    </row>
    <row r="901" spans="12:12" ht="18" hidden="1" customHeight="1" x14ac:dyDescent="0.25">
      <c r="L901" s="2">
        <v>3</v>
      </c>
    </row>
    <row r="902" spans="12:12" ht="18" hidden="1" customHeight="1" x14ac:dyDescent="0.25">
      <c r="L902" s="2">
        <v>4</v>
      </c>
    </row>
    <row r="903" spans="12:12" ht="18" hidden="1" customHeight="1" x14ac:dyDescent="0.25">
      <c r="L903" s="2">
        <v>5</v>
      </c>
    </row>
    <row r="904" spans="12:12" ht="18" hidden="1" customHeight="1" x14ac:dyDescent="0.25">
      <c r="L904" s="2">
        <v>6</v>
      </c>
    </row>
    <row r="905" spans="12:12" ht="18" hidden="1" customHeight="1" x14ac:dyDescent="0.25">
      <c r="L905" s="2">
        <v>7</v>
      </c>
    </row>
    <row r="906" spans="12:12" ht="18" hidden="1" customHeight="1" x14ac:dyDescent="0.25">
      <c r="L906" s="2">
        <v>8</v>
      </c>
    </row>
    <row r="907" spans="12:12" ht="18" hidden="1" customHeight="1" x14ac:dyDescent="0.25">
      <c r="L907" s="2">
        <v>9</v>
      </c>
    </row>
    <row r="908" spans="12:12" ht="18" hidden="1" customHeight="1" x14ac:dyDescent="0.25">
      <c r="L908" s="2">
        <v>10</v>
      </c>
    </row>
    <row r="909" spans="12:12" ht="18" hidden="1" customHeight="1" x14ac:dyDescent="0.25">
      <c r="L909" s="2">
        <v>11</v>
      </c>
    </row>
    <row r="910" spans="12:12" ht="18" hidden="1" customHeight="1" x14ac:dyDescent="0.25">
      <c r="L910" s="2">
        <v>12</v>
      </c>
    </row>
    <row r="911" spans="12:12" ht="18" hidden="1" customHeight="1" x14ac:dyDescent="0.25">
      <c r="L911" s="2">
        <v>1</v>
      </c>
    </row>
    <row r="912" spans="12:12" ht="18" hidden="1" customHeight="1" x14ac:dyDescent="0.25">
      <c r="L912" s="2">
        <v>2</v>
      </c>
    </row>
    <row r="913" spans="12:12" ht="18" hidden="1" customHeight="1" x14ac:dyDescent="0.25">
      <c r="L913" s="2">
        <v>3</v>
      </c>
    </row>
    <row r="914" spans="12:12" ht="18" hidden="1" customHeight="1" x14ac:dyDescent="0.25">
      <c r="L914" s="2">
        <v>4</v>
      </c>
    </row>
    <row r="915" spans="12:12" ht="18" hidden="1" customHeight="1" x14ac:dyDescent="0.25">
      <c r="L915" s="2">
        <v>5</v>
      </c>
    </row>
    <row r="916" spans="12:12" ht="18" hidden="1" customHeight="1" x14ac:dyDescent="0.25">
      <c r="L916" s="2">
        <v>6</v>
      </c>
    </row>
    <row r="917" spans="12:12" ht="18" hidden="1" customHeight="1" x14ac:dyDescent="0.25">
      <c r="L917" s="2">
        <v>7</v>
      </c>
    </row>
    <row r="918" spans="12:12" ht="18" hidden="1" customHeight="1" x14ac:dyDescent="0.25">
      <c r="L918" s="2">
        <v>8</v>
      </c>
    </row>
    <row r="919" spans="12:12" ht="18" hidden="1" customHeight="1" x14ac:dyDescent="0.25">
      <c r="L919" s="2">
        <v>9</v>
      </c>
    </row>
    <row r="920" spans="12:12" ht="18" hidden="1" customHeight="1" x14ac:dyDescent="0.25">
      <c r="L920" s="2">
        <v>10</v>
      </c>
    </row>
    <row r="921" spans="12:12" ht="18" hidden="1" customHeight="1" x14ac:dyDescent="0.25">
      <c r="L921" s="2">
        <v>11</v>
      </c>
    </row>
    <row r="922" spans="12:12" ht="18" hidden="1" customHeight="1" x14ac:dyDescent="0.25">
      <c r="L922" s="2">
        <v>12</v>
      </c>
    </row>
    <row r="923" spans="12:12" ht="18" hidden="1" customHeight="1" x14ac:dyDescent="0.25">
      <c r="L923" s="2">
        <v>1</v>
      </c>
    </row>
    <row r="924" spans="12:12" ht="18" hidden="1" customHeight="1" x14ac:dyDescent="0.25">
      <c r="L924" s="2">
        <v>2</v>
      </c>
    </row>
    <row r="925" spans="12:12" ht="18" hidden="1" customHeight="1" x14ac:dyDescent="0.25">
      <c r="L925" s="2">
        <v>3</v>
      </c>
    </row>
    <row r="926" spans="12:12" ht="18" hidden="1" customHeight="1" x14ac:dyDescent="0.25">
      <c r="L926" s="2">
        <v>4</v>
      </c>
    </row>
    <row r="927" spans="12:12" ht="18" hidden="1" customHeight="1" x14ac:dyDescent="0.25">
      <c r="L927" s="2">
        <v>5</v>
      </c>
    </row>
    <row r="928" spans="12:12" ht="18" hidden="1" customHeight="1" x14ac:dyDescent="0.25">
      <c r="L928" s="2">
        <v>6</v>
      </c>
    </row>
    <row r="929" spans="12:12" ht="18" hidden="1" customHeight="1" x14ac:dyDescent="0.25">
      <c r="L929" s="2">
        <v>7</v>
      </c>
    </row>
    <row r="930" spans="12:12" ht="18" hidden="1" customHeight="1" x14ac:dyDescent="0.25">
      <c r="L930" s="2">
        <v>8</v>
      </c>
    </row>
    <row r="931" spans="12:12" ht="18" hidden="1" customHeight="1" x14ac:dyDescent="0.25">
      <c r="L931" s="2">
        <v>9</v>
      </c>
    </row>
    <row r="932" spans="12:12" ht="18" hidden="1" customHeight="1" x14ac:dyDescent="0.25">
      <c r="L932" s="2">
        <v>10</v>
      </c>
    </row>
    <row r="933" spans="12:12" ht="18" hidden="1" customHeight="1" x14ac:dyDescent="0.25">
      <c r="L933" s="2">
        <v>11</v>
      </c>
    </row>
    <row r="934" spans="12:12" ht="18" hidden="1" customHeight="1" x14ac:dyDescent="0.25">
      <c r="L934" s="2">
        <v>12</v>
      </c>
    </row>
    <row r="935" spans="12:12" ht="18" hidden="1" customHeight="1" x14ac:dyDescent="0.25">
      <c r="L935" s="2">
        <v>1</v>
      </c>
    </row>
    <row r="936" spans="12:12" ht="18" hidden="1" customHeight="1" x14ac:dyDescent="0.25">
      <c r="L936" s="2">
        <v>2</v>
      </c>
    </row>
    <row r="937" spans="12:12" ht="18" hidden="1" customHeight="1" x14ac:dyDescent="0.25">
      <c r="L937" s="2">
        <v>3</v>
      </c>
    </row>
    <row r="938" spans="12:12" ht="18" hidden="1" customHeight="1" x14ac:dyDescent="0.25">
      <c r="L938" s="2">
        <v>4</v>
      </c>
    </row>
    <row r="939" spans="12:12" ht="18" hidden="1" customHeight="1" x14ac:dyDescent="0.25">
      <c r="L939" s="2">
        <v>5</v>
      </c>
    </row>
    <row r="940" spans="12:12" ht="18" hidden="1" customHeight="1" x14ac:dyDescent="0.25">
      <c r="L940" s="2">
        <v>6</v>
      </c>
    </row>
    <row r="941" spans="12:12" ht="18" hidden="1" customHeight="1" x14ac:dyDescent="0.25">
      <c r="L941" s="2">
        <v>7</v>
      </c>
    </row>
    <row r="942" spans="12:12" ht="18" hidden="1" customHeight="1" x14ac:dyDescent="0.25">
      <c r="L942" s="2">
        <v>8</v>
      </c>
    </row>
    <row r="943" spans="12:12" ht="18" hidden="1" customHeight="1" x14ac:dyDescent="0.25">
      <c r="L943" s="2">
        <v>9</v>
      </c>
    </row>
    <row r="944" spans="12:12" ht="18" hidden="1" customHeight="1" x14ac:dyDescent="0.25">
      <c r="L944" s="2">
        <v>10</v>
      </c>
    </row>
    <row r="945" spans="12:12" ht="18" hidden="1" customHeight="1" x14ac:dyDescent="0.25">
      <c r="L945" s="2">
        <v>11</v>
      </c>
    </row>
    <row r="946" spans="12:12" ht="18" hidden="1" customHeight="1" x14ac:dyDescent="0.25">
      <c r="L946" s="2">
        <v>12</v>
      </c>
    </row>
    <row r="947" spans="12:12" ht="18" hidden="1" customHeight="1" x14ac:dyDescent="0.25">
      <c r="L947" s="2">
        <v>1</v>
      </c>
    </row>
    <row r="948" spans="12:12" ht="18" hidden="1" customHeight="1" x14ac:dyDescent="0.25">
      <c r="L948" s="2">
        <v>2</v>
      </c>
    </row>
    <row r="949" spans="12:12" ht="18" hidden="1" customHeight="1" x14ac:dyDescent="0.25">
      <c r="L949" s="2">
        <v>3</v>
      </c>
    </row>
    <row r="950" spans="12:12" ht="18" hidden="1" customHeight="1" x14ac:dyDescent="0.25">
      <c r="L950" s="2">
        <v>4</v>
      </c>
    </row>
    <row r="951" spans="12:12" ht="18" hidden="1" customHeight="1" x14ac:dyDescent="0.25">
      <c r="L951" s="2">
        <v>5</v>
      </c>
    </row>
    <row r="952" spans="12:12" ht="18" hidden="1" customHeight="1" x14ac:dyDescent="0.25">
      <c r="L952" s="2">
        <v>6</v>
      </c>
    </row>
    <row r="953" spans="12:12" ht="18" hidden="1" customHeight="1" x14ac:dyDescent="0.25">
      <c r="L953" s="2">
        <v>7</v>
      </c>
    </row>
    <row r="954" spans="12:12" ht="18" hidden="1" customHeight="1" x14ac:dyDescent="0.25">
      <c r="L954" s="2">
        <v>8</v>
      </c>
    </row>
    <row r="955" spans="12:12" ht="18" hidden="1" customHeight="1" x14ac:dyDescent="0.25">
      <c r="L955" s="2">
        <v>9</v>
      </c>
    </row>
    <row r="956" spans="12:12" ht="18" hidden="1" customHeight="1" x14ac:dyDescent="0.25">
      <c r="L956" s="2">
        <v>10</v>
      </c>
    </row>
    <row r="957" spans="12:12" ht="18" hidden="1" customHeight="1" x14ac:dyDescent="0.25">
      <c r="L957" s="2">
        <v>11</v>
      </c>
    </row>
    <row r="958" spans="12:12" ht="18" hidden="1" customHeight="1" x14ac:dyDescent="0.25">
      <c r="L958" s="2">
        <v>12</v>
      </c>
    </row>
    <row r="959" spans="12:12" ht="18" hidden="1" customHeight="1" x14ac:dyDescent="0.25">
      <c r="L959" s="2">
        <v>1</v>
      </c>
    </row>
    <row r="960" spans="12:12" ht="18" hidden="1" customHeight="1" x14ac:dyDescent="0.25">
      <c r="L960" s="2">
        <v>2</v>
      </c>
    </row>
    <row r="961" spans="12:12" ht="18" hidden="1" customHeight="1" x14ac:dyDescent="0.25">
      <c r="L961" s="2">
        <v>3</v>
      </c>
    </row>
    <row r="962" spans="12:12" ht="18" hidden="1" customHeight="1" x14ac:dyDescent="0.25">
      <c r="L962" s="2">
        <v>4</v>
      </c>
    </row>
    <row r="963" spans="12:12" ht="18" hidden="1" customHeight="1" x14ac:dyDescent="0.25">
      <c r="L963" s="2">
        <v>5</v>
      </c>
    </row>
    <row r="964" spans="12:12" ht="18" hidden="1" customHeight="1" x14ac:dyDescent="0.25">
      <c r="L964" s="2">
        <v>6</v>
      </c>
    </row>
    <row r="965" spans="12:12" ht="18" hidden="1" customHeight="1" x14ac:dyDescent="0.25">
      <c r="L965" s="2">
        <v>7</v>
      </c>
    </row>
    <row r="966" spans="12:12" ht="18" hidden="1" customHeight="1" x14ac:dyDescent="0.25">
      <c r="L966" s="2">
        <v>8</v>
      </c>
    </row>
    <row r="967" spans="12:12" ht="18" hidden="1" customHeight="1" x14ac:dyDescent="0.25">
      <c r="L967" s="2">
        <v>9</v>
      </c>
    </row>
    <row r="968" spans="12:12" ht="18" hidden="1" customHeight="1" x14ac:dyDescent="0.25">
      <c r="L968" s="2">
        <v>10</v>
      </c>
    </row>
    <row r="969" spans="12:12" ht="18" hidden="1" customHeight="1" x14ac:dyDescent="0.25">
      <c r="L969" s="2">
        <v>11</v>
      </c>
    </row>
    <row r="970" spans="12:12" ht="18" hidden="1" customHeight="1" x14ac:dyDescent="0.25">
      <c r="L970" s="2">
        <v>12</v>
      </c>
    </row>
  </sheetData>
  <sheetProtection password="ADA2" sheet="1" objects="1" scenarios="1"/>
  <customSheetViews>
    <customSheetView guid="{40B401B6-AAEE-4739-9C1E-2CC109209B4B}" hiddenRows="1" hiddenColumns="1">
      <selection activeCell="D4" sqref="D4"/>
      <pageMargins left="0.7" right="0.7" top="0.75" bottom="0.75" header="0.3" footer="0.3"/>
      <pageSetup orientation="portrait" r:id="rId1"/>
    </customSheetView>
  </customSheetViews>
  <mergeCells count="31">
    <mergeCell ref="D5:G5"/>
    <mergeCell ref="D6:G6"/>
    <mergeCell ref="D10:G10"/>
    <mergeCell ref="D11:G11"/>
    <mergeCell ref="B2:H3"/>
    <mergeCell ref="B5:B6"/>
    <mergeCell ref="E4:H4"/>
    <mergeCell ref="D7:H7"/>
    <mergeCell ref="D8:H8"/>
    <mergeCell ref="D9:H9"/>
    <mergeCell ref="B10:B11"/>
    <mergeCell ref="D15:F15"/>
    <mergeCell ref="G14:H15"/>
    <mergeCell ref="D14:F14"/>
    <mergeCell ref="D20:F20"/>
    <mergeCell ref="D19:H19"/>
    <mergeCell ref="D18:E18"/>
    <mergeCell ref="B16:H16"/>
    <mergeCell ref="D17:G17"/>
    <mergeCell ref="B19:B20"/>
    <mergeCell ref="D21:G21"/>
    <mergeCell ref="D23:H23"/>
    <mergeCell ref="E22:H22"/>
    <mergeCell ref="D91:E91"/>
    <mergeCell ref="B24:H24"/>
    <mergeCell ref="A25:I25"/>
    <mergeCell ref="D92:E92"/>
    <mergeCell ref="C93:C94"/>
    <mergeCell ref="D94:E94"/>
    <mergeCell ref="D93:E93"/>
    <mergeCell ref="Q63:R63"/>
  </mergeCells>
  <dataValidations count="9">
    <dataValidation type="list" allowBlank="1" showInputMessage="1" showErrorMessage="1" sqref="D15:F15">
      <formula1>$S$55:$S$115</formula1>
    </dataValidation>
    <dataValidation type="list" allowBlank="1" showInputMessage="1" showErrorMessage="1" sqref="D18">
      <formula1>$M$81:$M$92</formula1>
    </dataValidation>
    <dataValidation type="list" allowBlank="1" showInputMessage="1" showErrorMessage="1" sqref="D17">
      <formula1>"Promotion Date, Increment Date, FR 22a(i) read with FR 31(2)"</formula1>
    </dataValidation>
    <dataValidation type="list" allowBlank="1" showInputMessage="1" showErrorMessage="1" sqref="D4 D22">
      <formula1>"Sri., Smt., Kum."</formula1>
    </dataValidation>
    <dataValidation type="list" allowBlank="1" showInputMessage="1" showErrorMessage="1" sqref="D21:G21">
      <formula1>$K$95:$K$100</formula1>
    </dataValidation>
    <dataValidation type="list" allowBlank="1" showInputMessage="1" showErrorMessage="1" sqref="D5:G5">
      <formula1>$K$103:$K$105</formula1>
    </dataValidation>
    <dataValidation type="list" allowBlank="1" showInputMessage="1" showErrorMessage="1" sqref="D6:G6 D11:G11">
      <formula1>$M$103:$M$111</formula1>
    </dataValidation>
    <dataValidation type="list" allowBlank="1" showInputMessage="1" showErrorMessage="1" sqref="D10:G10">
      <formula1>$K$105:$K$113</formula1>
    </dataValidation>
    <dataValidation type="list" allowBlank="1" showInputMessage="1" showErrorMessage="1" sqref="D14:F14">
      <formula1>$M$70:$M$75</formula1>
    </dataValidation>
  </dataValidation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C355"/>
  <sheetViews>
    <sheetView showGridLines="0" showRowColHeaders="0" workbookViewId="0">
      <selection activeCell="B6" sqref="B6"/>
    </sheetView>
  </sheetViews>
  <sheetFormatPr defaultColWidth="0" defaultRowHeight="15.75" zeroHeight="1" x14ac:dyDescent="0.25"/>
  <cols>
    <col min="1" max="12" width="2.5703125" style="50" customWidth="1"/>
    <col min="13" max="13" width="2.42578125" style="50" customWidth="1"/>
    <col min="14" max="15" width="2.140625" style="50" customWidth="1"/>
    <col min="16" max="16" width="2" style="50" customWidth="1"/>
    <col min="17" max="20" width="2.5703125" style="50" customWidth="1"/>
    <col min="21" max="21" width="1.42578125" style="50" customWidth="1"/>
    <col min="22" max="22" width="2.5703125" style="50" customWidth="1"/>
    <col min="23" max="23" width="3.140625" style="50" customWidth="1"/>
    <col min="24" max="24" width="3" style="50" customWidth="1"/>
    <col min="25" max="25" width="3.5703125" style="50" customWidth="1"/>
    <col min="26" max="26" width="2.5703125" style="50" customWidth="1"/>
    <col min="27" max="27" width="3.28515625" style="50" customWidth="1"/>
    <col min="28" max="34" width="2.7109375" style="50" customWidth="1"/>
    <col min="35" max="35" width="1.140625" style="50" customWidth="1"/>
    <col min="36" max="81" width="2.5703125" style="50" hidden="1" customWidth="1"/>
    <col min="82" max="16384" width="9.140625" style="50" hidden="1"/>
  </cols>
  <sheetData>
    <row r="1" spans="2:34" ht="12.75" customHeight="1" x14ac:dyDescent="0.25"/>
    <row r="2" spans="2:34" ht="21" x14ac:dyDescent="0.35">
      <c r="B2" s="260" t="s">
        <v>114</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row>
    <row r="3" spans="2:34" ht="14.25" customHeight="1" x14ac:dyDescent="0.25"/>
    <row r="4" spans="2:34" ht="103.5" customHeight="1" x14ac:dyDescent="0.25">
      <c r="B4" s="259" t="s">
        <v>104</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row>
    <row r="5" spans="2:34" ht="55.5" customHeight="1" x14ac:dyDescent="0.25">
      <c r="B5" s="259" t="str">
        <f>IF(Data!Q63="SPP-II availed",CONCATENATE("         I ",Data!E4," holding the post of ",Data!D61,", I have promotted from the lower post and joined in this post on ",Data!G13,"F/N, my Option for fixation of my pay as per shown below."),CONCATENATE("         I ",Data!E4," holding the post of ",Data!D61,", I have promotted from the lower post and joined in this post on ",Data!G13,"F/N, my Option for fixation of my pay under FR 22B as shown below."))</f>
        <v xml:space="preserve">         I Putta Srinivas Reddy holding the post of Gazetted Headmaster Gr.II, I have promotted from the lower post and joined in this post on 25.9.2023F/N, my Option for fixation of my pay under FR 22B as shown below.</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row>
    <row r="6" spans="2:34" ht="7.5" customHeight="1" x14ac:dyDescent="0.25">
      <c r="B6" s="51" t="s">
        <v>115</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row>
    <row r="7" spans="2:34" ht="7.5" customHeight="1" x14ac:dyDescent="0.25"/>
    <row r="8" spans="2:34" x14ac:dyDescent="0.25">
      <c r="D8" s="50" t="str">
        <f>IF(Data!D17="Increment Date","a)","")</f>
        <v>a)</v>
      </c>
      <c r="F8" s="259" t="str">
        <f>IF(Data!D17="Increment Date",CONCATENATE("I am requesting you to fix my pay initially in the promotion post of GHM-II on the date of promotion on ",Data!G13," Under FR22 (a)(i)."),"")</f>
        <v>I am requesting you to fix my pay initially in the promotion post of GHM-II on the date of promotion on 25.9.2023 Under FR22 (a)(i).</v>
      </c>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row>
    <row r="9" spans="2:34" x14ac:dyDescent="0.25">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row>
    <row r="10" spans="2:34" x14ac:dyDescent="0.25">
      <c r="D10" s="50" t="str">
        <f>IF(Data!D17="Increment Date","","a)")</f>
        <v/>
      </c>
      <c r="F10" s="262" t="str">
        <f>IF(Data!D17="Increment Date","",CONCATENATE("I am requesting you to fix my pay initially in the promotion post of GHM-II on the date of promotion on ………………….. Under FR22 (a)(i)."))</f>
        <v/>
      </c>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row>
    <row r="11" spans="2:34" x14ac:dyDescent="0.25">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row>
    <row r="12" spans="2:34" x14ac:dyDescent="0.25">
      <c r="D12" s="50" t="s">
        <v>82</v>
      </c>
      <c r="F12" s="259" t="str">
        <f>IF(Data!D17="Increment Date",CONCATENATE("And I am also requesting you to re-fix my pay in the Higher post on the date of my lower post normal increment date in the lower post i.e. on ",Data!H77," under FR 22B."),"")</f>
        <v>And I am also requesting you to re-fix my pay in the Higher post on the date of my lower post normal increment date in the lower post i.e. on 1.8.2024 under FR 22B.</v>
      </c>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row>
    <row r="13" spans="2:34" x14ac:dyDescent="0.25">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row>
    <row r="14" spans="2:34" x14ac:dyDescent="0.25">
      <c r="F14" s="262" t="str">
        <f>IF(Data!D17="Increment Date","",CONCATENATE("And I am also requesting you to re-fix my pay in the Higher post on the date of my lower post normal increment date in the lower post i.e., on ……………………... under FR 22B."))</f>
        <v/>
      </c>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row>
    <row r="15" spans="2:34" x14ac:dyDescent="0.25">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row>
    <row r="16" spans="2:34" x14ac:dyDescent="0.25">
      <c r="Q16" s="50" t="str">
        <f>IF(Data!D17="Increment Date","or","")</f>
        <v>or</v>
      </c>
    </row>
    <row r="17" spans="1:37" x14ac:dyDescent="0.25">
      <c r="Q17" s="50" t="str">
        <f>IF(Data!D17="Increment Date","","or")</f>
        <v/>
      </c>
    </row>
    <row r="18" spans="1:37" ht="15" customHeight="1" x14ac:dyDescent="0.25">
      <c r="D18" s="50" t="str">
        <f>IF(Data!D17="Increment Date","b)","")</f>
        <v>b)</v>
      </c>
      <c r="F18" s="261" t="str">
        <f>IF(Data!D17="Increment Date",CONCATENATE("I am requesting you fix my pay strait away in the promotion post of GHM-II on the date of promotion on …………………….. under FR 22B."),"")</f>
        <v>I am requesting you fix my pay strait away in the promotion post of GHM-II on the date of promotion on …………………….. under FR 22B.</v>
      </c>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row>
    <row r="19" spans="1:37" x14ac:dyDescent="0.25">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row>
    <row r="20" spans="1:37" x14ac:dyDescent="0.25">
      <c r="D20" s="50" t="str">
        <f>IF(Data!D17="Increment Date","","b)")</f>
        <v/>
      </c>
      <c r="F20" s="258" t="str">
        <f>IF(Data!D17="Increment Date","",CONCATENATE("I am requesting you fix my pay strait away in the promotion post of GHM-II on the date of promotion on ",Data!G13," under FR 22B."))</f>
        <v/>
      </c>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row>
    <row r="21" spans="1:37" x14ac:dyDescent="0.25">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row>
    <row r="22" spans="1:37" ht="15" customHeight="1" x14ac:dyDescent="0.25"/>
    <row r="23" spans="1:37" ht="14.25" customHeight="1" x14ac:dyDescent="0.25">
      <c r="A23" s="254" t="s">
        <v>119</v>
      </c>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row>
    <row r="24" spans="1:37" ht="14.25" customHeight="1" x14ac:dyDescent="0.25">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row>
    <row r="25" spans="1:37" x14ac:dyDescent="0.25">
      <c r="B25" s="244" t="s">
        <v>118</v>
      </c>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row>
    <row r="26" spans="1:37" x14ac:dyDescent="0.25">
      <c r="B26" s="75"/>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row>
    <row r="27" spans="1:37" x14ac:dyDescent="0.25"/>
    <row r="28" spans="1:37" x14ac:dyDescent="0.25">
      <c r="A28" s="50" t="s">
        <v>88</v>
      </c>
      <c r="N28" s="255" t="s">
        <v>84</v>
      </c>
      <c r="O28" s="255"/>
      <c r="P28" s="255"/>
      <c r="Q28" s="255"/>
      <c r="R28" s="255"/>
      <c r="S28" s="255"/>
      <c r="T28" s="255"/>
      <c r="U28" s="52"/>
      <c r="V28" s="55"/>
      <c r="W28" s="55"/>
      <c r="X28" s="55"/>
      <c r="Y28" s="55"/>
      <c r="Z28" s="55"/>
      <c r="AA28" s="55"/>
      <c r="AB28" s="55"/>
      <c r="AC28" s="55"/>
      <c r="AD28" s="55"/>
      <c r="AE28" s="55"/>
      <c r="AF28" s="55"/>
      <c r="AG28" s="54"/>
      <c r="AH28" s="54"/>
      <c r="AI28" s="54"/>
      <c r="AJ28" s="54"/>
      <c r="AK28" s="54"/>
    </row>
    <row r="29" spans="1:37" x14ac:dyDescent="0.25">
      <c r="A29" s="50" t="s">
        <v>89</v>
      </c>
      <c r="N29" s="255" t="s">
        <v>85</v>
      </c>
      <c r="O29" s="255"/>
      <c r="P29" s="255"/>
      <c r="Q29" s="255"/>
      <c r="R29" s="255"/>
      <c r="S29" s="255"/>
      <c r="T29" s="255"/>
      <c r="U29" s="50" t="s">
        <v>87</v>
      </c>
      <c r="V29" s="256" t="str">
        <f>Data!E4</f>
        <v>Putta Srinivas Reddy</v>
      </c>
      <c r="W29" s="256"/>
      <c r="X29" s="256"/>
      <c r="Y29" s="256"/>
      <c r="Z29" s="256"/>
      <c r="AA29" s="256"/>
      <c r="AB29" s="256"/>
      <c r="AC29" s="256"/>
      <c r="AD29" s="256"/>
      <c r="AE29" s="256"/>
      <c r="AF29" s="256"/>
      <c r="AG29" s="256"/>
      <c r="AH29" s="256"/>
      <c r="AI29" s="53"/>
      <c r="AJ29" s="53"/>
      <c r="AK29" s="53"/>
    </row>
    <row r="30" spans="1:37" x14ac:dyDescent="0.25">
      <c r="N30" s="255" t="s">
        <v>1</v>
      </c>
      <c r="O30" s="255"/>
      <c r="P30" s="255"/>
      <c r="Q30" s="255"/>
      <c r="R30" s="255"/>
      <c r="S30" s="255"/>
      <c r="T30" s="255"/>
      <c r="U30" s="50" t="s">
        <v>87</v>
      </c>
      <c r="V30" s="256" t="str">
        <f>Data!D61</f>
        <v>Gazetted Headmaster Gr.II</v>
      </c>
      <c r="W30" s="256"/>
      <c r="X30" s="256"/>
      <c r="Y30" s="256"/>
      <c r="Z30" s="256"/>
      <c r="AA30" s="256"/>
      <c r="AB30" s="256"/>
      <c r="AC30" s="256"/>
      <c r="AD30" s="256"/>
      <c r="AE30" s="256"/>
      <c r="AF30" s="256"/>
      <c r="AG30" s="256"/>
      <c r="AH30" s="256"/>
      <c r="AI30" s="53"/>
      <c r="AJ30" s="53"/>
      <c r="AK30" s="53"/>
    </row>
    <row r="31" spans="1:37" x14ac:dyDescent="0.25">
      <c r="N31" s="255" t="s">
        <v>86</v>
      </c>
      <c r="O31" s="255"/>
      <c r="P31" s="255"/>
      <c r="Q31" s="255"/>
      <c r="R31" s="255"/>
      <c r="S31" s="255"/>
      <c r="T31" s="255"/>
      <c r="U31" s="50" t="s">
        <v>87</v>
      </c>
      <c r="V31" s="256" t="str">
        <f>Data!D7</f>
        <v>ZPHS B Domakonda</v>
      </c>
      <c r="W31" s="256"/>
      <c r="X31" s="256"/>
      <c r="Y31" s="256"/>
      <c r="Z31" s="256"/>
      <c r="AA31" s="256"/>
      <c r="AB31" s="256"/>
      <c r="AC31" s="256"/>
      <c r="AD31" s="256"/>
      <c r="AE31" s="256"/>
      <c r="AF31" s="256"/>
      <c r="AG31" s="256"/>
      <c r="AH31" s="256"/>
      <c r="AI31" s="53"/>
      <c r="AJ31" s="53"/>
      <c r="AK31" s="53"/>
    </row>
    <row r="32" spans="1:37" x14ac:dyDescent="0.25">
      <c r="N32" s="255" t="s">
        <v>3</v>
      </c>
      <c r="O32" s="255"/>
      <c r="P32" s="255"/>
      <c r="Q32" s="255"/>
      <c r="R32" s="255"/>
      <c r="S32" s="255"/>
      <c r="T32" s="255"/>
      <c r="U32" s="50" t="s">
        <v>87</v>
      </c>
      <c r="V32" s="256" t="str">
        <f>CONCATENATE("Mandal ",Data!D8)</f>
        <v>Mandal Domakonda</v>
      </c>
      <c r="W32" s="256"/>
      <c r="X32" s="256"/>
      <c r="Y32" s="256"/>
      <c r="Z32" s="256"/>
      <c r="AA32" s="256"/>
      <c r="AB32" s="256"/>
      <c r="AC32" s="256"/>
      <c r="AD32" s="256"/>
      <c r="AE32" s="256"/>
      <c r="AF32" s="256"/>
      <c r="AG32" s="256"/>
      <c r="AH32" s="256"/>
      <c r="AI32" s="53"/>
      <c r="AJ32" s="53"/>
      <c r="AK32" s="53"/>
    </row>
    <row r="33" spans="1:34" x14ac:dyDescent="0.25"/>
    <row r="34" spans="1:34" x14ac:dyDescent="0.25"/>
    <row r="35" spans="1:34" x14ac:dyDescent="0.25"/>
    <row r="36" spans="1:34" x14ac:dyDescent="0.25"/>
    <row r="37" spans="1:34" x14ac:dyDescent="0.25"/>
    <row r="38" spans="1:34" x14ac:dyDescent="0.25"/>
    <row r="39" spans="1:34" s="70" customFormat="1" x14ac:dyDescent="0.25">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row>
    <row r="40" spans="1:34" s="70" customFormat="1" x14ac:dyDescent="0.25">
      <c r="A40" s="248" t="s">
        <v>93</v>
      </c>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row>
    <row r="41" spans="1:34" s="70" customFormat="1" x14ac:dyDescent="0.25">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row>
    <row r="42" spans="1:34" s="70" customFormat="1" x14ac:dyDescent="0.25">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row>
    <row r="43" spans="1:34" x14ac:dyDescent="0.25"/>
    <row r="44" spans="1:34" x14ac:dyDescent="0.25">
      <c r="A44" s="50" t="s">
        <v>106</v>
      </c>
      <c r="D44" s="251"/>
      <c r="E44" s="251"/>
      <c r="F44" s="251"/>
      <c r="G44" s="251"/>
      <c r="H44" s="251"/>
      <c r="I44" s="251"/>
      <c r="AB44" s="50" t="s">
        <v>91</v>
      </c>
      <c r="AD44" s="252">
        <f ca="1">TODAY()</f>
        <v>45208</v>
      </c>
      <c r="AE44" s="253"/>
      <c r="AF44" s="253"/>
      <c r="AG44" s="253"/>
      <c r="AH44" s="253"/>
    </row>
    <row r="45" spans="1:34" s="57" customFormat="1" ht="15" x14ac:dyDescent="0.25"/>
    <row r="46" spans="1:34" s="57" customFormat="1" ht="15" x14ac:dyDescent="0.25">
      <c r="A46" s="57" t="s">
        <v>94</v>
      </c>
    </row>
    <row r="47" spans="1:34" s="57" customFormat="1" ht="15" x14ac:dyDescent="0.25">
      <c r="A47" s="57" t="str">
        <f>CONCATENATE("The ",Data!D21,",")</f>
        <v>The District Educational Officer,</v>
      </c>
    </row>
    <row r="48" spans="1:34" s="57" customFormat="1" ht="15" x14ac:dyDescent="0.25">
      <c r="A48" s="57" t="str">
        <f>CONCATENATE(Data!K93,".")</f>
        <v>District Kamareddy.</v>
      </c>
    </row>
    <row r="49" spans="2:34" s="57" customFormat="1" ht="13.5" customHeight="1" x14ac:dyDescent="0.25"/>
    <row r="50" spans="2:34" s="57" customFormat="1" ht="15" x14ac:dyDescent="0.25">
      <c r="B50" s="57" t="str">
        <f>IF(Data!D22="Sri.","Sir,","Madam,")</f>
        <v>Sir,</v>
      </c>
    </row>
    <row r="51" spans="2:34" s="57" customFormat="1" ht="12.75" customHeight="1" x14ac:dyDescent="0.25"/>
    <row r="52" spans="2:34" s="57" customFormat="1" ht="15.75" customHeight="1" x14ac:dyDescent="0.25">
      <c r="D52" s="57" t="s">
        <v>95</v>
      </c>
      <c r="F52" s="249" t="str">
        <f>CONCATENATE("TESS – ",Data!E4,", ",Data!D61," – ",Data!D7," – Pay fixation in the higher post – Option Form submission –  Request – Regarding.")</f>
        <v>TESS – Putta Srinivas Reddy, Gazetted Headmaster Gr.II – ZPHS B Domakonda – Pay fixation in the higher post – Option Form submission –  Request – Regarding.</v>
      </c>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row>
    <row r="53" spans="2:34" s="57" customFormat="1" ht="15" x14ac:dyDescent="0.25">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row>
    <row r="54" spans="2:34" s="57" customFormat="1" ht="15" x14ac:dyDescent="0.25">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row>
    <row r="55" spans="2:34" s="57" customFormat="1" ht="5.25" customHeight="1" x14ac:dyDescent="0.25"/>
    <row r="56" spans="2:34" s="57" customFormat="1" ht="15.75" customHeight="1" x14ac:dyDescent="0.25">
      <c r="D56" s="57" t="s">
        <v>102</v>
      </c>
      <c r="F56" s="58" t="s">
        <v>96</v>
      </c>
      <c r="G56" s="250" t="str">
        <f>CONCATENATE(Data!D19," Proceedings Rc.No. ",Data!D20," Dt. ",Data!H20)</f>
        <v>Regional Joint Director, Warangal Proceedings Rc.No. 2033/A1/2023 Dt. 24.09.2023</v>
      </c>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row>
    <row r="57" spans="2:34" s="57" customFormat="1" ht="15.75" customHeight="1" x14ac:dyDescent="0.25">
      <c r="F57" s="58" t="s">
        <v>132</v>
      </c>
      <c r="G57" s="250" t="s">
        <v>105</v>
      </c>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row>
    <row r="58" spans="2:34" s="57" customFormat="1" ht="15.75" customHeight="1" x14ac:dyDescent="0.25">
      <c r="F58" s="58" t="s">
        <v>133</v>
      </c>
      <c r="G58" s="57" t="s">
        <v>108</v>
      </c>
    </row>
    <row r="59" spans="2:34" s="57" customFormat="1" ht="8.25" customHeight="1" x14ac:dyDescent="0.25">
      <c r="F59" s="58"/>
    </row>
    <row r="60" spans="2:34" s="57" customFormat="1" ht="15" customHeight="1" x14ac:dyDescent="0.25">
      <c r="B60" s="244" t="str">
        <f>CONCATENATE("            I, ",Data!E4," have been promotted on ",Data!G13," as ",Data!D61," from the feeder category and posted at ",Data!D7,", Mandal ",Data!D8,", District ",Data!D9," vide reference from first to third cited above.")</f>
        <v xml:space="preserve">            I, Putta Srinivas Reddy have been promotted on 25.9.2023 as Gazetted Headmaster Gr.II from the feeder category and posted at ZPHS B Domakonda, Mandal Domakonda, District Kamareddy vide reference from first to third cited above.</v>
      </c>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row>
    <row r="61" spans="2:34" s="57" customFormat="1" ht="15" customHeight="1" x14ac:dyDescent="0.25">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row>
    <row r="62" spans="2:34" s="57" customFormat="1" ht="15" x14ac:dyDescent="0.25">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row>
    <row r="63" spans="2:34" s="57" customFormat="1" ht="15" x14ac:dyDescent="0.25">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row>
    <row r="64" spans="2:34" s="57" customFormat="1" ht="13.5" customHeight="1" x14ac:dyDescent="0.25">
      <c r="B64" s="244" t="s">
        <v>120</v>
      </c>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row>
    <row r="65" spans="2:34" s="57" customFormat="1" ht="13.5" customHeight="1" x14ac:dyDescent="0.25">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row>
    <row r="66" spans="2:34" s="57" customFormat="1" ht="13.5" customHeight="1" x14ac:dyDescent="0.25">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row>
    <row r="67" spans="2:34" s="57" customFormat="1" ht="13.5" customHeight="1" x14ac:dyDescent="0.25">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row>
    <row r="68" spans="2:34" s="57" customFormat="1" ht="13.5" customHeight="1" x14ac:dyDescent="0.25">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row>
    <row r="69" spans="2:34" s="57" customFormat="1" ht="13.5" customHeight="1" x14ac:dyDescent="0.25">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row>
    <row r="70" spans="2:34" s="57" customFormat="1" ht="13.5" customHeight="1" x14ac:dyDescent="0.25">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row>
    <row r="71" spans="2:34" s="57" customFormat="1" ht="17.25" customHeight="1" x14ac:dyDescent="0.25">
      <c r="B71" s="244" t="s">
        <v>116</v>
      </c>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row>
    <row r="72" spans="2:34" s="57" customFormat="1" ht="17.25" customHeight="1" x14ac:dyDescent="0.25">
      <c r="B72" s="244"/>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row>
    <row r="73" spans="2:34" s="57" customFormat="1" ht="9.75" customHeight="1" x14ac:dyDescent="0.25"/>
    <row r="74" spans="2:34" s="57" customFormat="1" ht="16.5" customHeight="1" x14ac:dyDescent="0.25">
      <c r="D74" s="57" t="s">
        <v>109</v>
      </c>
      <c r="U74" s="57" t="s">
        <v>87</v>
      </c>
      <c r="V74" s="245" t="str">
        <f>Data!G13</f>
        <v>25.9.2023</v>
      </c>
      <c r="W74" s="245"/>
      <c r="X74" s="245"/>
      <c r="Y74" s="245"/>
      <c r="Z74" s="245"/>
      <c r="AA74" s="245"/>
      <c r="AB74" s="245"/>
      <c r="AC74" s="245"/>
      <c r="AD74" s="245"/>
      <c r="AE74" s="245"/>
      <c r="AF74" s="245"/>
      <c r="AG74" s="245"/>
      <c r="AH74" s="245"/>
    </row>
    <row r="75" spans="2:34" s="57" customFormat="1" ht="16.5" customHeight="1" x14ac:dyDescent="0.25">
      <c r="D75" s="57" t="str">
        <f>CONCATENATE("Scale of Pay in the Lower Post on ",Data!G13)</f>
        <v>Scale of Pay in the Lower Post on 25.9.2023</v>
      </c>
      <c r="U75" s="57" t="s">
        <v>87</v>
      </c>
      <c r="V75" s="245" t="str">
        <f>CONCATENATE(Data!D14,"   (",Data!Q63,")")</f>
        <v>51320-127310   (SPP-II not availed)</v>
      </c>
      <c r="W75" s="245"/>
      <c r="X75" s="245"/>
      <c r="Y75" s="245"/>
      <c r="Z75" s="245"/>
      <c r="AA75" s="245"/>
      <c r="AB75" s="245"/>
      <c r="AC75" s="245"/>
      <c r="AD75" s="245"/>
      <c r="AE75" s="245"/>
      <c r="AF75" s="245"/>
      <c r="AG75" s="245"/>
      <c r="AH75" s="245"/>
    </row>
    <row r="76" spans="2:34" s="57" customFormat="1" ht="16.5" customHeight="1" x14ac:dyDescent="0.25">
      <c r="D76" s="57" t="str">
        <f>CONCATENATE("Pay has drawn in Lower Post on ",Data!G13)</f>
        <v>Pay has drawn in Lower Post on 25.9.2023</v>
      </c>
      <c r="U76" s="57" t="s">
        <v>87</v>
      </c>
      <c r="V76" s="245">
        <f>Data!D15</f>
        <v>65570</v>
      </c>
      <c r="W76" s="245"/>
      <c r="X76" s="245"/>
      <c r="Y76" s="245"/>
      <c r="Z76" s="245"/>
      <c r="AA76" s="245"/>
      <c r="AB76" s="245"/>
      <c r="AC76" s="245"/>
      <c r="AD76" s="245"/>
      <c r="AE76" s="245"/>
      <c r="AF76" s="245"/>
      <c r="AG76" s="245"/>
      <c r="AH76" s="245"/>
    </row>
    <row r="77" spans="2:34" s="57" customFormat="1" ht="16.5" customHeight="1" x14ac:dyDescent="0.25">
      <c r="D77" s="57" t="s">
        <v>110</v>
      </c>
      <c r="U77" s="57" t="s">
        <v>87</v>
      </c>
      <c r="V77" s="245" t="str">
        <f>Data!H77</f>
        <v>1.8.2024</v>
      </c>
      <c r="W77" s="245"/>
      <c r="X77" s="245"/>
      <c r="Y77" s="245"/>
      <c r="Z77" s="245"/>
      <c r="AA77" s="245"/>
      <c r="AB77" s="245"/>
      <c r="AC77" s="245"/>
      <c r="AD77" s="245"/>
      <c r="AE77" s="245"/>
      <c r="AF77" s="245"/>
      <c r="AG77" s="245"/>
      <c r="AH77" s="245"/>
    </row>
    <row r="78" spans="2:34" s="57" customFormat="1" ht="16.5" customHeight="1" x14ac:dyDescent="0.25"/>
    <row r="79" spans="2:34" s="57" customFormat="1" ht="16.5" customHeight="1" x14ac:dyDescent="0.25">
      <c r="B79" s="246" t="s">
        <v>111</v>
      </c>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row>
    <row r="80" spans="2:34" s="57" customFormat="1" ht="16.5" customHeight="1" x14ac:dyDescent="0.25"/>
    <row r="81" spans="1:34" s="57" customFormat="1" ht="16.5" customHeight="1" x14ac:dyDescent="0.25">
      <c r="D81" s="57" t="str">
        <f>IF(Data!D22="Sri.",CONCATENATE("Thanking you Sir."),CONCATENATE("Thanking you Madam."))</f>
        <v>Thanking you Sir.</v>
      </c>
    </row>
    <row r="82" spans="1:34" s="57" customFormat="1" ht="15" x14ac:dyDescent="0.25">
      <c r="X82" s="247" t="s">
        <v>83</v>
      </c>
      <c r="Y82" s="247"/>
      <c r="Z82" s="247"/>
      <c r="AA82" s="247"/>
      <c r="AB82" s="247"/>
      <c r="AC82" s="247"/>
      <c r="AD82" s="247"/>
      <c r="AE82" s="247"/>
      <c r="AF82" s="247"/>
      <c r="AG82" s="247"/>
      <c r="AH82" s="247"/>
    </row>
    <row r="83" spans="1:34" s="57" customFormat="1" ht="15" x14ac:dyDescent="0.25">
      <c r="X83" s="77"/>
      <c r="Y83" s="77"/>
      <c r="Z83" s="77"/>
      <c r="AA83" s="77"/>
      <c r="AB83" s="77"/>
      <c r="AC83" s="77"/>
      <c r="AD83" s="77"/>
      <c r="AE83" s="77"/>
      <c r="AF83" s="77"/>
      <c r="AG83" s="77"/>
      <c r="AH83" s="77"/>
    </row>
    <row r="84" spans="1:34" s="57" customFormat="1" ht="15" x14ac:dyDescent="0.25"/>
    <row r="85" spans="1:34" s="57" customFormat="1" ht="15" x14ac:dyDescent="0.25">
      <c r="B85" s="57" t="s">
        <v>112</v>
      </c>
    </row>
    <row r="86" spans="1:34" s="57" customFormat="1" ht="15" x14ac:dyDescent="0.25">
      <c r="B86" s="58" t="str">
        <f>F56</f>
        <v>1.</v>
      </c>
      <c r="C86" s="57" t="str">
        <f>CONCATENATE(Data!D19," Order Copy")</f>
        <v>Regional Joint Director, Warangal Order Copy</v>
      </c>
      <c r="X86" s="247" t="str">
        <f>CONCATENATE(V29,",")</f>
        <v>Putta Srinivas Reddy,</v>
      </c>
      <c r="Y86" s="247"/>
      <c r="Z86" s="247"/>
      <c r="AA86" s="247"/>
      <c r="AB86" s="247"/>
      <c r="AC86" s="247"/>
      <c r="AD86" s="247"/>
      <c r="AE86" s="247"/>
      <c r="AF86" s="247"/>
      <c r="AG86" s="247"/>
      <c r="AH86" s="247"/>
    </row>
    <row r="87" spans="1:34" s="57" customFormat="1" ht="15" x14ac:dyDescent="0.25">
      <c r="B87" s="58" t="s">
        <v>97</v>
      </c>
      <c r="C87" s="57" t="s">
        <v>117</v>
      </c>
      <c r="X87" s="247" t="str">
        <f>CONCATENATE(V30,",")</f>
        <v>Gazetted Headmaster Gr.II,</v>
      </c>
      <c r="Y87" s="247"/>
      <c r="Z87" s="247"/>
      <c r="AA87" s="247"/>
      <c r="AB87" s="247"/>
      <c r="AC87" s="247"/>
      <c r="AD87" s="247"/>
      <c r="AE87" s="247"/>
      <c r="AF87" s="247"/>
      <c r="AG87" s="247"/>
      <c r="AH87" s="247"/>
    </row>
    <row r="88" spans="1:34" s="57" customFormat="1" ht="15" x14ac:dyDescent="0.25">
      <c r="B88" s="58" t="s">
        <v>98</v>
      </c>
      <c r="C88" s="57" t="s">
        <v>107</v>
      </c>
      <c r="X88" s="247" t="str">
        <f>CONCATENATE(V31,",")</f>
        <v>ZPHS B Domakonda,</v>
      </c>
      <c r="Y88" s="247"/>
      <c r="Z88" s="247"/>
      <c r="AA88" s="247"/>
      <c r="AB88" s="247"/>
      <c r="AC88" s="247"/>
      <c r="AD88" s="247"/>
      <c r="AE88" s="247"/>
      <c r="AF88" s="247"/>
      <c r="AG88" s="247"/>
      <c r="AH88" s="247"/>
    </row>
    <row r="89" spans="1:34" s="57" customFormat="1" ht="15" x14ac:dyDescent="0.25">
      <c r="B89" s="58" t="s">
        <v>99</v>
      </c>
      <c r="C89" s="57" t="s">
        <v>113</v>
      </c>
      <c r="X89" s="247" t="str">
        <f>CONCATENATE(V32,".")</f>
        <v>Mandal Domakonda.</v>
      </c>
      <c r="Y89" s="247"/>
      <c r="Z89" s="247"/>
      <c r="AA89" s="247"/>
      <c r="AB89" s="247"/>
      <c r="AC89" s="247"/>
      <c r="AD89" s="247"/>
      <c r="AE89" s="247"/>
      <c r="AF89" s="247"/>
      <c r="AG89" s="247"/>
      <c r="AH89" s="247"/>
    </row>
    <row r="90" spans="1:34" s="57" customFormat="1" ht="15" x14ac:dyDescent="0.25"/>
    <row r="91" spans="1:34" s="57" customFormat="1" ht="15" x14ac:dyDescent="0.25"/>
    <row r="92" spans="1:34" s="57" customFormat="1" ht="15" x14ac:dyDescent="0.25"/>
    <row r="93" spans="1:34" s="57" customFormat="1" ht="15" x14ac:dyDescent="0.25">
      <c r="A93" s="243" t="s">
        <v>93</v>
      </c>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row>
    <row r="94" spans="1:34" s="57" customFormat="1" ht="15" x14ac:dyDescent="0.25"/>
    <row r="95" spans="1:34" s="57" customFormat="1" ht="15" x14ac:dyDescent="0.25"/>
    <row r="96" spans="1:34" s="57" customFormat="1" ht="15" hidden="1" x14ac:dyDescent="0.25"/>
    <row r="97" s="57" customFormat="1" ht="15" hidden="1" x14ac:dyDescent="0.25"/>
    <row r="98" s="57" customFormat="1" ht="15" hidden="1" x14ac:dyDescent="0.25"/>
    <row r="99" s="57" customFormat="1" ht="15" hidden="1" x14ac:dyDescent="0.25"/>
    <row r="100" s="57" customFormat="1" ht="15" hidden="1" x14ac:dyDescent="0.25"/>
    <row r="101" s="57" customFormat="1" ht="15" hidden="1" x14ac:dyDescent="0.25"/>
    <row r="102" s="57" customFormat="1" ht="15" hidden="1" x14ac:dyDescent="0.25"/>
    <row r="103" s="57" customFormat="1" ht="15" hidden="1" x14ac:dyDescent="0.25"/>
    <row r="104" s="57" customFormat="1" ht="15" hidden="1" x14ac:dyDescent="0.25"/>
    <row r="105" s="57" customFormat="1" ht="15" hidden="1" x14ac:dyDescent="0.25"/>
    <row r="106" s="57" customFormat="1" ht="15" hidden="1" x14ac:dyDescent="0.25"/>
    <row r="107" s="57" customFormat="1" ht="15" hidden="1" x14ac:dyDescent="0.25"/>
    <row r="108" s="57" customFormat="1" ht="15" hidden="1" x14ac:dyDescent="0.25"/>
    <row r="109" s="57" customFormat="1" ht="15" hidden="1" x14ac:dyDescent="0.25"/>
    <row r="110" s="57" customFormat="1" ht="15" hidden="1" x14ac:dyDescent="0.25"/>
    <row r="111" s="57" customFormat="1" ht="15" hidden="1" x14ac:dyDescent="0.25"/>
    <row r="112" s="57" customFormat="1" ht="15" hidden="1" x14ac:dyDescent="0.25"/>
    <row r="113" s="57" customFormat="1" ht="15" hidden="1" x14ac:dyDescent="0.25"/>
    <row r="114" s="57" customFormat="1" ht="15" hidden="1" x14ac:dyDescent="0.25"/>
    <row r="115" s="57" customFormat="1" ht="15" hidden="1" x14ac:dyDescent="0.25"/>
    <row r="116" s="57" customFormat="1" ht="15" hidden="1" x14ac:dyDescent="0.25"/>
    <row r="117" s="57" customFormat="1" ht="15" hidden="1" x14ac:dyDescent="0.25"/>
    <row r="118" s="57" customFormat="1" ht="15" hidden="1" x14ac:dyDescent="0.25"/>
    <row r="119" s="57" customFormat="1" ht="15" hidden="1" x14ac:dyDescent="0.25"/>
    <row r="120" s="57" customFormat="1" ht="15" hidden="1" x14ac:dyDescent="0.25"/>
    <row r="121" s="57" customFormat="1" ht="15" hidden="1" x14ac:dyDescent="0.25"/>
    <row r="122" s="57" customFormat="1" ht="15" hidden="1" x14ac:dyDescent="0.25"/>
    <row r="123" s="57" customFormat="1" ht="15" hidden="1" x14ac:dyDescent="0.25"/>
    <row r="124" s="57" customFormat="1" ht="15" hidden="1" x14ac:dyDescent="0.25"/>
    <row r="125" s="57" customFormat="1" ht="15" hidden="1" x14ac:dyDescent="0.25"/>
    <row r="126" s="57" customFormat="1" ht="15" hidden="1" x14ac:dyDescent="0.25"/>
    <row r="127" s="57" customFormat="1" ht="15" hidden="1" x14ac:dyDescent="0.25"/>
    <row r="128" s="57" customFormat="1" ht="15" hidden="1" x14ac:dyDescent="0.25"/>
    <row r="129" s="57" customFormat="1" ht="15" hidden="1" x14ac:dyDescent="0.25"/>
    <row r="130" s="57" customFormat="1" ht="15" hidden="1" x14ac:dyDescent="0.25"/>
    <row r="131" s="57" customFormat="1" ht="15" hidden="1" x14ac:dyDescent="0.25"/>
    <row r="132" s="57" customFormat="1" ht="15" hidden="1" x14ac:dyDescent="0.25"/>
    <row r="133" s="57" customFormat="1" ht="15" hidden="1" x14ac:dyDescent="0.25"/>
    <row r="134" s="57" customFormat="1" ht="15" hidden="1" x14ac:dyDescent="0.25"/>
    <row r="135" s="57" customFormat="1" ht="15" hidden="1" x14ac:dyDescent="0.25"/>
    <row r="136" s="57" customFormat="1" ht="15" hidden="1" x14ac:dyDescent="0.25"/>
    <row r="137" s="57" customFormat="1" ht="15" hidden="1" x14ac:dyDescent="0.25"/>
    <row r="138" s="57" customFormat="1" ht="15" hidden="1" x14ac:dyDescent="0.25"/>
    <row r="139" s="57" customFormat="1" ht="15" hidden="1" x14ac:dyDescent="0.25"/>
    <row r="140" s="57" customFormat="1" ht="15" hidden="1" x14ac:dyDescent="0.25"/>
    <row r="141" s="57" customFormat="1" ht="15" hidden="1" x14ac:dyDescent="0.25"/>
    <row r="142" s="57" customFormat="1" ht="15" hidden="1" x14ac:dyDescent="0.25"/>
    <row r="143" s="57" customFormat="1" ht="15" hidden="1" x14ac:dyDescent="0.25"/>
    <row r="144" s="57" customFormat="1" ht="15" hidden="1" x14ac:dyDescent="0.25"/>
    <row r="145" s="57" customFormat="1" ht="15" hidden="1" x14ac:dyDescent="0.25"/>
    <row r="146" s="57" customFormat="1" ht="15" hidden="1" x14ac:dyDescent="0.25"/>
    <row r="147" s="57" customFormat="1" ht="15" hidden="1" x14ac:dyDescent="0.25"/>
    <row r="148" s="57" customFormat="1" ht="15" hidden="1" x14ac:dyDescent="0.25"/>
    <row r="149" s="57" customFormat="1" ht="15" hidden="1" x14ac:dyDescent="0.25"/>
    <row r="150" s="57" customFormat="1" ht="15" hidden="1" x14ac:dyDescent="0.25"/>
    <row r="151" s="57" customFormat="1" ht="15" hidden="1" x14ac:dyDescent="0.25"/>
    <row r="152" s="57" customFormat="1" ht="15" hidden="1" x14ac:dyDescent="0.25"/>
    <row r="153" s="57" customFormat="1" ht="15" hidden="1" x14ac:dyDescent="0.25"/>
    <row r="154" s="57" customFormat="1" ht="15" hidden="1" x14ac:dyDescent="0.25"/>
    <row r="155" s="57" customFormat="1" ht="15" hidden="1" x14ac:dyDescent="0.25"/>
    <row r="156" s="57" customFormat="1" ht="15" hidden="1" x14ac:dyDescent="0.25"/>
    <row r="157" s="57" customFormat="1" ht="15" hidden="1" x14ac:dyDescent="0.25"/>
    <row r="158" s="57" customFormat="1" ht="15" hidden="1" x14ac:dyDescent="0.25"/>
    <row r="159" s="57" customFormat="1" ht="15" hidden="1" x14ac:dyDescent="0.25"/>
    <row r="160" s="57" customFormat="1" ht="15" hidden="1" x14ac:dyDescent="0.25"/>
    <row r="161" s="57" customFormat="1" ht="15" hidden="1" x14ac:dyDescent="0.25"/>
    <row r="162" s="57" customFormat="1" ht="15" hidden="1" x14ac:dyDescent="0.25"/>
    <row r="163" s="57" customFormat="1" ht="15" hidden="1" x14ac:dyDescent="0.25"/>
    <row r="164" s="57" customFormat="1" ht="15" hidden="1" x14ac:dyDescent="0.25"/>
    <row r="165" s="57" customFormat="1" ht="15" hidden="1" x14ac:dyDescent="0.25"/>
    <row r="166" s="57" customFormat="1" ht="15" hidden="1" x14ac:dyDescent="0.25"/>
    <row r="167" s="57" customFormat="1" ht="15" hidden="1" x14ac:dyDescent="0.25"/>
    <row r="168" s="57" customFormat="1" ht="15" hidden="1" x14ac:dyDescent="0.25"/>
    <row r="169" s="57" customFormat="1" ht="15" hidden="1" x14ac:dyDescent="0.25"/>
    <row r="170" s="57" customFormat="1" ht="15" hidden="1" x14ac:dyDescent="0.25"/>
    <row r="171" s="57" customFormat="1" ht="15" hidden="1" x14ac:dyDescent="0.25"/>
    <row r="172" s="57" customFormat="1" ht="15" hidden="1" x14ac:dyDescent="0.25"/>
    <row r="173" s="57" customFormat="1" ht="15" hidden="1" x14ac:dyDescent="0.25"/>
    <row r="174" s="57" customFormat="1" ht="15" hidden="1" x14ac:dyDescent="0.25"/>
    <row r="175" s="57" customFormat="1" ht="15" hidden="1" x14ac:dyDescent="0.25"/>
    <row r="176" s="57" customFormat="1" ht="15" hidden="1" x14ac:dyDescent="0.25"/>
    <row r="177" s="57" customFormat="1" ht="15" hidden="1" x14ac:dyDescent="0.25"/>
    <row r="178" s="57" customFormat="1" ht="15" hidden="1" x14ac:dyDescent="0.25"/>
    <row r="179" s="57" customFormat="1" ht="15" hidden="1" x14ac:dyDescent="0.25"/>
    <row r="180" s="57" customFormat="1" ht="15" hidden="1" x14ac:dyDescent="0.25"/>
    <row r="181" s="57" customFormat="1" ht="15" hidden="1" x14ac:dyDescent="0.25"/>
    <row r="182" s="57" customFormat="1" ht="15" hidden="1" x14ac:dyDescent="0.25"/>
    <row r="183" s="57" customFormat="1" ht="15" hidden="1" x14ac:dyDescent="0.25"/>
    <row r="184" s="57" customFormat="1" ht="15" hidden="1" x14ac:dyDescent="0.25"/>
    <row r="185" s="57" customFormat="1" ht="15" hidden="1" x14ac:dyDescent="0.25"/>
    <row r="186" s="57" customFormat="1" ht="15" hidden="1" x14ac:dyDescent="0.25"/>
    <row r="187" s="57" customFormat="1" ht="15" hidden="1" x14ac:dyDescent="0.25"/>
    <row r="188" s="57" customFormat="1" ht="15" hidden="1" x14ac:dyDescent="0.25"/>
    <row r="189" s="57" customFormat="1" ht="15" hidden="1" x14ac:dyDescent="0.25"/>
    <row r="190" s="57" customFormat="1" ht="15" hidden="1" x14ac:dyDescent="0.25"/>
    <row r="191" s="57" customFormat="1" ht="15" hidden="1" x14ac:dyDescent="0.25"/>
    <row r="192" s="57" customFormat="1" ht="15" hidden="1" x14ac:dyDescent="0.25"/>
    <row r="193" s="57" customFormat="1" ht="15" hidden="1" x14ac:dyDescent="0.25"/>
    <row r="194" s="57" customFormat="1" ht="15" hidden="1" x14ac:dyDescent="0.25"/>
    <row r="195" s="57" customFormat="1" ht="15" hidden="1" x14ac:dyDescent="0.25"/>
    <row r="196" s="57" customFormat="1" ht="15" hidden="1" x14ac:dyDescent="0.25"/>
    <row r="197" s="57" customFormat="1" ht="15" hidden="1" x14ac:dyDescent="0.25"/>
    <row r="198" s="57" customFormat="1" ht="15" hidden="1" x14ac:dyDescent="0.25"/>
    <row r="199" s="57" customFormat="1" ht="15" hidden="1" x14ac:dyDescent="0.25"/>
    <row r="200" s="57" customFormat="1" ht="15" hidden="1" x14ac:dyDescent="0.25"/>
    <row r="201" s="57" customFormat="1" ht="15" hidden="1" x14ac:dyDescent="0.25"/>
    <row r="202" s="57" customFormat="1" ht="15" hidden="1" x14ac:dyDescent="0.25"/>
    <row r="203" s="57" customFormat="1" ht="15" hidden="1" x14ac:dyDescent="0.25"/>
    <row r="204" s="57" customFormat="1" ht="15" hidden="1" x14ac:dyDescent="0.25"/>
    <row r="205" s="57" customFormat="1" ht="15" hidden="1" x14ac:dyDescent="0.25"/>
    <row r="206" s="57" customFormat="1" ht="15" hidden="1" x14ac:dyDescent="0.25"/>
    <row r="207" s="57" customFormat="1" ht="15" hidden="1" x14ac:dyDescent="0.25"/>
    <row r="208" s="57" customFormat="1" ht="15" hidden="1" x14ac:dyDescent="0.25"/>
    <row r="209" s="57" customFormat="1" ht="15" hidden="1" x14ac:dyDescent="0.25"/>
    <row r="210" s="57" customFormat="1" ht="15" hidden="1" x14ac:dyDescent="0.25"/>
    <row r="211" s="57" customFormat="1" ht="15" hidden="1" x14ac:dyDescent="0.25"/>
    <row r="212" s="57" customFormat="1" ht="15" hidden="1" x14ac:dyDescent="0.25"/>
    <row r="213" s="57" customFormat="1" ht="15" hidden="1" x14ac:dyDescent="0.25"/>
    <row r="214" s="57" customFormat="1" ht="15" hidden="1" x14ac:dyDescent="0.25"/>
    <row r="215" s="57" customFormat="1" ht="15" hidden="1" x14ac:dyDescent="0.25"/>
    <row r="216" s="57" customFormat="1" ht="15" hidden="1" x14ac:dyDescent="0.25"/>
    <row r="217" s="57" customFormat="1" ht="15" hidden="1" x14ac:dyDescent="0.25"/>
    <row r="218" s="57" customFormat="1" ht="15" hidden="1" x14ac:dyDescent="0.25"/>
    <row r="219" s="57" customFormat="1" ht="15" hidden="1" x14ac:dyDescent="0.25"/>
    <row r="220" s="57" customFormat="1" ht="15" hidden="1" x14ac:dyDescent="0.25"/>
    <row r="221" s="57" customFormat="1" ht="15" hidden="1" x14ac:dyDescent="0.25"/>
    <row r="222" s="57" customFormat="1" ht="15" hidden="1" x14ac:dyDescent="0.25"/>
    <row r="223" s="57" customFormat="1" ht="15" hidden="1" x14ac:dyDescent="0.25"/>
    <row r="224" s="57" customFormat="1" ht="15" hidden="1" x14ac:dyDescent="0.25"/>
    <row r="225" s="57" customFormat="1" ht="15" hidden="1" x14ac:dyDescent="0.25"/>
    <row r="226" s="57" customFormat="1" ht="15" hidden="1" x14ac:dyDescent="0.25"/>
    <row r="227" s="57" customFormat="1" ht="15" hidden="1" x14ac:dyDescent="0.25"/>
    <row r="228" s="57" customFormat="1" ht="15" hidden="1" x14ac:dyDescent="0.25"/>
    <row r="229" s="57" customFormat="1" ht="15" hidden="1" x14ac:dyDescent="0.25"/>
    <row r="230" s="57" customFormat="1" ht="15" hidden="1" x14ac:dyDescent="0.25"/>
    <row r="231" s="57" customFormat="1" ht="15" hidden="1" x14ac:dyDescent="0.25"/>
    <row r="232" s="57" customFormat="1" ht="15" hidden="1" x14ac:dyDescent="0.25"/>
    <row r="233" s="57" customFormat="1" ht="15" hidden="1" x14ac:dyDescent="0.25"/>
    <row r="234" s="57" customFormat="1" ht="15" hidden="1" x14ac:dyDescent="0.25"/>
    <row r="235" s="57" customFormat="1" ht="15" hidden="1" x14ac:dyDescent="0.25"/>
    <row r="236" s="57" customFormat="1" ht="15" hidden="1" x14ac:dyDescent="0.25"/>
    <row r="237" s="57" customFormat="1" ht="15" hidden="1" x14ac:dyDescent="0.25"/>
    <row r="238" s="57" customFormat="1" ht="15" hidden="1" x14ac:dyDescent="0.25"/>
    <row r="239" s="57" customFormat="1" ht="15" hidden="1" x14ac:dyDescent="0.25"/>
    <row r="240" s="57" customFormat="1" ht="15" hidden="1" x14ac:dyDescent="0.25"/>
    <row r="241" s="57" customFormat="1" ht="15" hidden="1" x14ac:dyDescent="0.25"/>
    <row r="242" s="57" customFormat="1" ht="15" hidden="1" x14ac:dyDescent="0.25"/>
    <row r="243" s="57" customFormat="1" ht="15" hidden="1" x14ac:dyDescent="0.25"/>
    <row r="244" s="57" customFormat="1" ht="15" hidden="1" x14ac:dyDescent="0.25"/>
    <row r="245" s="57" customFormat="1" ht="15" hidden="1" x14ac:dyDescent="0.25"/>
    <row r="246" s="57" customFormat="1" ht="15" hidden="1" x14ac:dyDescent="0.25"/>
    <row r="247" s="57" customFormat="1" ht="15" hidden="1" x14ac:dyDescent="0.25"/>
    <row r="248" s="57" customFormat="1" ht="15" hidden="1" x14ac:dyDescent="0.25"/>
    <row r="249" s="57" customFormat="1" ht="15" hidden="1" x14ac:dyDescent="0.25"/>
    <row r="250" s="57" customFormat="1" ht="15" hidden="1" x14ac:dyDescent="0.25"/>
    <row r="251" s="57" customFormat="1" ht="15" hidden="1" x14ac:dyDescent="0.25"/>
    <row r="252" s="57" customFormat="1" ht="15" hidden="1" x14ac:dyDescent="0.25"/>
    <row r="253" s="57" customFormat="1" ht="15" hidden="1" x14ac:dyDescent="0.25"/>
    <row r="254" s="57" customFormat="1" ht="15" hidden="1" x14ac:dyDescent="0.25"/>
    <row r="255" s="57" customFormat="1" ht="15" hidden="1" x14ac:dyDescent="0.25"/>
    <row r="256" s="57" customFormat="1" ht="15" hidden="1" x14ac:dyDescent="0.25"/>
    <row r="257" s="57" customFormat="1" ht="15" hidden="1" x14ac:dyDescent="0.25"/>
    <row r="258" s="57" customFormat="1" ht="15" hidden="1" x14ac:dyDescent="0.25"/>
    <row r="259" s="57" customFormat="1" ht="15" hidden="1" x14ac:dyDescent="0.25"/>
    <row r="260" s="57" customFormat="1" ht="15" hidden="1" x14ac:dyDescent="0.25"/>
    <row r="261" s="57" customFormat="1" ht="15" hidden="1" x14ac:dyDescent="0.25"/>
    <row r="262" s="57" customFormat="1" ht="15" hidden="1" x14ac:dyDescent="0.25"/>
    <row r="263" s="57" customFormat="1" ht="15" hidden="1" x14ac:dyDescent="0.25"/>
    <row r="264" s="57" customFormat="1" ht="15" hidden="1" x14ac:dyDescent="0.25"/>
    <row r="265" s="57" customFormat="1" ht="15" hidden="1" x14ac:dyDescent="0.25"/>
    <row r="266" s="57" customFormat="1" ht="15" hidden="1" x14ac:dyDescent="0.25"/>
    <row r="267" s="57" customFormat="1" ht="15" hidden="1" x14ac:dyDescent="0.25"/>
    <row r="268" s="57" customFormat="1" ht="15" hidden="1" x14ac:dyDescent="0.25"/>
    <row r="269" s="57" customFormat="1" ht="15" hidden="1" x14ac:dyDescent="0.25"/>
    <row r="270" s="57" customFormat="1" ht="15" hidden="1" x14ac:dyDescent="0.25"/>
    <row r="271" s="57" customFormat="1" ht="15" hidden="1" x14ac:dyDescent="0.25"/>
    <row r="272" s="57" customFormat="1" ht="15" hidden="1" x14ac:dyDescent="0.25"/>
    <row r="273" s="57" customFormat="1" ht="15" hidden="1" x14ac:dyDescent="0.25"/>
    <row r="274" s="57" customFormat="1" ht="15" hidden="1" x14ac:dyDescent="0.25"/>
    <row r="275" s="57" customFormat="1" ht="15" hidden="1" x14ac:dyDescent="0.25"/>
    <row r="276" s="57" customFormat="1" ht="15" hidden="1" x14ac:dyDescent="0.25"/>
    <row r="277" s="57" customFormat="1" ht="15" hidden="1" x14ac:dyDescent="0.25"/>
    <row r="278" s="57" customFormat="1" ht="15" hidden="1" x14ac:dyDescent="0.25"/>
    <row r="279" s="57" customFormat="1" ht="15" hidden="1" x14ac:dyDescent="0.25"/>
    <row r="280" s="57" customFormat="1" ht="15" hidden="1" x14ac:dyDescent="0.25"/>
    <row r="281" s="57" customFormat="1" ht="15" hidden="1" x14ac:dyDescent="0.25"/>
    <row r="282" s="57" customFormat="1" ht="15" hidden="1" x14ac:dyDescent="0.25"/>
    <row r="283" s="57" customFormat="1" ht="15" hidden="1" x14ac:dyDescent="0.25"/>
    <row r="284" s="57" customFormat="1" ht="15" hidden="1" x14ac:dyDescent="0.25"/>
    <row r="285" s="57" customFormat="1" ht="15" hidden="1" x14ac:dyDescent="0.25"/>
    <row r="286" s="57" customFormat="1" ht="15" hidden="1" x14ac:dyDescent="0.25"/>
    <row r="287" s="57" customFormat="1" ht="15" hidden="1" x14ac:dyDescent="0.25"/>
    <row r="288" s="57" customFormat="1" ht="15" hidden="1" x14ac:dyDescent="0.25"/>
    <row r="289" s="57" customFormat="1" ht="15" hidden="1" x14ac:dyDescent="0.25"/>
    <row r="290" s="57" customFormat="1" ht="15" hidden="1" x14ac:dyDescent="0.25"/>
    <row r="291" s="57" customFormat="1" ht="15" hidden="1" x14ac:dyDescent="0.25"/>
    <row r="292" s="57" customFormat="1" ht="15" hidden="1" x14ac:dyDescent="0.25"/>
    <row r="293" s="57" customFormat="1" ht="15" hidden="1" x14ac:dyDescent="0.25"/>
    <row r="294" s="57" customFormat="1" ht="15" hidden="1" x14ac:dyDescent="0.25"/>
    <row r="295" s="57" customFormat="1" ht="15" hidden="1" x14ac:dyDescent="0.25"/>
    <row r="296" s="57" customFormat="1" ht="15" hidden="1" x14ac:dyDescent="0.25"/>
    <row r="297" s="57" customFormat="1" ht="15" hidden="1" x14ac:dyDescent="0.25"/>
    <row r="298" s="57" customFormat="1" ht="15" hidden="1" x14ac:dyDescent="0.25"/>
    <row r="299" s="57" customFormat="1" ht="15" hidden="1" x14ac:dyDescent="0.25"/>
    <row r="300" s="57" customFormat="1" ht="15" hidden="1" x14ac:dyDescent="0.25"/>
    <row r="301" s="57" customFormat="1" ht="15" hidden="1" x14ac:dyDescent="0.25"/>
    <row r="302" s="57" customFormat="1" ht="15" hidden="1" x14ac:dyDescent="0.25"/>
    <row r="303" s="57" customFormat="1" ht="15" hidden="1" x14ac:dyDescent="0.25"/>
    <row r="304" s="57" customFormat="1" ht="15" hidden="1" x14ac:dyDescent="0.25"/>
    <row r="305" s="57" customFormat="1" ht="15" hidden="1" x14ac:dyDescent="0.25"/>
    <row r="306" s="57" customFormat="1" ht="15" hidden="1" x14ac:dyDescent="0.25"/>
    <row r="307" s="57" customFormat="1" ht="15" hidden="1" x14ac:dyDescent="0.25"/>
    <row r="308" s="57" customFormat="1" ht="15" hidden="1" x14ac:dyDescent="0.25"/>
    <row r="309" s="57" customFormat="1" ht="15" hidden="1" x14ac:dyDescent="0.25"/>
    <row r="310" s="57" customFormat="1" ht="15" hidden="1" x14ac:dyDescent="0.25"/>
    <row r="311" s="57" customFormat="1" ht="15" hidden="1" x14ac:dyDescent="0.25"/>
    <row r="312" s="57" customFormat="1" ht="15" hidden="1" x14ac:dyDescent="0.25"/>
    <row r="313" s="57" customFormat="1" ht="15" hidden="1" x14ac:dyDescent="0.25"/>
    <row r="314" s="57" customFormat="1" ht="15" hidden="1" x14ac:dyDescent="0.25"/>
    <row r="315" s="57" customFormat="1" ht="15" hidden="1" x14ac:dyDescent="0.25"/>
    <row r="316" s="57" customFormat="1" ht="15" hidden="1" x14ac:dyDescent="0.25"/>
    <row r="317" s="57" customFormat="1" ht="15" hidden="1" x14ac:dyDescent="0.25"/>
    <row r="318" s="57" customFormat="1" ht="15" hidden="1" x14ac:dyDescent="0.25"/>
    <row r="319" s="57" customFormat="1" ht="15" hidden="1" x14ac:dyDescent="0.25"/>
    <row r="320" s="57" customFormat="1" ht="15" hidden="1" x14ac:dyDescent="0.25"/>
    <row r="321" s="57" customFormat="1" ht="15" hidden="1" x14ac:dyDescent="0.25"/>
    <row r="322" s="57" customFormat="1" ht="15" hidden="1" x14ac:dyDescent="0.25"/>
    <row r="323" s="57" customFormat="1" ht="15" hidden="1" x14ac:dyDescent="0.25"/>
    <row r="324" s="57" customFormat="1" ht="15" hidden="1" x14ac:dyDescent="0.25"/>
    <row r="325" s="57" customFormat="1" ht="15" hidden="1" x14ac:dyDescent="0.25"/>
    <row r="326" s="57" customFormat="1" ht="15" hidden="1" x14ac:dyDescent="0.25"/>
    <row r="327" s="57" customFormat="1" ht="15" hidden="1" x14ac:dyDescent="0.25"/>
    <row r="328" s="57" customFormat="1" ht="15" hidden="1" x14ac:dyDescent="0.25"/>
    <row r="329" s="57" customFormat="1" ht="15" hidden="1" x14ac:dyDescent="0.25"/>
    <row r="330" s="57" customFormat="1" ht="15" hidden="1" x14ac:dyDescent="0.25"/>
    <row r="331" s="57" customFormat="1" ht="15" hidden="1" x14ac:dyDescent="0.25"/>
    <row r="332" s="57" customFormat="1" ht="15" hidden="1" x14ac:dyDescent="0.25"/>
    <row r="333" s="57" customFormat="1" ht="15" hidden="1" x14ac:dyDescent="0.25"/>
    <row r="334" s="57" customFormat="1" ht="15" hidden="1" x14ac:dyDescent="0.25"/>
    <row r="335" s="57" customFormat="1" ht="15" hidden="1" x14ac:dyDescent="0.25"/>
    <row r="336" s="57" customFormat="1" ht="15" hidden="1" x14ac:dyDescent="0.25"/>
    <row r="337" s="57" customFormat="1" ht="15" hidden="1" x14ac:dyDescent="0.25"/>
    <row r="338" s="57" customFormat="1" ht="15" hidden="1" x14ac:dyDescent="0.25"/>
    <row r="339" s="57" customFormat="1" ht="15" hidden="1" x14ac:dyDescent="0.25"/>
    <row r="340" s="57" customFormat="1" ht="15" hidden="1" x14ac:dyDescent="0.25"/>
    <row r="341" s="57" customFormat="1" ht="15" hidden="1" x14ac:dyDescent="0.25"/>
    <row r="342" s="57" customFormat="1" ht="15" hidden="1" x14ac:dyDescent="0.25"/>
    <row r="343" s="57" customFormat="1" ht="15" hidden="1" x14ac:dyDescent="0.25"/>
    <row r="344" s="57" customFormat="1" ht="15" hidden="1" x14ac:dyDescent="0.25"/>
    <row r="345" s="57" customFormat="1" ht="15" hidden="1" x14ac:dyDescent="0.25"/>
    <row r="346" s="57" customFormat="1" ht="15" hidden="1" x14ac:dyDescent="0.25"/>
    <row r="347" s="57" customFormat="1" ht="15" hidden="1" x14ac:dyDescent="0.25"/>
    <row r="348" s="57" customFormat="1" ht="15" hidden="1" x14ac:dyDescent="0.25"/>
    <row r="349" s="57" customFormat="1" ht="15" hidden="1" x14ac:dyDescent="0.25"/>
    <row r="350" s="57" customFormat="1" ht="15" hidden="1" x14ac:dyDescent="0.25"/>
    <row r="351" s="57" customFormat="1" ht="15" hidden="1" x14ac:dyDescent="0.25"/>
    <row r="352" x14ac:dyDescent="0.25"/>
    <row r="353" x14ac:dyDescent="0.25"/>
    <row r="354" x14ac:dyDescent="0.25"/>
    <row r="355" x14ac:dyDescent="0.25"/>
  </sheetData>
  <sheetProtection password="ADA2" sheet="1" objects="1" scenarios="1"/>
  <customSheetViews>
    <customSheetView guid="{40B401B6-AAEE-4739-9C1E-2CC109209B4B}" showGridLines="0" showRowCol="0" hiddenRows="1" hiddenColumns="1">
      <selection activeCell="B6" sqref="B6"/>
      <pageMargins left="0.59055118110236227" right="0.59055118110236227" top="0.59055118110236227" bottom="0.59055118110236227" header="0.31496062992125984" footer="0.31496062992125984"/>
      <pageSetup paperSize="9" orientation="portrait" r:id="rId1"/>
    </customSheetView>
  </customSheetViews>
  <mergeCells count="40">
    <mergeCell ref="F20:AH21"/>
    <mergeCell ref="B4:AH4"/>
    <mergeCell ref="B2:AH2"/>
    <mergeCell ref="B5:AH5"/>
    <mergeCell ref="F8:AH9"/>
    <mergeCell ref="F12:AH13"/>
    <mergeCell ref="F18:AH19"/>
    <mergeCell ref="F10:AH11"/>
    <mergeCell ref="F14:AH15"/>
    <mergeCell ref="A23:AH23"/>
    <mergeCell ref="N32:T32"/>
    <mergeCell ref="V29:AH29"/>
    <mergeCell ref="V30:AH30"/>
    <mergeCell ref="V31:AH31"/>
    <mergeCell ref="V32:AH32"/>
    <mergeCell ref="N28:T28"/>
    <mergeCell ref="N29:T29"/>
    <mergeCell ref="N30:T30"/>
    <mergeCell ref="N31:T31"/>
    <mergeCell ref="B25:AH25"/>
    <mergeCell ref="B64:AH70"/>
    <mergeCell ref="B60:AH63"/>
    <mergeCell ref="A40:AH40"/>
    <mergeCell ref="F52:AH54"/>
    <mergeCell ref="G56:AH56"/>
    <mergeCell ref="G57:AH57"/>
    <mergeCell ref="D44:I44"/>
    <mergeCell ref="AD44:AH44"/>
    <mergeCell ref="A93:AH93"/>
    <mergeCell ref="B71:AH72"/>
    <mergeCell ref="V74:AH74"/>
    <mergeCell ref="V75:AH75"/>
    <mergeCell ref="V76:AH76"/>
    <mergeCell ref="V77:AH77"/>
    <mergeCell ref="B79:AH79"/>
    <mergeCell ref="X82:AH82"/>
    <mergeCell ref="X86:AH86"/>
    <mergeCell ref="X87:AH87"/>
    <mergeCell ref="X88:AH88"/>
    <mergeCell ref="X89:AH89"/>
  </mergeCells>
  <pageMargins left="0.59055118110236227" right="0.59055118110236227" top="0.59055118110236227" bottom="0.59055118110236227"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H43"/>
  <sheetViews>
    <sheetView showGridLines="0" showRowColHeaders="0" workbookViewId="0">
      <selection activeCell="L1" sqref="L1"/>
    </sheetView>
  </sheetViews>
  <sheetFormatPr defaultColWidth="0" defaultRowHeight="15" zeroHeight="1" x14ac:dyDescent="0.25"/>
  <cols>
    <col min="1" max="1" width="1.42578125" customWidth="1"/>
    <col min="2" max="3" width="3.42578125" customWidth="1"/>
    <col min="4" max="4" width="1.7109375" customWidth="1"/>
    <col min="5" max="5" width="2.5703125" customWidth="1"/>
    <col min="6" max="18" width="3" customWidth="1"/>
    <col min="19" max="19" width="1.85546875" customWidth="1"/>
    <col min="20" max="22" width="3.85546875" customWidth="1"/>
    <col min="23" max="23" width="1.42578125" customWidth="1"/>
    <col min="24" max="25" width="4.140625" customWidth="1"/>
    <col min="26" max="28" width="2.42578125" customWidth="1"/>
    <col min="29" max="30" width="3" customWidth="1"/>
    <col min="31" max="31" width="1" customWidth="1"/>
    <col min="32" max="60" width="0" hidden="1" customWidth="1"/>
    <col min="61" max="16384" width="3" hidden="1"/>
  </cols>
  <sheetData>
    <row r="1" spans="2:60" x14ac:dyDescent="0.25"/>
    <row r="2" spans="2:60" ht="15.75" x14ac:dyDescent="0.25">
      <c r="B2" s="275" t="str">
        <f>IF(Data!D17="Promotion Date",CONCATENATE("Proceedings of the District Educational Officer - District ",Data!D9),"")</f>
        <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row>
    <row r="3" spans="2:60" x14ac:dyDescent="0.25">
      <c r="B3" s="271" t="str">
        <f>IF(Data!D17="Promotion Date",CONCATENATE("Present: ",Data!D22," ",Data!E22),"")</f>
        <v/>
      </c>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row>
    <row r="4" spans="2:60" x14ac:dyDescent="0.25"/>
    <row r="5" spans="2:60" x14ac:dyDescent="0.25">
      <c r="B5" t="str">
        <f>IF(Data!D17="Promotion Date","Rc. No.","")</f>
        <v/>
      </c>
      <c r="D5" s="276"/>
      <c r="E5" s="276"/>
      <c r="F5" s="276"/>
      <c r="G5" s="276"/>
      <c r="H5" s="276"/>
      <c r="I5" s="276"/>
      <c r="J5" s="276"/>
      <c r="X5" s="277" t="str">
        <f>IF(Data!D17="Promotion Date","Date :","")</f>
        <v/>
      </c>
      <c r="Y5" s="277"/>
      <c r="Z5" s="276"/>
      <c r="AA5" s="276"/>
      <c r="AB5" s="276"/>
      <c r="AC5" s="276"/>
      <c r="AD5" s="276"/>
    </row>
    <row r="6" spans="2:60" x14ac:dyDescent="0.25"/>
    <row r="7" spans="2:60" x14ac:dyDescent="0.25">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2:60" x14ac:dyDescent="0.25">
      <c r="C8" s="271" t="str">
        <f>IF(Data!D17="Promotion Date","Sub :","")</f>
        <v/>
      </c>
      <c r="D8" s="271"/>
      <c r="E8" s="270" t="str">
        <f>IF(Data!D17="Promotion Date",CONCATENATE("TESS – Pay fixation in the Promotion post of ",Data!D4," ",Data!E4,", ",Data!D61,", ",Data!D7," on promtion date i.e on Dt. ",Data!G13," – Under FR22B – Orders - Issued."),"")</f>
        <v/>
      </c>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row>
    <row r="9" spans="2:60" x14ac:dyDescent="0.25">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row>
    <row r="10" spans="2:60" x14ac:dyDescent="0.25">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row>
    <row r="11" spans="2:60" ht="15.75" x14ac:dyDescent="0.25">
      <c r="AG11" s="72"/>
    </row>
    <row r="12" spans="2:60" x14ac:dyDescent="0.25">
      <c r="C12" s="271" t="str">
        <f>IF(Data!D17="Promotion Date","Ref :","")</f>
        <v/>
      </c>
      <c r="D12" s="271"/>
      <c r="E12" s="274" t="str">
        <f>IF(Data!D17="Promotion Date",CONCATENATE("1. ",Data!D19," Proceedings Rc.No. ",Data!D20," Dt. ",Data!H20),"")</f>
        <v/>
      </c>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row>
    <row r="13" spans="2:60" x14ac:dyDescent="0.25">
      <c r="E13" s="106" t="str">
        <f>IF(Data!D17="Promotion Date","2. G.O.Ms.No. 65 Finance (HRM.IV) Department Dt. 17.06.2021","")</f>
        <v/>
      </c>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row>
    <row r="14" spans="2:60" x14ac:dyDescent="0.25">
      <c r="E14" s="106" t="str">
        <f>IF(Data!D17="Promotion Date","3. G.O.Ms.No. 40 Education (Ser.V) Department Dated:07.05.2002","")</f>
        <v/>
      </c>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row>
    <row r="15" spans="2:60" x14ac:dyDescent="0.25">
      <c r="E15" s="106" t="str">
        <f>IF(Data!D17="Promotion Date","4. Option and Application of the individual","")</f>
        <v/>
      </c>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row>
    <row r="16" spans="2:60" x14ac:dyDescent="0.25">
      <c r="E16" s="71"/>
    </row>
    <row r="17" spans="2:60" ht="15.75" x14ac:dyDescent="0.25">
      <c r="B17" s="73" t="str">
        <f>IF(Data!D17="Promotion Date","ORDER","")</f>
        <v/>
      </c>
    </row>
    <row r="18" spans="2:60" x14ac:dyDescent="0.25"/>
    <row r="19" spans="2:60" ht="69.75" customHeight="1" x14ac:dyDescent="0.25">
      <c r="B19" s="266" t="str">
        <f>IF(Data!D17="Promotion Date",CONCATENATE("                    In terms of references &amp; subject cited above, ",Data!D4," ",Data!E4," has been promotted has ",Data!D61," and Posted at ",Data!D7,", Mandal ",Data!D8," on ",Data!G13," vide reference first cited above, he has requested to this office to pay fixation in the promotion post and submitted option form for FR 22B."),"")</f>
        <v/>
      </c>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row>
    <row r="20" spans="2:60" ht="71.25" customHeight="1" x14ac:dyDescent="0.25">
      <c r="B20" s="266" t="str">
        <f>IF(Data!D17="Promotion Date",CONCATENATE("                     After considering the option excercised by the incumbent ",Data!C55,", the light of Government Orders are allowed to pay fixation in the promotion post with effect from the date of joining to the promotion post i.e on ",Data!G13," and ",Data!D55," pay fixation as shownedc below."),"")</f>
        <v/>
      </c>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I20" s="74"/>
    </row>
    <row r="21" spans="2:60" x14ac:dyDescent="0.25">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row>
    <row r="22" spans="2:60" ht="15" customHeight="1" x14ac:dyDescent="0.25">
      <c r="C22" s="265" t="str">
        <f>IF(Data!D17="Promotion Date","Date of Promotion ","")</f>
        <v/>
      </c>
      <c r="D22" s="265"/>
      <c r="E22" s="265"/>
      <c r="F22" s="265"/>
      <c r="G22" s="265"/>
      <c r="H22" s="265"/>
      <c r="I22" s="265"/>
      <c r="J22" s="265"/>
      <c r="K22" s="265"/>
      <c r="L22" s="265"/>
      <c r="M22" s="265"/>
      <c r="N22" s="265"/>
      <c r="O22" s="265"/>
      <c r="P22" s="265"/>
      <c r="Q22" s="265"/>
      <c r="R22" s="78" t="s">
        <v>87</v>
      </c>
      <c r="S22" s="269" t="str">
        <f>IF(Data!D17="Promotion Date",Data!G13,"")</f>
        <v/>
      </c>
      <c r="T22" s="269"/>
      <c r="U22" s="269"/>
      <c r="V22" s="269"/>
      <c r="W22" s="269"/>
      <c r="X22" s="103"/>
      <c r="Y22" s="103"/>
      <c r="Z22" s="106"/>
      <c r="AA22" s="106"/>
      <c r="AB22" s="106"/>
      <c r="AC22" s="106"/>
      <c r="AD22" s="106"/>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row>
    <row r="23" spans="2:60" ht="15" customHeight="1" x14ac:dyDescent="0.25">
      <c r="C23" s="266" t="str">
        <f>IF(Data!D17="Promotion Date",CONCATENATE("Scale &amp; Pay of in the Lower cadre as on Promotion date i.e on ",S22),"")</f>
        <v/>
      </c>
      <c r="D23" s="266"/>
      <c r="E23" s="266"/>
      <c r="F23" s="266"/>
      <c r="G23" s="266"/>
      <c r="H23" s="266"/>
      <c r="I23" s="266"/>
      <c r="J23" s="266"/>
      <c r="K23" s="266"/>
      <c r="L23" s="266"/>
      <c r="M23" s="266"/>
      <c r="N23" s="266"/>
      <c r="O23" s="266"/>
      <c r="P23" s="266"/>
      <c r="Q23" s="266"/>
      <c r="R23" s="267" t="s">
        <v>87</v>
      </c>
      <c r="S23" s="272" t="str">
        <f>IF(Data!D17="Promotion Date",Data!D14,"")</f>
        <v/>
      </c>
      <c r="T23" s="272"/>
      <c r="U23" s="272"/>
      <c r="V23" s="272"/>
      <c r="W23" s="272"/>
      <c r="X23" s="268" t="str">
        <f>IF(Data!D17="Promotion Date",CONCATENATE("(",Data!Q63,")"),"")</f>
        <v/>
      </c>
      <c r="Y23" s="268"/>
      <c r="Z23" s="268"/>
      <c r="AA23" s="268"/>
      <c r="AB23" s="268"/>
      <c r="AC23" s="268"/>
      <c r="AD23" s="268"/>
    </row>
    <row r="24" spans="2:60" x14ac:dyDescent="0.25">
      <c r="C24" s="266"/>
      <c r="D24" s="266"/>
      <c r="E24" s="266"/>
      <c r="F24" s="266"/>
      <c r="G24" s="266"/>
      <c r="H24" s="266"/>
      <c r="I24" s="266"/>
      <c r="J24" s="266"/>
      <c r="K24" s="266"/>
      <c r="L24" s="266"/>
      <c r="M24" s="266"/>
      <c r="N24" s="266"/>
      <c r="O24" s="266"/>
      <c r="P24" s="266"/>
      <c r="Q24" s="266"/>
      <c r="R24" s="267"/>
      <c r="S24" s="107"/>
      <c r="T24" s="273" t="str">
        <f>IF(Data!D17="Promotion Date",Data!D15,"")</f>
        <v/>
      </c>
      <c r="U24" s="273"/>
      <c r="V24" s="273"/>
      <c r="W24" s="107"/>
      <c r="X24" s="268"/>
      <c r="Y24" s="268"/>
      <c r="Z24" s="268"/>
      <c r="AA24" s="268"/>
      <c r="AB24" s="268"/>
      <c r="AC24" s="268"/>
      <c r="AD24" s="268"/>
    </row>
    <row r="25" spans="2:60" ht="15" customHeight="1" x14ac:dyDescent="0.25">
      <c r="C25" s="266" t="str">
        <f>IF(Data!D17="Promotion Date",CONCATENATE("One notional Increment as per FR 22B i.e. on ",Data!G13),"")</f>
        <v/>
      </c>
      <c r="D25" s="266"/>
      <c r="E25" s="266"/>
      <c r="F25" s="266"/>
      <c r="G25" s="266"/>
      <c r="H25" s="266"/>
      <c r="I25" s="266"/>
      <c r="J25" s="266"/>
      <c r="K25" s="266"/>
      <c r="L25" s="266"/>
      <c r="M25" s="266"/>
      <c r="N25" s="266"/>
      <c r="O25" s="266"/>
      <c r="P25" s="266"/>
      <c r="Q25" s="266"/>
      <c r="R25" s="267" t="s">
        <v>87</v>
      </c>
      <c r="S25" s="272" t="str">
        <f>IF(Data!D17="Promotion Date",S23,"")</f>
        <v/>
      </c>
      <c r="T25" s="272"/>
      <c r="U25" s="272"/>
      <c r="V25" s="272"/>
      <c r="W25" s="272"/>
      <c r="X25" s="108"/>
      <c r="Y25" s="108"/>
      <c r="Z25" s="106"/>
      <c r="AA25" s="106"/>
      <c r="AB25" s="106"/>
      <c r="AC25" s="106"/>
      <c r="AD25" s="106"/>
    </row>
    <row r="26" spans="2:60" x14ac:dyDescent="0.25">
      <c r="C26" s="266"/>
      <c r="D26" s="266"/>
      <c r="E26" s="266"/>
      <c r="F26" s="266"/>
      <c r="G26" s="266"/>
      <c r="H26" s="266"/>
      <c r="I26" s="266"/>
      <c r="J26" s="266"/>
      <c r="K26" s="266"/>
      <c r="L26" s="266"/>
      <c r="M26" s="266"/>
      <c r="N26" s="266"/>
      <c r="O26" s="266"/>
      <c r="P26" s="266"/>
      <c r="Q26" s="266"/>
      <c r="R26" s="267"/>
      <c r="S26" s="107"/>
      <c r="T26" s="273" t="str">
        <f>IF(Data!D17="Promotion Date",Data!D92,"")</f>
        <v/>
      </c>
      <c r="U26" s="273"/>
      <c r="V26" s="273"/>
      <c r="W26" s="107"/>
      <c r="X26" s="107"/>
      <c r="Y26" s="107"/>
      <c r="Z26" s="106"/>
      <c r="AA26" s="106"/>
      <c r="AB26" s="106"/>
      <c r="AC26" s="106"/>
      <c r="AD26" s="106"/>
    </row>
    <row r="27" spans="2:60" ht="15" customHeight="1" x14ac:dyDescent="0.25">
      <c r="C27" s="266" t="str">
        <f>IF(Data!D17="Promotion Date",CONCATENATE("Pay fixed at the next stage in the Higher Post i.e on ",Data!G13),"")</f>
        <v/>
      </c>
      <c r="D27" s="266"/>
      <c r="E27" s="266"/>
      <c r="F27" s="266"/>
      <c r="G27" s="266"/>
      <c r="H27" s="266"/>
      <c r="I27" s="266"/>
      <c r="J27" s="266"/>
      <c r="K27" s="266"/>
      <c r="L27" s="266"/>
      <c r="M27" s="266"/>
      <c r="N27" s="266"/>
      <c r="O27" s="266"/>
      <c r="P27" s="266"/>
      <c r="Q27" s="266"/>
      <c r="R27" s="267" t="s">
        <v>87</v>
      </c>
      <c r="S27" s="272" t="str">
        <f>IF(Data!D17="Promotion Date",IF(Data!D5="School Assistant",Data!O60,Data!O68),"")</f>
        <v/>
      </c>
      <c r="T27" s="272"/>
      <c r="U27" s="272"/>
      <c r="V27" s="272"/>
      <c r="W27" s="272"/>
      <c r="X27" s="108"/>
      <c r="Y27" s="108"/>
      <c r="Z27" s="106"/>
      <c r="AA27" s="106"/>
      <c r="AB27" s="106"/>
      <c r="AC27" s="106"/>
      <c r="AD27" s="106"/>
    </row>
    <row r="28" spans="2:60" x14ac:dyDescent="0.25">
      <c r="C28" s="266"/>
      <c r="D28" s="266"/>
      <c r="E28" s="266"/>
      <c r="F28" s="266"/>
      <c r="G28" s="266"/>
      <c r="H28" s="266"/>
      <c r="I28" s="266"/>
      <c r="J28" s="266"/>
      <c r="K28" s="266"/>
      <c r="L28" s="266"/>
      <c r="M28" s="266"/>
      <c r="N28" s="266"/>
      <c r="O28" s="266"/>
      <c r="P28" s="266"/>
      <c r="Q28" s="266"/>
      <c r="R28" s="267"/>
      <c r="S28" s="107"/>
      <c r="T28" s="273" t="str">
        <f>IF(Data!D17="Promotion Date",Data!D94,"")</f>
        <v/>
      </c>
      <c r="U28" s="273"/>
      <c r="V28" s="273"/>
      <c r="W28" s="107"/>
      <c r="X28" s="107"/>
      <c r="Y28" s="107"/>
      <c r="Z28" s="106"/>
      <c r="AA28" s="106"/>
      <c r="AB28" s="106"/>
      <c r="AC28" s="106"/>
      <c r="AD28" s="106"/>
    </row>
    <row r="29" spans="2:60" x14ac:dyDescent="0.25">
      <c r="C29" s="266" t="str">
        <f>IF(Data!D17="Promotion Date","Monetory benefit is allowed with effect from","")</f>
        <v/>
      </c>
      <c r="D29" s="266"/>
      <c r="E29" s="266"/>
      <c r="F29" s="266"/>
      <c r="G29" s="266"/>
      <c r="H29" s="266"/>
      <c r="I29" s="266"/>
      <c r="J29" s="266"/>
      <c r="K29" s="266"/>
      <c r="L29" s="266"/>
      <c r="M29" s="266"/>
      <c r="N29" s="266"/>
      <c r="O29" s="266"/>
      <c r="P29" s="266"/>
      <c r="Q29" s="266"/>
      <c r="R29" s="78" t="s">
        <v>87</v>
      </c>
      <c r="S29" s="269" t="str">
        <f>IF(Data!D17="Promotion Date",Data!G13,"")</f>
        <v/>
      </c>
      <c r="T29" s="269"/>
      <c r="U29" s="269"/>
      <c r="V29" s="269"/>
      <c r="W29" s="269"/>
      <c r="X29" s="107"/>
      <c r="Y29" s="107"/>
      <c r="Z29" s="106"/>
      <c r="AA29" s="106"/>
      <c r="AB29" s="106"/>
      <c r="AC29" s="106"/>
      <c r="AD29" s="106"/>
    </row>
    <row r="30" spans="2:60" ht="15" customHeight="1" x14ac:dyDescent="0.25">
      <c r="C30" s="265" t="str">
        <f>IF(Data!D17="Promotion Date","Next Annual Grade Increment on","")</f>
        <v/>
      </c>
      <c r="D30" s="265"/>
      <c r="E30" s="265"/>
      <c r="F30" s="265"/>
      <c r="G30" s="265"/>
      <c r="H30" s="265"/>
      <c r="I30" s="265"/>
      <c r="J30" s="265"/>
      <c r="K30" s="265"/>
      <c r="L30" s="265"/>
      <c r="M30" s="265"/>
      <c r="N30" s="265"/>
      <c r="O30" s="265"/>
      <c r="P30" s="265"/>
      <c r="Q30" s="265"/>
      <c r="R30" s="78" t="s">
        <v>87</v>
      </c>
      <c r="S30" s="269" t="str">
        <f>IF(Data!D17="Promotion Date",Data!G95,"")</f>
        <v/>
      </c>
      <c r="T30" s="269"/>
      <c r="U30" s="269"/>
      <c r="V30" s="269"/>
      <c r="W30" s="269"/>
      <c r="X30" s="106"/>
      <c r="Y30" s="106"/>
      <c r="Z30" s="106"/>
      <c r="AA30" s="106"/>
      <c r="AB30" s="106"/>
      <c r="AC30" s="106"/>
      <c r="AD30" s="106"/>
    </row>
    <row r="31" spans="2:60" x14ac:dyDescent="0.25"/>
    <row r="32" spans="2:60" ht="48" customHeight="1" x14ac:dyDescent="0.25">
      <c r="B32" s="270" t="str">
        <f>IF(Data!D17="Promotion Date","                    If any excess payment that may be found to have been made as a result of incorrect fixation of pay or any excess payment detected in the light of discrepancies noticed subsequently will be refunded.","")</f>
        <v/>
      </c>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row>
    <row r="33" spans="1:31" x14ac:dyDescent="0.25"/>
    <row r="34" spans="1:31" x14ac:dyDescent="0.25"/>
    <row r="35" spans="1:31" x14ac:dyDescent="0.25"/>
    <row r="36" spans="1:31" x14ac:dyDescent="0.25">
      <c r="B36" t="str">
        <f>IF(Data!D17="Promotion Date","Copy to","")</f>
        <v/>
      </c>
      <c r="V36" s="271" t="str">
        <f>IF(Data!D17="Promotion Date",Data!D21,"")</f>
        <v/>
      </c>
      <c r="W36" s="271"/>
      <c r="X36" s="271"/>
      <c r="Y36" s="271"/>
      <c r="Z36" s="271"/>
      <c r="AA36" s="271"/>
      <c r="AB36" s="271"/>
      <c r="AC36" s="271"/>
      <c r="AD36" s="271"/>
    </row>
    <row r="37" spans="1:31" x14ac:dyDescent="0.25">
      <c r="B37" s="263" t="str">
        <f>IF(Data!D17="Promotion Date","1. The individual concern","")</f>
        <v/>
      </c>
      <c r="C37" s="263"/>
      <c r="D37" s="263"/>
      <c r="E37" s="263"/>
      <c r="F37" s="263"/>
      <c r="G37" s="263"/>
      <c r="H37" s="263"/>
      <c r="I37" s="263"/>
      <c r="J37" s="263"/>
      <c r="K37" s="263"/>
      <c r="L37" s="263"/>
      <c r="M37" s="263"/>
      <c r="N37" s="263"/>
      <c r="V37" s="271" t="str">
        <f>IF(Data!D17="Promotion Date",VLOOKUP(Data!D21,Data!K95:M100,3,0),"")</f>
        <v/>
      </c>
      <c r="W37" s="271"/>
      <c r="X37" s="271"/>
      <c r="Y37" s="271"/>
      <c r="Z37" s="271"/>
      <c r="AA37" s="271"/>
      <c r="AB37" s="271"/>
      <c r="AC37" s="271"/>
      <c r="AD37" s="271"/>
    </row>
    <row r="38" spans="1:31" x14ac:dyDescent="0.25">
      <c r="B38" s="263" t="str">
        <f>IF(Data!D17="Promotion Date","2. Office copy","" )</f>
        <v/>
      </c>
      <c r="C38" s="263"/>
      <c r="D38" s="263"/>
      <c r="E38" s="263"/>
      <c r="F38" s="263"/>
      <c r="G38" s="263"/>
      <c r="H38" s="263"/>
      <c r="I38" s="263"/>
      <c r="J38" s="263"/>
      <c r="K38" s="263"/>
      <c r="L38" s="263"/>
      <c r="M38" s="263"/>
      <c r="N38" s="263"/>
    </row>
    <row r="39" spans="1:31" x14ac:dyDescent="0.25"/>
    <row r="40" spans="1:31" x14ac:dyDescent="0.25"/>
    <row r="41" spans="1:31" x14ac:dyDescent="0.25"/>
    <row r="42" spans="1:31" x14ac:dyDescent="0.25"/>
    <row r="43" spans="1:31" x14ac:dyDescent="0.25">
      <c r="A43" s="264" t="s">
        <v>126</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row>
  </sheetData>
  <sheetProtection password="ADA2" sheet="1" objects="1" scenarios="1"/>
  <customSheetViews>
    <customSheetView guid="{40B401B6-AAEE-4739-9C1E-2CC109209B4B}" showGridLines="0" showRowCol="0" hiddenRows="1" hiddenColumns="1">
      <selection activeCell="L1" sqref="L1"/>
      <pageMargins left="0.59055118110236227" right="0.51181102362204722" top="0.59055118110236227" bottom="0.39370078740157483" header="0.31496062992125984" footer="0.31496062992125984"/>
      <pageSetup paperSize="9" orientation="portrait" r:id="rId1"/>
    </customSheetView>
  </customSheetViews>
  <mergeCells count="36">
    <mergeCell ref="B2:AD2"/>
    <mergeCell ref="B3:AD3"/>
    <mergeCell ref="D5:J5"/>
    <mergeCell ref="Z5:AD5"/>
    <mergeCell ref="C8:D8"/>
    <mergeCell ref="E8:AD10"/>
    <mergeCell ref="X5:Y5"/>
    <mergeCell ref="S22:W22"/>
    <mergeCell ref="B20:AD20"/>
    <mergeCell ref="C12:D12"/>
    <mergeCell ref="B19:AD19"/>
    <mergeCell ref="E12:AC12"/>
    <mergeCell ref="V37:AD37"/>
    <mergeCell ref="B37:N37"/>
    <mergeCell ref="S27:W27"/>
    <mergeCell ref="T28:V28"/>
    <mergeCell ref="S23:W23"/>
    <mergeCell ref="T24:V24"/>
    <mergeCell ref="S25:W25"/>
    <mergeCell ref="T26:V26"/>
    <mergeCell ref="B38:N38"/>
    <mergeCell ref="A43:AE43"/>
    <mergeCell ref="C22:Q22"/>
    <mergeCell ref="C23:Q24"/>
    <mergeCell ref="C25:Q26"/>
    <mergeCell ref="C27:Q28"/>
    <mergeCell ref="C30:Q30"/>
    <mergeCell ref="R23:R24"/>
    <mergeCell ref="R25:R26"/>
    <mergeCell ref="R27:R28"/>
    <mergeCell ref="X23:AD24"/>
    <mergeCell ref="C29:Q29"/>
    <mergeCell ref="S29:W29"/>
    <mergeCell ref="S30:W30"/>
    <mergeCell ref="B32:AD32"/>
    <mergeCell ref="V36:AD36"/>
  </mergeCells>
  <pageMargins left="0.59055118110236227" right="0.51181102362204722" top="0.59055118110236227" bottom="0.39370078740157483"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E85"/>
  <sheetViews>
    <sheetView showGridLines="0" showRowColHeaders="0" workbookViewId="0">
      <selection activeCell="P5" sqref="P5"/>
    </sheetView>
  </sheetViews>
  <sheetFormatPr defaultColWidth="0" defaultRowHeight="15" zeroHeight="1" x14ac:dyDescent="0.25"/>
  <cols>
    <col min="1" max="1" width="1.42578125" customWidth="1"/>
    <col min="2" max="3" width="3.42578125" customWidth="1"/>
    <col min="4" max="4" width="1.7109375" customWidth="1"/>
    <col min="5" max="5" width="2.5703125" customWidth="1"/>
    <col min="6" max="11" width="3" customWidth="1"/>
    <col min="12" max="12" width="3.7109375" customWidth="1"/>
    <col min="13" max="14" width="3" customWidth="1"/>
    <col min="15" max="15" width="3.85546875" customWidth="1"/>
    <col min="16" max="16" width="3" customWidth="1"/>
    <col min="17" max="17" width="4" customWidth="1"/>
    <col min="18" max="19" width="2" customWidth="1"/>
    <col min="20" max="22" width="4.42578125" customWidth="1"/>
    <col min="23" max="23" width="1.5703125" customWidth="1"/>
    <col min="24" max="24" width="5.7109375" customWidth="1"/>
    <col min="25" max="25" width="5" customWidth="1"/>
    <col min="26" max="26" width="3.85546875" customWidth="1"/>
    <col min="27" max="27" width="3" customWidth="1"/>
    <col min="28" max="28" width="1" customWidth="1"/>
    <col min="29" max="16384" width="3" hidden="1"/>
  </cols>
  <sheetData>
    <row r="1" spans="2:57" x14ac:dyDescent="0.25"/>
    <row r="2" spans="2:57" ht="15.75" x14ac:dyDescent="0.25">
      <c r="B2" s="275" t="str">
        <f>IF(Data!D17="Promotion Date","",CONCATENATE("Proceedings of the District Educational Officer - District ",Data!D9))</f>
        <v>Proceedings of the District Educational Officer - District Kamareddy</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row>
    <row r="3" spans="2:57" x14ac:dyDescent="0.25">
      <c r="B3" s="271" t="str">
        <f>IF(Data!D17="Promotion Date","",CONCATENATE("Present: ",Data!D22," ",Data!E22))</f>
        <v>Present: Sri. Putta Srinivas Reddy, M.Sc, M.Ed</v>
      </c>
      <c r="C3" s="271"/>
      <c r="D3" s="271"/>
      <c r="E3" s="271"/>
      <c r="F3" s="271"/>
      <c r="G3" s="271"/>
      <c r="H3" s="271"/>
      <c r="I3" s="271"/>
      <c r="J3" s="271"/>
      <c r="K3" s="271"/>
      <c r="L3" s="271"/>
      <c r="M3" s="271"/>
      <c r="N3" s="271"/>
      <c r="O3" s="271"/>
      <c r="P3" s="271"/>
      <c r="Q3" s="271"/>
      <c r="R3" s="271"/>
      <c r="S3" s="271"/>
      <c r="T3" s="271"/>
      <c r="U3" s="271"/>
      <c r="V3" s="271"/>
      <c r="W3" s="271"/>
      <c r="X3" s="271"/>
      <c r="Y3" s="271"/>
      <c r="Z3" s="271"/>
      <c r="AA3" s="271"/>
    </row>
    <row r="4" spans="2:57" x14ac:dyDescent="0.25"/>
    <row r="5" spans="2:57" x14ac:dyDescent="0.25">
      <c r="B5" t="str">
        <f>IF(Data!D17="Promotion Date","","Rc. No.")</f>
        <v>Rc. No.</v>
      </c>
      <c r="D5" s="281"/>
      <c r="E5" s="281"/>
      <c r="F5" s="281"/>
      <c r="G5" s="281"/>
      <c r="H5" s="281"/>
      <c r="I5" s="281"/>
      <c r="J5" s="281"/>
      <c r="U5" s="277" t="str">
        <f>IF(Data!D17="Promotion Date","","Date :")</f>
        <v>Date :</v>
      </c>
      <c r="V5" s="277"/>
      <c r="W5" s="281"/>
      <c r="X5" s="281"/>
      <c r="Y5" s="281"/>
      <c r="Z5" s="79"/>
      <c r="AA5" s="79"/>
    </row>
    <row r="6" spans="2:57" x14ac:dyDescent="0.25"/>
    <row r="7" spans="2:57" x14ac:dyDescent="0.25">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row>
    <row r="8" spans="2:57" x14ac:dyDescent="0.25">
      <c r="C8" s="271" t="str">
        <f>IF(Data!D17="Promotion Date","","Sub :")</f>
        <v>Sub :</v>
      </c>
      <c r="D8" s="271"/>
      <c r="E8" s="270" t="str">
        <f>IF(Data!D17="Promotion Date","",CONCATENATE("TESS – Pay fixation in the Promotion post of ",Data!D4," ",Data!E4,", ",Data!D61,", ",Data!D7," on promtion date i.e on Dt. ",Data!G13," – Under FR22B – Orders - Issued."))</f>
        <v>TESS – Pay fixation in the Promotion post of Sri. Putta Srinivas Reddy, Gazetted Headmaster Gr.II, ZPHS B Domakonda on promtion date i.e on Dt. 25.9.2023 – Under FR22B – Orders - Issued.</v>
      </c>
      <c r="F8" s="270"/>
      <c r="G8" s="270"/>
      <c r="H8" s="270"/>
      <c r="I8" s="270"/>
      <c r="J8" s="270"/>
      <c r="K8" s="270"/>
      <c r="L8" s="270"/>
      <c r="M8" s="270"/>
      <c r="N8" s="270"/>
      <c r="O8" s="270"/>
      <c r="P8" s="270"/>
      <c r="Q8" s="270"/>
      <c r="R8" s="270"/>
      <c r="S8" s="270"/>
      <c r="T8" s="270"/>
      <c r="U8" s="270"/>
      <c r="V8" s="270"/>
      <c r="W8" s="270"/>
      <c r="X8" s="270"/>
      <c r="Y8" s="270"/>
      <c r="Z8" s="270"/>
      <c r="AA8" s="270"/>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row>
    <row r="9" spans="2:57" x14ac:dyDescent="0.25">
      <c r="E9" s="270"/>
      <c r="F9" s="270"/>
      <c r="G9" s="270"/>
      <c r="H9" s="270"/>
      <c r="I9" s="270"/>
      <c r="J9" s="270"/>
      <c r="K9" s="270"/>
      <c r="L9" s="270"/>
      <c r="M9" s="270"/>
      <c r="N9" s="270"/>
      <c r="O9" s="270"/>
      <c r="P9" s="270"/>
      <c r="Q9" s="270"/>
      <c r="R9" s="270"/>
      <c r="S9" s="270"/>
      <c r="T9" s="270"/>
      <c r="U9" s="270"/>
      <c r="V9" s="270"/>
      <c r="W9" s="270"/>
      <c r="X9" s="270"/>
      <c r="Y9" s="270"/>
      <c r="Z9" s="270"/>
      <c r="AA9" s="270"/>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row>
    <row r="10" spans="2:57" x14ac:dyDescent="0.25">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row>
    <row r="11" spans="2:57" ht="15.75" x14ac:dyDescent="0.25">
      <c r="AD11" s="72"/>
    </row>
    <row r="12" spans="2:57" x14ac:dyDescent="0.25">
      <c r="C12" s="271" t="str">
        <f>IF(Data!D17="Promotion Date","","Ref :")</f>
        <v>Ref :</v>
      </c>
      <c r="D12" s="271"/>
      <c r="E12" s="274" t="str">
        <f>IF(Data!D17="Promotion Date","",CONCATENATE("1. ",Data!D19," Proceedings Rc.No. ",Data!D20," Dt. ",Data!H20))</f>
        <v>1. Regional Joint Director, Warangal Proceedings Rc.No. 2033/A1/2023 Dt. 24.09.2023</v>
      </c>
      <c r="F12" s="274"/>
      <c r="G12" s="274"/>
      <c r="H12" s="274"/>
      <c r="I12" s="274"/>
      <c r="J12" s="274"/>
      <c r="K12" s="274"/>
      <c r="L12" s="274"/>
      <c r="M12" s="274"/>
      <c r="N12" s="274"/>
      <c r="O12" s="274"/>
      <c r="P12" s="274"/>
      <c r="Q12" s="274"/>
      <c r="R12" s="274"/>
      <c r="S12" s="274"/>
      <c r="T12" s="274"/>
      <c r="U12" s="274"/>
      <c r="V12" s="274"/>
      <c r="W12" s="274"/>
      <c r="X12" s="274"/>
      <c r="Y12" s="274"/>
      <c r="Z12" s="274"/>
      <c r="AA12" s="274"/>
    </row>
    <row r="13" spans="2:57" x14ac:dyDescent="0.25">
      <c r="E13" s="106" t="str">
        <f>IF(Data!D17="Promotion Date","","2. G.O.Ms.No. 65 Finance (HRM.IV) Department Dt. 17.06.2021")</f>
        <v>2. G.O.Ms.No. 65 Finance (HRM.IV) Department Dt. 17.06.2021</v>
      </c>
      <c r="F13" s="106"/>
    </row>
    <row r="14" spans="2:57" x14ac:dyDescent="0.25">
      <c r="E14" s="106" t="str">
        <f>IF(Data!D17="Promotion Date","","3. Option and Application of the Individual.")</f>
        <v>3. Option and Application of the Individual.</v>
      </c>
      <c r="F14" s="106"/>
    </row>
    <row r="15" spans="2:57" x14ac:dyDescent="0.25">
      <c r="E15" s="106" t="s">
        <v>82</v>
      </c>
      <c r="F15" s="106"/>
    </row>
    <row r="16" spans="2:57" x14ac:dyDescent="0.25">
      <c r="E16" s="71"/>
    </row>
    <row r="17" spans="2:57" ht="15.75" x14ac:dyDescent="0.25">
      <c r="B17" s="73" t="str">
        <f>IF(Data!D17="Promotion Date","","ORDER")</f>
        <v>ORDER</v>
      </c>
    </row>
    <row r="18" spans="2:57" x14ac:dyDescent="0.25"/>
    <row r="19" spans="2:57" ht="69" customHeight="1" x14ac:dyDescent="0.25">
      <c r="B19" s="266" t="str">
        <f>IF(Data!D17="Promotion Date","",CONCATENATE("                    In terms of references &amp; subject cited above, ",Data!D4," ",Data!E4," has been promotted as ",Data!D61," and Posted at ",Data!D7,", Mandal ",Data!D8," on ",Data!G13," vide reference first cited above, he has requested to this office to pay fixation in the promotion post and submitted option form for FR 22B."))</f>
        <v xml:space="preserve">                    In terms of references &amp; subject cited above, Sri. Putta Srinivas Reddy has been promotted as Gazetted Headmaster Gr.II and Posted at ZPHS B Domakonda, Mandal Domakonda on 25.9.2023 vide reference first cited above, he has requested to this office to pay fixation in the promotion post and submitted option form for FR 22B.</v>
      </c>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J19" s="102"/>
    </row>
    <row r="20" spans="2:57" ht="60.75" customHeight="1" x14ac:dyDescent="0.25">
      <c r="B20" s="266" t="str">
        <f>IF(Data!D17="Promotion Date","",IF(Data!Q63="SPP-II availed",CONCATENATE("                     After considering the option excercised by the incumbent ",Data!C55,", the light of Government Orders are allowed to pay fixation in the promotion post with effect from the date of joining to the promotion post i.e on ",Data!G13," and ",Data!D55," intial pay fixation as showned below."),CONCATENATE("                     After considering the option excercised by the incumbent",Data!C55,", the light of Government Orders are allowed to pay fixation in the promotion post with effect from the date of joining to the promotion post i.e on ",Data!G13," and ",Data!D55," intial pay fixation as showned below.")))</f>
        <v xml:space="preserve">                     After considering the option excercised by the incumbentto Accrual of next increment in the lower cadre, the light of Government Orders are allowed to pay fixation in the promotion post with effect from the date of joining to the promotion post i.e on 25.9.2023 and his intial pay fixation as showned below.</v>
      </c>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F20" s="74"/>
    </row>
    <row r="21" spans="2:57" ht="14.25" customHeight="1" x14ac:dyDescent="0.25">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row>
    <row r="22" spans="2:57" x14ac:dyDescent="0.25">
      <c r="C22" s="263" t="str">
        <f>IF(Data!D17="Promotion Date","","Date of Promotion" )</f>
        <v>Date of Promotion</v>
      </c>
      <c r="D22" s="263"/>
      <c r="E22" s="263"/>
      <c r="F22" s="263"/>
      <c r="G22" s="263"/>
      <c r="H22" s="263"/>
      <c r="I22" s="263"/>
      <c r="J22" s="263"/>
      <c r="K22" s="263"/>
      <c r="L22" s="263"/>
      <c r="M22" s="263"/>
      <c r="N22" s="263"/>
      <c r="O22" s="263"/>
      <c r="P22" s="263"/>
      <c r="Q22" s="263"/>
      <c r="R22" s="78" t="s">
        <v>87</v>
      </c>
      <c r="S22" s="269" t="str">
        <f>IF(Data!D17="Promotion Date","",Data!G13)</f>
        <v>25.9.2023</v>
      </c>
      <c r="T22" s="269"/>
      <c r="U22" s="269"/>
      <c r="V22" s="269"/>
      <c r="W22" s="269"/>
      <c r="X22" s="103"/>
      <c r="Y22" s="103"/>
      <c r="Z22" s="106"/>
      <c r="AA22" s="106"/>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row>
    <row r="23" spans="2:57" ht="15" customHeight="1" x14ac:dyDescent="0.25">
      <c r="C23" s="266" t="str">
        <f>IF(Data!D17="Promotion Date","",CONCATENATE("Scale &amp; Pay of in the Lower cadre as on Promotion date i.e on ",Data!G13))</f>
        <v>Scale &amp; Pay of in the Lower cadre as on Promotion date i.e on 25.9.2023</v>
      </c>
      <c r="D23" s="266"/>
      <c r="E23" s="266"/>
      <c r="F23" s="266"/>
      <c r="G23" s="266"/>
      <c r="H23" s="266"/>
      <c r="I23" s="266"/>
      <c r="J23" s="266"/>
      <c r="K23" s="266"/>
      <c r="L23" s="266"/>
      <c r="M23" s="266"/>
      <c r="N23" s="266"/>
      <c r="O23" s="266"/>
      <c r="P23" s="266"/>
      <c r="Q23" s="266"/>
      <c r="R23" s="267" t="s">
        <v>87</v>
      </c>
      <c r="S23" s="272" t="str">
        <f>IF(Data!D17="Promotion Date","",Data!D14)</f>
        <v>51320-127310</v>
      </c>
      <c r="T23" s="272"/>
      <c r="U23" s="272"/>
      <c r="V23" s="272"/>
      <c r="W23" s="272"/>
      <c r="X23" s="282" t="str">
        <f>IF(Data!D17="Promotion Date","",CONCATENATE("(",Data!Q63,")"))</f>
        <v>(SPP-II not availed)</v>
      </c>
      <c r="Y23" s="282"/>
      <c r="Z23" s="282"/>
      <c r="AA23" s="282"/>
    </row>
    <row r="24" spans="2:57" x14ac:dyDescent="0.25">
      <c r="C24" s="266"/>
      <c r="D24" s="266"/>
      <c r="E24" s="266"/>
      <c r="F24" s="266"/>
      <c r="G24" s="266"/>
      <c r="H24" s="266"/>
      <c r="I24" s="266"/>
      <c r="J24" s="266"/>
      <c r="K24" s="266"/>
      <c r="L24" s="266"/>
      <c r="M24" s="266"/>
      <c r="N24" s="266"/>
      <c r="O24" s="266"/>
      <c r="P24" s="266"/>
      <c r="Q24" s="266"/>
      <c r="R24" s="267"/>
      <c r="S24" s="107"/>
      <c r="T24" s="273">
        <f>IF(Data!D17="Promotion Date","",Data!D15)</f>
        <v>65570</v>
      </c>
      <c r="U24" s="273"/>
      <c r="V24" s="273"/>
      <c r="W24" s="107"/>
      <c r="X24" s="282"/>
      <c r="Y24" s="282"/>
      <c r="Z24" s="282"/>
      <c r="AA24" s="282"/>
    </row>
    <row r="25" spans="2:57" x14ac:dyDescent="0.25">
      <c r="C25" s="266" t="str">
        <f>IF(Data!D17="Promotion Date","",IF(Data!Q63="SPP-II availed",CONCATENATE("Pay fixed in the promotion post initially under                           FR 22 (a)i read with FR 31(2). i.e on ",Data!G13),CONCATENATE("Pay fixed in the promotion post initially under                           FR 22 (a)(i) i.e on ",,Data!G13)))</f>
        <v>Pay fixed in the promotion post initially under                           FR 22 (a)(i) i.e on 25.9.2023</v>
      </c>
      <c r="D25" s="266"/>
      <c r="E25" s="266"/>
      <c r="F25" s="266"/>
      <c r="G25" s="266"/>
      <c r="H25" s="266"/>
      <c r="I25" s="266"/>
      <c r="J25" s="266"/>
      <c r="K25" s="266"/>
      <c r="L25" s="266"/>
      <c r="M25" s="266"/>
      <c r="N25" s="266"/>
      <c r="O25" s="266"/>
      <c r="P25" s="266"/>
      <c r="Q25" s="266"/>
      <c r="R25" s="267" t="s">
        <v>87</v>
      </c>
      <c r="S25" s="272" t="str">
        <f>IF(Data!D17="Promotion Date","",IF(Data!D5="School Assistant",Data!O60,Data!O68))</f>
        <v>51320-127310</v>
      </c>
      <c r="T25" s="272"/>
      <c r="U25" s="272"/>
      <c r="V25" s="272"/>
      <c r="W25" s="272"/>
      <c r="X25" s="108"/>
      <c r="Y25" s="108"/>
      <c r="Z25" s="106"/>
      <c r="AA25" s="106"/>
    </row>
    <row r="26" spans="2:57" x14ac:dyDescent="0.25">
      <c r="C26" s="266"/>
      <c r="D26" s="266"/>
      <c r="E26" s="266"/>
      <c r="F26" s="266"/>
      <c r="G26" s="266"/>
      <c r="H26" s="266"/>
      <c r="I26" s="266"/>
      <c r="J26" s="266"/>
      <c r="K26" s="266"/>
      <c r="L26" s="266"/>
      <c r="M26" s="266"/>
      <c r="N26" s="266"/>
      <c r="O26" s="266"/>
      <c r="P26" s="266"/>
      <c r="Q26" s="266"/>
      <c r="R26" s="267"/>
      <c r="S26" s="107"/>
      <c r="T26" s="273">
        <f>IF(Data!D17="Promotion Date","",Data!F62)</f>
        <v>67300</v>
      </c>
      <c r="U26" s="273"/>
      <c r="V26" s="273"/>
      <c r="W26" s="107"/>
      <c r="X26" s="107"/>
      <c r="Y26" s="107"/>
      <c r="Z26" s="106"/>
      <c r="AA26" s="106"/>
    </row>
    <row r="27" spans="2:57" x14ac:dyDescent="0.25">
      <c r="C27" s="266" t="str">
        <f>IF(Data!D17="Promotion Date","","Monetory benefit is allowed with effect from")</f>
        <v>Monetory benefit is allowed with effect from</v>
      </c>
      <c r="D27" s="266"/>
      <c r="E27" s="266"/>
      <c r="F27" s="266"/>
      <c r="G27" s="266"/>
      <c r="H27" s="266"/>
      <c r="I27" s="266"/>
      <c r="J27" s="266"/>
      <c r="K27" s="266"/>
      <c r="L27" s="266"/>
      <c r="M27" s="266"/>
      <c r="N27" s="266"/>
      <c r="O27" s="266"/>
      <c r="P27" s="266"/>
      <c r="Q27" s="266"/>
      <c r="R27" s="78" t="s">
        <v>87</v>
      </c>
      <c r="S27" s="107"/>
      <c r="T27" s="272" t="str">
        <f>IF(Data!D17="Promotion Date","",Data!G13)</f>
        <v>25.9.2023</v>
      </c>
      <c r="U27" s="272"/>
      <c r="V27" s="272"/>
      <c r="W27" s="107"/>
      <c r="X27" s="107"/>
      <c r="Y27" s="107"/>
      <c r="Z27" s="106"/>
      <c r="AA27" s="106"/>
    </row>
    <row r="28" spans="2:57" ht="56.25" customHeight="1" x14ac:dyDescent="0.25">
      <c r="B28" s="266" t="str">
        <f>IF(Data!D17="Promotion Date","",IF(Data!Q63="SPP-II availed",CONCATENATE("                    The incumbent has availed SPP-II in the lower post, hence ",Data!D55," pay is fixed under Rule FR 22a(i) read with FR 31(2), the incumbent next Annual Grade Increment date has to be continued with ",Data!D55," lower cadre increment i.e ",Data!H77,"."),CONCATENATE("                    Initial pay in the higher post has fixed on the basis of FR 22 (a)(i) and may be refixed on the basis of the FR 22B on the date of accrual of increment  i.e on ",Data!H77," in the pay scale of the lower post. (as per G.O.Ms.No.239, F&amp;P (FW.FR.I) Dept., Dt.23.08.83.)")))</f>
        <v xml:space="preserve">                    Initial pay in the higher post has fixed on the basis of FR 22 (a)(i) and may be refixed on the basis of the FR 22B on the date of accrual of increment  i.e on 1.8.2024 in the pay scale of the lower post. (as per G.O.Ms.No.239, F&amp;P (FW.FR.I) Dept., Dt.23.08.83.)</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row>
    <row r="29" spans="2:57" ht="49.5" customHeight="1" x14ac:dyDescent="0.25">
      <c r="B29" s="270" t="str">
        <f>IF(Data!D17="Promotion Date","","                    If any excess payment that may be found to have been made as a result of incorrect fixation of pay or any excess payment detected in the light of discrepancies noticed subsequently will be refunded.")</f>
        <v xml:space="preserve">                    If any excess payment that may be found to have been made as a result of incorrect fixation of pay or any excess payment detected in the light of discrepancies noticed subsequently will be refunded.</v>
      </c>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row>
    <row r="30" spans="2:57" x14ac:dyDescent="0.25"/>
    <row r="31" spans="2:57" x14ac:dyDescent="0.25"/>
    <row r="32" spans="2:57" x14ac:dyDescent="0.25"/>
    <row r="33" spans="1:28" x14ac:dyDescent="0.25">
      <c r="B33" t="str">
        <f>IF(Data!D17="Promotion Date","","Copy to")</f>
        <v>Copy to</v>
      </c>
      <c r="S33" s="271" t="str">
        <f>IF(Data!D17="Promotion Date","",Data!D21)</f>
        <v>District Educational Officer</v>
      </c>
      <c r="T33" s="271"/>
      <c r="U33" s="271"/>
      <c r="V33" s="271"/>
      <c r="W33" s="271"/>
      <c r="X33" s="271"/>
      <c r="Y33" s="271"/>
      <c r="Z33" s="271"/>
      <c r="AA33" s="271"/>
    </row>
    <row r="34" spans="1:28" x14ac:dyDescent="0.25">
      <c r="B34" s="263" t="str">
        <f>IF(Data!D17="Promotion Date","","1. The individual concern")</f>
        <v>1. The individual concern</v>
      </c>
      <c r="C34" s="263"/>
      <c r="D34" s="263"/>
      <c r="E34" s="263"/>
      <c r="F34" s="263"/>
      <c r="G34" s="263"/>
      <c r="H34" s="263"/>
      <c r="I34" s="263"/>
      <c r="J34" s="263"/>
      <c r="K34" s="263"/>
      <c r="L34" s="263"/>
      <c r="M34" s="263"/>
      <c r="N34" s="263"/>
      <c r="S34" s="271" t="str">
        <f>IF(Data!D17="Promotion Date","",VLOOKUP(Data!D21,Data!K95:M100,3,0))</f>
        <v>District Kamareddy</v>
      </c>
      <c r="T34" s="271"/>
      <c r="U34" s="271"/>
      <c r="V34" s="271"/>
      <c r="W34" s="271"/>
      <c r="X34" s="271"/>
      <c r="Y34" s="271"/>
      <c r="Z34" s="271"/>
      <c r="AA34" s="271"/>
    </row>
    <row r="35" spans="1:28" x14ac:dyDescent="0.25">
      <c r="B35" s="263" t="str">
        <f>IF(Data!D17="Promotion Date","","2. Office copy ")</f>
        <v xml:space="preserve">2. Office copy </v>
      </c>
      <c r="C35" s="263"/>
      <c r="D35" s="263"/>
      <c r="E35" s="263"/>
      <c r="F35" s="263"/>
      <c r="G35" s="263"/>
      <c r="H35" s="263"/>
      <c r="I35" s="263"/>
      <c r="J35" s="263"/>
      <c r="K35" s="263"/>
      <c r="L35" s="263"/>
      <c r="M35" s="263"/>
      <c r="N35" s="263"/>
    </row>
    <row r="36" spans="1:28" x14ac:dyDescent="0.25"/>
    <row r="37" spans="1:28" x14ac:dyDescent="0.25"/>
    <row r="38" spans="1:28" x14ac:dyDescent="0.25"/>
    <row r="39" spans="1:28" x14ac:dyDescent="0.25"/>
    <row r="40" spans="1:28" x14ac:dyDescent="0.25">
      <c r="A40" s="264" t="s">
        <v>126</v>
      </c>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row>
    <row r="41" spans="1:28" x14ac:dyDescent="0.25"/>
    <row r="42" spans="1:28" x14ac:dyDescent="0.25"/>
    <row r="43" spans="1:28" ht="15.75" x14ac:dyDescent="0.25">
      <c r="B43" s="280" t="str">
        <f>IF(Data!D17="FR 22a(i) read with FR 31(2)","",B2)</f>
        <v>Proceedings of the District Educational Officer - District Kamareddy</v>
      </c>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row>
    <row r="44" spans="1:28" x14ac:dyDescent="0.25">
      <c r="B44" s="271" t="str">
        <f>IF(Data!D17="FR 22a(i) read with FR 31(2)","",B3)</f>
        <v>Present: Sri. Putta Srinivas Reddy, M.Sc, M.Ed</v>
      </c>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row>
    <row r="45" spans="1:28" x14ac:dyDescent="0.25"/>
    <row r="46" spans="1:28" x14ac:dyDescent="0.25">
      <c r="B46" s="271" t="str">
        <f>IF(Data!D17="FR 22a(i) read with FR 31(2)","","Rc.No.")</f>
        <v>Rc.No.</v>
      </c>
      <c r="C46" s="271"/>
      <c r="D46" s="281"/>
      <c r="E46" s="281"/>
      <c r="F46" s="281"/>
      <c r="G46" s="281"/>
      <c r="H46" s="281"/>
      <c r="I46" s="281"/>
      <c r="U46" s="277" t="str">
        <f>IF(Data!D17="FR 22a(i) read with FR 31(2)","",IF(Data!D61="Promotion Date","","Date :"))</f>
        <v>Date :</v>
      </c>
      <c r="V46" s="277"/>
      <c r="W46" s="281"/>
      <c r="X46" s="281"/>
      <c r="Y46" s="281"/>
    </row>
    <row r="47" spans="1:28" x14ac:dyDescent="0.25"/>
    <row r="48" spans="1:28" ht="7.5" customHeight="1" x14ac:dyDescent="0.25"/>
    <row r="49" spans="2:27" x14ac:dyDescent="0.25">
      <c r="C49" s="263" t="str">
        <f>IF(Data!D17="FR 22a(i) read with FR 31(2)","","Sub:")</f>
        <v>Sub:</v>
      </c>
      <c r="D49" s="263"/>
      <c r="E49" s="265" t="str">
        <f>IF(Data!D17="FR 22a(i) read with FR 31(2)","",IF(Data!D17="Promotion Date","",CONCATENATE("TESS – Re Pay fixation in the Promotion post of ",Data!D4," ",Data!E4,", ",Data!D61,", ",Data!D7," on Lower cadre Increment date i.e on Dt. ",Data!H77," – Under FR22B – Orders - Issued.")))</f>
        <v>TESS – Re Pay fixation in the Promotion post of Sri. Putta Srinivas Reddy, Gazetted Headmaster Gr.II, ZPHS B Domakonda on Lower cadre Increment date i.e on Dt. 1.8.2024 – Under FR22B – Orders - Issued.</v>
      </c>
      <c r="F49" s="265"/>
      <c r="G49" s="265"/>
      <c r="H49" s="265"/>
      <c r="I49" s="265"/>
      <c r="J49" s="265"/>
      <c r="K49" s="265"/>
      <c r="L49" s="265"/>
      <c r="M49" s="265"/>
      <c r="N49" s="265"/>
      <c r="O49" s="265"/>
      <c r="P49" s="265"/>
      <c r="Q49" s="265"/>
      <c r="R49" s="265"/>
      <c r="S49" s="265"/>
      <c r="T49" s="265"/>
      <c r="U49" s="265"/>
      <c r="V49" s="265"/>
      <c r="W49" s="265"/>
      <c r="X49" s="265"/>
      <c r="Y49" s="265"/>
      <c r="Z49" s="265"/>
      <c r="AA49" s="265"/>
    </row>
    <row r="50" spans="2:27" x14ac:dyDescent="0.25">
      <c r="E50" s="265"/>
      <c r="F50" s="265"/>
      <c r="G50" s="265"/>
      <c r="H50" s="265"/>
      <c r="I50" s="265"/>
      <c r="J50" s="265"/>
      <c r="K50" s="265"/>
      <c r="L50" s="265"/>
      <c r="M50" s="265"/>
      <c r="N50" s="265"/>
      <c r="O50" s="265"/>
      <c r="P50" s="265"/>
      <c r="Q50" s="265"/>
      <c r="R50" s="265"/>
      <c r="S50" s="265"/>
      <c r="T50" s="265"/>
      <c r="U50" s="265"/>
      <c r="V50" s="265"/>
      <c r="W50" s="265"/>
      <c r="X50" s="265"/>
      <c r="Y50" s="265"/>
      <c r="Z50" s="265"/>
      <c r="AA50" s="265"/>
    </row>
    <row r="51" spans="2:27" x14ac:dyDescent="0.25">
      <c r="E51" s="265"/>
      <c r="F51" s="265"/>
      <c r="G51" s="265"/>
      <c r="H51" s="265"/>
      <c r="I51" s="265"/>
      <c r="J51" s="265"/>
      <c r="K51" s="265"/>
      <c r="L51" s="265"/>
      <c r="M51" s="265"/>
      <c r="N51" s="265"/>
      <c r="O51" s="265"/>
      <c r="P51" s="265"/>
      <c r="Q51" s="265"/>
      <c r="R51" s="265"/>
      <c r="S51" s="265"/>
      <c r="T51" s="265"/>
      <c r="U51" s="265"/>
      <c r="V51" s="265"/>
      <c r="W51" s="265"/>
      <c r="X51" s="265"/>
      <c r="Y51" s="265"/>
      <c r="Z51" s="265"/>
      <c r="AA51" s="265"/>
    </row>
    <row r="52" spans="2:27" x14ac:dyDescent="0.25"/>
    <row r="53" spans="2:27" x14ac:dyDescent="0.25">
      <c r="C53" s="263" t="str">
        <f>IF(Data!D17="FR 22a(i) read with FR 31(2)","","Ref :")</f>
        <v>Ref :</v>
      </c>
      <c r="D53" s="263"/>
      <c r="E53" t="str">
        <f>IF(OR(Data!D17="FR 22a(i) read with FR 31(2)",Data!D17="Promotion Date"),"",E12)</f>
        <v>1. Regional Joint Director, Warangal Proceedings Rc.No. 2033/A1/2023 Dt. 24.09.2023</v>
      </c>
    </row>
    <row r="54" spans="2:27" x14ac:dyDescent="0.25">
      <c r="E54" t="str">
        <f>IF(OR(Data!D17="FR 22a(i) read with FR 31(2)",Data!D17="Promotion Date"),"",E13)</f>
        <v>2. G.O.Ms.No. 65 Finance (HRM.IV) Department Dt. 17.06.2021</v>
      </c>
    </row>
    <row r="55" spans="2:27" x14ac:dyDescent="0.25">
      <c r="E55" t="str">
        <f>IF(OR(Data!D17="FR 22a(i) read with FR 31(2)",Data!D17="Promotion Date"),"","3. Initial Pay fixation order of this Office")</f>
        <v>3. Initial Pay fixation order of this Office</v>
      </c>
    </row>
    <row r="56" spans="2:27" x14ac:dyDescent="0.25">
      <c r="E56" t="str">
        <f>IF(OR(Data!D17="FR 22a(i) read with FR 31(2)",Data!D17="Promotion Date"),"","4. Application of the indidual ")</f>
        <v xml:space="preserve">4. Application of the indidual </v>
      </c>
    </row>
    <row r="57" spans="2:27" ht="9" customHeight="1" x14ac:dyDescent="0.25"/>
    <row r="58" spans="2:27" x14ac:dyDescent="0.25">
      <c r="B58" s="156" t="str">
        <f>IF(Data!D17="FR 22a(i) read with FR 31(2)","","ORDER")</f>
        <v>ORDER</v>
      </c>
    </row>
    <row r="59" spans="2:27" ht="9" customHeight="1" x14ac:dyDescent="0.25">
      <c r="B59" s="156"/>
    </row>
    <row r="60" spans="2:27" ht="81" customHeight="1" x14ac:dyDescent="0.25">
      <c r="B60" s="279" t="str">
        <f>IF(Data!D17="FR 22a(i) read with FR 31(2)","",IF(Data!D17="Promotion Date","",CONCATENATE("                    In terms of references &amp; subject cited above, ",Data!D4," ",Data!E4," has been promotted as ",Data!D61," and Posted at ",Data!D7,", Mandal ",Data!D8," on ",Data!G13," vide reference first cited above, he has requested to this office to pay fixation in the promotion post and submitted option form for FR 22B. In this continuation incumbent pay fixed initially under FR 22a(i). vide reference 3rd cited above.")))</f>
        <v xml:space="preserve">                    In terms of references &amp; subject cited above, Sri. Putta Srinivas Reddy has been promotted as Gazetted Headmaster Gr.II and Posted at ZPHS B Domakonda, Mandal Domakonda on 25.9.2023 vide reference first cited above, he has requested to this office to pay fixation in the promotion post and submitted option form for FR 22B. In this continuation incumbent pay fixed initially under FR 22a(i). vide reference 3rd cited above.</v>
      </c>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row>
    <row r="61" spans="2:27" ht="8.25" customHeight="1" x14ac:dyDescent="0.25"/>
    <row r="62" spans="2:27" ht="63" customHeight="1" x14ac:dyDescent="0.25">
      <c r="B62" s="270" t="str">
        <f>IF(Data!D17="FR 22a(i) read with FR 31(2)","",IF(Data!D17="Promotion Date","",IF(Data!Q63="SPP-II availed","",CONCATENATE("                     After considering the option excercised by the incumbent ",Data!C55,", the light of Government Orders are allowed to re pay fixation in the promotion post with effect from ",Data!C57," i.e on ",Data!H77," and ",Data!D55," intial pay fixation as showned below."))))</f>
        <v xml:space="preserve">                     After considering the option excercised by the incumbent to Accrual of next increment in the lower cadre, the light of Government Orders are allowed to re pay fixation in the promotion post with effect from to Accrual of next increment in the lower cadre i.e on 1.8.2024 and his intial pay fixation as showned below.</v>
      </c>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row>
    <row r="63" spans="2:27" ht="3.75" customHeight="1" x14ac:dyDescent="0.25"/>
    <row r="64" spans="2:27" ht="17.25" customHeight="1" x14ac:dyDescent="0.25">
      <c r="C64" s="263" t="str">
        <f>IF(Data!D17="Promotion Date","","Date of Promotion" )</f>
        <v>Date of Promotion</v>
      </c>
      <c r="D64" s="263"/>
      <c r="E64" s="263"/>
      <c r="F64" s="263"/>
      <c r="G64" s="263"/>
      <c r="H64" s="263"/>
      <c r="I64" s="263"/>
      <c r="J64" s="263"/>
      <c r="K64" s="263"/>
      <c r="L64" s="263"/>
      <c r="M64" s="263"/>
      <c r="N64" s="263"/>
      <c r="O64" s="263"/>
      <c r="P64" s="263"/>
      <c r="Q64" s="263"/>
      <c r="R64" s="153" t="s">
        <v>87</v>
      </c>
      <c r="S64" s="271" t="str">
        <f>S22</f>
        <v>25.9.2023</v>
      </c>
      <c r="T64" s="271"/>
      <c r="U64" s="271"/>
      <c r="V64" s="271"/>
    </row>
    <row r="65" spans="2:27" x14ac:dyDescent="0.25">
      <c r="C65" s="265" t="str">
        <f>IF(Data!D17="Promotion Date","",CONCATENATE("Scale &amp; Pay of in the Lower cadre as on Promotion date i.e on ",,Data!G13))</f>
        <v>Scale &amp; Pay of in the Lower cadre as on Promotion date i.e on 25.9.2023</v>
      </c>
      <c r="D65" s="265"/>
      <c r="E65" s="265"/>
      <c r="F65" s="265"/>
      <c r="G65" s="265"/>
      <c r="H65" s="265"/>
      <c r="I65" s="265"/>
      <c r="J65" s="265"/>
      <c r="K65" s="265"/>
      <c r="L65" s="265"/>
      <c r="M65" s="265"/>
      <c r="N65" s="265"/>
      <c r="O65" s="265"/>
      <c r="P65" s="265"/>
      <c r="Q65" s="265"/>
      <c r="R65" s="267" t="s">
        <v>87</v>
      </c>
      <c r="S65" s="271" t="str">
        <f>IF(Data!D17="Promotion Date","",Data!D14)</f>
        <v>51320-127310</v>
      </c>
      <c r="T65" s="271"/>
      <c r="U65" s="271"/>
      <c r="V65" s="271"/>
      <c r="W65" s="271"/>
    </row>
    <row r="66" spans="2:27" x14ac:dyDescent="0.25">
      <c r="C66" s="265"/>
      <c r="D66" s="265"/>
      <c r="E66" s="265"/>
      <c r="F66" s="265"/>
      <c r="G66" s="265"/>
      <c r="H66" s="265"/>
      <c r="I66" s="265"/>
      <c r="J66" s="265"/>
      <c r="K66" s="265"/>
      <c r="L66" s="265"/>
      <c r="M66" s="265"/>
      <c r="N66" s="265"/>
      <c r="O66" s="265"/>
      <c r="P66" s="265"/>
      <c r="Q66" s="265"/>
      <c r="R66" s="267"/>
      <c r="T66" s="278">
        <f>IF(Data!D17="Promotion Date","",Data!D15)</f>
        <v>65570</v>
      </c>
      <c r="U66" s="278"/>
      <c r="V66" s="278"/>
    </row>
    <row r="67" spans="2:27" ht="28.5" customHeight="1" x14ac:dyDescent="0.25">
      <c r="C67" s="265" t="str">
        <f>IF(OR(Data!D17="FR 22a(i) read with FR 31(2)",Data!D17="Promotion Date"),"",CONCATENATE("Sanction of Lower Cadre Increment Date i.e on ",Data!G18))</f>
        <v>Sanction of Lower Cadre Increment Date i.e on 1.8.2024</v>
      </c>
      <c r="D67" s="265"/>
      <c r="E67" s="265"/>
      <c r="F67" s="265"/>
      <c r="G67" s="265"/>
      <c r="H67" s="265"/>
      <c r="I67" s="265"/>
      <c r="J67" s="265"/>
      <c r="K67" s="265"/>
      <c r="L67" s="265"/>
      <c r="M67" s="265"/>
      <c r="N67" s="265"/>
      <c r="O67" s="265"/>
      <c r="P67" s="265"/>
      <c r="Q67" s="265"/>
      <c r="R67" s="154" t="s">
        <v>87</v>
      </c>
      <c r="T67" s="267">
        <f>IF(OR(Data!D17="FR 22a(i) read with FR 31(2)",Data!D17="Promotion Date"),"",Data!F62)</f>
        <v>67300</v>
      </c>
      <c r="U67" s="267"/>
      <c r="V67" s="267"/>
    </row>
    <row r="68" spans="2:27" x14ac:dyDescent="0.25">
      <c r="C68" s="266" t="str">
        <f>IF(OR(Data!D17="FR 22a(i) read with FR 31(2)",Data!D17="Promotion Date"),"",CONCATENATE("One Notional Increment in the Lower post due to Promotion i.e .on ",,Data!G18))</f>
        <v>One Notional Increment in the Lower post due to Promotion i.e .on 1.8.2024</v>
      </c>
      <c r="D68" s="266"/>
      <c r="E68" s="266"/>
      <c r="F68" s="266"/>
      <c r="G68" s="266"/>
      <c r="H68" s="266"/>
      <c r="I68" s="266"/>
      <c r="J68" s="266"/>
      <c r="K68" s="266"/>
      <c r="L68" s="266"/>
      <c r="M68" s="266"/>
      <c r="N68" s="266"/>
      <c r="O68" s="266"/>
      <c r="P68" s="266"/>
      <c r="Q68" s="266"/>
      <c r="R68" s="267" t="s">
        <v>87</v>
      </c>
      <c r="S68" s="271" t="str">
        <f>S65</f>
        <v>51320-127310</v>
      </c>
      <c r="T68" s="271"/>
      <c r="U68" s="271"/>
      <c r="V68" s="271"/>
      <c r="W68" s="271"/>
    </row>
    <row r="69" spans="2:27" x14ac:dyDescent="0.25">
      <c r="C69" s="266"/>
      <c r="D69" s="266"/>
      <c r="E69" s="266"/>
      <c r="F69" s="266"/>
      <c r="G69" s="266"/>
      <c r="H69" s="266"/>
      <c r="I69" s="266"/>
      <c r="J69" s="266"/>
      <c r="K69" s="266"/>
      <c r="L69" s="266"/>
      <c r="M69" s="266"/>
      <c r="N69" s="266"/>
      <c r="O69" s="266"/>
      <c r="P69" s="266"/>
      <c r="Q69" s="266"/>
      <c r="R69" s="267"/>
      <c r="T69" s="278">
        <f>IF(OR(Data!D17="FR 22a(i) read with FR 31(2)",Data!D17="Promotion Date"),"",Data!F63)</f>
        <v>69150</v>
      </c>
      <c r="U69" s="278"/>
      <c r="V69" s="278"/>
    </row>
    <row r="70" spans="2:27" x14ac:dyDescent="0.25">
      <c r="C70" s="266" t="str">
        <f>IF(OR(Data!D17="FR 22a(i) read with FR 31(2)",Data!D17="Promotion Date"),"",CONCATENATE("Pay fixation in the Higher post as per FR 22B i.e on ",,Data!G18))</f>
        <v>Pay fixation in the Higher post as per FR 22B i.e on 1.8.2024</v>
      </c>
      <c r="D70" s="266"/>
      <c r="E70" s="266"/>
      <c r="F70" s="266"/>
      <c r="G70" s="266"/>
      <c r="H70" s="266"/>
      <c r="I70" s="266"/>
      <c r="J70" s="266"/>
      <c r="K70" s="266"/>
      <c r="L70" s="266"/>
      <c r="M70" s="266"/>
      <c r="N70" s="266"/>
      <c r="O70" s="266"/>
      <c r="P70" s="266"/>
      <c r="Q70" s="266"/>
      <c r="R70" s="267" t="s">
        <v>87</v>
      </c>
      <c r="S70" s="271" t="str">
        <f>IF(OR(Data!D17="FR 22a(i) read with FR 31(2)",Data!D17="Promotion Date"),"",IF(Data!D5="School Assistant",Data!O60,Data!O68))</f>
        <v>51320-127310</v>
      </c>
      <c r="T70" s="271"/>
      <c r="U70" s="271"/>
      <c r="V70" s="271"/>
      <c r="W70" s="271"/>
    </row>
    <row r="71" spans="2:27" x14ac:dyDescent="0.25">
      <c r="C71" s="266"/>
      <c r="D71" s="266"/>
      <c r="E71" s="266"/>
      <c r="F71" s="266"/>
      <c r="G71" s="266"/>
      <c r="H71" s="266"/>
      <c r="I71" s="266"/>
      <c r="J71" s="266"/>
      <c r="K71" s="266"/>
      <c r="L71" s="266"/>
      <c r="M71" s="266"/>
      <c r="N71" s="266"/>
      <c r="O71" s="266"/>
      <c r="P71" s="266"/>
      <c r="Q71" s="266"/>
      <c r="R71" s="267"/>
      <c r="T71" s="278">
        <f>IF(OR(Data!D17="FR 22a(i) read with FR 31(2)",Data!D17="Promotion Date"),"",Data!F64)</f>
        <v>71000</v>
      </c>
      <c r="U71" s="278"/>
      <c r="V71" s="278"/>
    </row>
    <row r="72" spans="2:27" x14ac:dyDescent="0.25">
      <c r="C72" t="str">
        <f>IF(Data!D17="Promotion Date","","Next Annual Grade Increment on")</f>
        <v>Next Annual Grade Increment on</v>
      </c>
      <c r="R72" s="153" t="s">
        <v>87</v>
      </c>
      <c r="S72" s="271" t="str">
        <f>IF(OR(Data!D17="FR 22a(i) read with FR 31(2)",Data!D17="Promotion Date"),"",Data!H79)</f>
        <v>1.8.2025</v>
      </c>
      <c r="T72" s="271"/>
      <c r="U72" s="271"/>
      <c r="V72" s="271"/>
    </row>
    <row r="73" spans="2:27" ht="8.25" customHeight="1" x14ac:dyDescent="0.25">
      <c r="R73" s="153"/>
      <c r="S73" s="154"/>
      <c r="T73" s="154"/>
      <c r="U73" s="154"/>
      <c r="V73" s="154"/>
    </row>
    <row r="74" spans="2:27" ht="51.75" customHeight="1" x14ac:dyDescent="0.25">
      <c r="B74" s="270" t="str">
        <f>IF(OR(Data!D17="FR 22a(i) read with FR 31(2)",Data!D17="Promotion Date"),"",IF(Data!D64="Promotion Date","","                    If any excess payment that may be found to have been made as a result of incorrect fixation of pay or any excess payment detected in the light of discrepancies noticed subsequently will be refunded."))</f>
        <v xml:space="preserve">                    If any excess payment that may be found to have been made as a result of incorrect fixation of pay or any excess payment detected in the light of discrepancies noticed subsequently will be refunded.</v>
      </c>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row>
    <row r="75" spans="2:27" x14ac:dyDescent="0.25"/>
    <row r="76" spans="2:27" x14ac:dyDescent="0.25"/>
    <row r="77" spans="2:27" x14ac:dyDescent="0.25"/>
    <row r="78" spans="2:27" x14ac:dyDescent="0.25">
      <c r="B78" t="str">
        <f>IF(OR(Data!D17="FR 22a(i) read with FR 31(2)",Data!D17="Promotion Date"),"","Copy to")</f>
        <v>Copy to</v>
      </c>
      <c r="S78" s="271" t="str">
        <f>S33</f>
        <v>District Educational Officer</v>
      </c>
      <c r="T78" s="271"/>
      <c r="U78" s="271"/>
      <c r="V78" s="271"/>
      <c r="W78" s="271"/>
      <c r="X78" s="271"/>
      <c r="Y78" s="271"/>
      <c r="Z78" s="271"/>
      <c r="AA78" s="271"/>
    </row>
    <row r="79" spans="2:27" x14ac:dyDescent="0.25">
      <c r="B79" t="str">
        <f>IF(Data!D17="Promotion Date","","1. The individual concern")</f>
        <v>1. The individual concern</v>
      </c>
      <c r="S79" s="271" t="str">
        <f>S34</f>
        <v>District Kamareddy</v>
      </c>
      <c r="T79" s="271"/>
      <c r="U79" s="271"/>
      <c r="V79" s="271"/>
      <c r="W79" s="271"/>
      <c r="X79" s="271"/>
      <c r="Y79" s="271"/>
      <c r="Z79" s="271"/>
      <c r="AA79" s="271"/>
    </row>
    <row r="80" spans="2:27" x14ac:dyDescent="0.25">
      <c r="B80" t="str">
        <f>B35</f>
        <v xml:space="preserve">2. Office copy </v>
      </c>
    </row>
    <row r="81" spans="1:28" x14ac:dyDescent="0.25"/>
    <row r="82" spans="1:28" x14ac:dyDescent="0.25"/>
    <row r="83" spans="1:28" ht="5.25" customHeight="1" x14ac:dyDescent="0.25"/>
    <row r="84" spans="1:28" x14ac:dyDescent="0.25">
      <c r="A84" s="264" t="s">
        <v>126</v>
      </c>
      <c r="B84" s="26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row>
    <row r="85" spans="1:28" x14ac:dyDescent="0.25"/>
  </sheetData>
  <sheetProtection password="ADA2" sheet="1" objects="1" scenarios="1"/>
  <customSheetViews>
    <customSheetView guid="{40B401B6-AAEE-4739-9C1E-2CC109209B4B}" showGridLines="0" showRowCol="0" hiddenRows="1" hiddenColumns="1">
      <selection activeCell="P5" sqref="P5"/>
      <pageMargins left="0.59055118110236227" right="0.51181102362204722" top="0.59055118110236227" bottom="0.39370078740157483" header="0.31496062992125984" footer="0.31496062992125984"/>
      <pageSetup paperSize="9" orientation="portrait" r:id="rId1"/>
    </customSheetView>
  </customSheetViews>
  <mergeCells count="63">
    <mergeCell ref="B2:AA2"/>
    <mergeCell ref="B3:AA3"/>
    <mergeCell ref="D5:J5"/>
    <mergeCell ref="C8:D8"/>
    <mergeCell ref="E8:AA10"/>
    <mergeCell ref="U5:V5"/>
    <mergeCell ref="W5:Y5"/>
    <mergeCell ref="C12:D12"/>
    <mergeCell ref="B19:AA19"/>
    <mergeCell ref="B20:AA20"/>
    <mergeCell ref="C22:Q22"/>
    <mergeCell ref="S22:W22"/>
    <mergeCell ref="E12:AA12"/>
    <mergeCell ref="B29:AA29"/>
    <mergeCell ref="R25:R26"/>
    <mergeCell ref="B28:AA28"/>
    <mergeCell ref="T27:V27"/>
    <mergeCell ref="S23:W23"/>
    <mergeCell ref="X23:AA24"/>
    <mergeCell ref="T24:V24"/>
    <mergeCell ref="R23:R24"/>
    <mergeCell ref="C23:Q24"/>
    <mergeCell ref="C25:Q26"/>
    <mergeCell ref="C27:Q27"/>
    <mergeCell ref="S25:W25"/>
    <mergeCell ref="T26:V26"/>
    <mergeCell ref="S33:AA33"/>
    <mergeCell ref="B34:N34"/>
    <mergeCell ref="S34:AA34"/>
    <mergeCell ref="B35:N35"/>
    <mergeCell ref="A40:AB40"/>
    <mergeCell ref="B43:AA43"/>
    <mergeCell ref="B44:AA44"/>
    <mergeCell ref="D46:I46"/>
    <mergeCell ref="U46:V46"/>
    <mergeCell ref="W46:Y46"/>
    <mergeCell ref="B46:C46"/>
    <mergeCell ref="C49:D49"/>
    <mergeCell ref="E49:AA51"/>
    <mergeCell ref="C53:D53"/>
    <mergeCell ref="B60:AA60"/>
    <mergeCell ref="B62:AA62"/>
    <mergeCell ref="C70:Q71"/>
    <mergeCell ref="R68:R69"/>
    <mergeCell ref="R70:R71"/>
    <mergeCell ref="S64:V64"/>
    <mergeCell ref="T66:V66"/>
    <mergeCell ref="S65:W65"/>
    <mergeCell ref="S68:W68"/>
    <mergeCell ref="T69:V69"/>
    <mergeCell ref="S70:W70"/>
    <mergeCell ref="T71:V71"/>
    <mergeCell ref="T67:V67"/>
    <mergeCell ref="C64:Q64"/>
    <mergeCell ref="C65:Q66"/>
    <mergeCell ref="R65:R66"/>
    <mergeCell ref="C67:Q67"/>
    <mergeCell ref="C68:Q69"/>
    <mergeCell ref="S72:V72"/>
    <mergeCell ref="B74:AA74"/>
    <mergeCell ref="S78:AA78"/>
    <mergeCell ref="S79:AA79"/>
    <mergeCell ref="A84:AB84"/>
  </mergeCells>
  <pageMargins left="0.59055118110236227" right="0.51181102362204722" top="0.59055118110236227" bottom="0.3937007874015748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&amp; Information</vt:lpstr>
      <vt:lpstr>Data</vt:lpstr>
      <vt:lpstr>Option Form &amp; Request Ltr</vt:lpstr>
      <vt:lpstr>Straightaway_FR 22B</vt:lpstr>
      <vt:lpstr>FR 22a(i) &amp; FR 22B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putta</dc:creator>
  <cp:lastModifiedBy>putta</cp:lastModifiedBy>
  <cp:lastPrinted>2023-10-09T14:10:51Z</cp:lastPrinted>
  <dcterms:created xsi:type="dcterms:W3CDTF">2023-09-25T16:54:44Z</dcterms:created>
  <dcterms:modified xsi:type="dcterms:W3CDTF">2023-10-09T16:34:26Z</dcterms:modified>
</cp:coreProperties>
</file>